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angguo/QuantTide/book/Technical_Startup/part3/7_corporate_finance/7_2_ref/"/>
    </mc:Choice>
  </mc:AlternateContent>
  <xr:revisionPtr revIDLastSave="0" documentId="8_{72E9E17B-F633-EB4C-A13F-A32501BB64E3}" xr6:coauthVersionLast="45" xr6:coauthVersionMax="45" xr10:uidLastSave="{00000000-0000-0000-0000-000000000000}"/>
  <bookViews>
    <workbookView xWindow="0" yWindow="500" windowWidth="19180" windowHeight="6000" tabRatio="831" activeTab="6" xr2:uid="{00000000-000D-0000-FFFF-FFFF00000000}"/>
  </bookViews>
  <sheets>
    <sheet name="S&amp;C" sheetId="9" r:id="rId1"/>
    <sheet name="PL-CF-BS" sheetId="10" r:id="rId2"/>
    <sheet name="Other ASPT" sheetId="6" r:id="rId3"/>
    <sheet name="CAPEX" sheetId="7" r:id="rId4"/>
    <sheet name="W.C" sheetId="8" r:id="rId5"/>
    <sheet name="Output" sheetId="57" r:id="rId6"/>
    <sheet name="DCF " sheetId="43" r:id="rId7"/>
    <sheet name="Wind Paste" sheetId="44" r:id="rId8"/>
    <sheet name="中报模板" sheetId="58" r:id="rId9"/>
    <sheet name="季报模板" sheetId="59" r:id="rId10"/>
    <sheet name="年报模板" sheetId="60" r:id="rId11"/>
    <sheet name="分季度业绩预览" sheetId="6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__FDS_HYPERLINK_TOGGLE_STATE__">"ON"</definedName>
    <definedName name="__FDS_UNIQUE_RANGE_ID_GENERATOR_COUNTER">28</definedName>
    <definedName name="__FDS_USED_FOR_REUSING_RANGE_IDS_RECYCLE">{16,16,16,16,16,16,16,16,16,16,16}</definedName>
    <definedName name="_1__FDSAUDITLINK__">{"fdsup://directions/FAT Viewer?action=UPDATE&amp;creator=factset&amp;DYN_ARGS=TRUE&amp;DOC_NAME=FAT:FQL_AUDITING_CLIENT_TEMPLATE.FAT&amp;display_string=Audit&amp;VAR:KEY=BCJCPCFALA&amp;VAR:QUERY=RkZfREVCVF9FUShBTk4sMCk=&amp;WINDOW=FIRST_POPUP&amp;HEIGHT=450&amp;WIDTH=450&amp;START_MAXIMIZED=FALS","E&amp;VAR:CALENDAR=US&amp;VAR:SYMBOL=NFLX&amp;VAR:INDEX=0"}</definedName>
    <definedName name="_10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10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0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0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0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0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0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0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0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0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0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1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11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1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1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1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1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1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1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1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1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1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2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12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2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2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2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2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2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2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2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2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2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3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13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3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3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3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3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3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3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3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3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3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4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14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4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4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4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4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4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4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4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4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4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5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15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5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5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5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5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5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5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5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5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5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6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16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6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6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6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6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6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6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6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6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6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7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17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7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7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7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7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7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7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7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7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7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8__FDSAUDITLINK__">{"fdsup://directions/FAT Viewer?action=UPDATE&amp;creator=factset&amp;DYN_ARGS=TRUE&amp;DOC_NAME=FAT:FQL_AUDITING_CLIENT_TEMPLATE.FAT&amp;display_string=Audit&amp;VAR:KEY=TAHIFWBKDS&amp;VAR:QUERY=RkZfREVCVF9FUShBTk4sMENRKQ==&amp;WINDOW=FIRST_POPUP&amp;HEIGHT=450&amp;WIDTH=450&amp;START_MAXIMIZED=","FALSE&amp;VAR:CALENDAR=US&amp;VAR:SYMBOL=CAR&amp;VAR:INDEX=0"}</definedName>
    <definedName name="_18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8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8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8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8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8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8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8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8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8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9__FDSAUDITLINK__">{"fdsup://directions/FAT Viewer?action=UPDATE&amp;creator=factset&amp;DYN_ARGS=TRUE&amp;DOC_NAME=FAT:FQL_AUDITING_CLIENT_TEMPLATE.FAT&amp;display_string=Audit&amp;VAR:KEY=JAVOFGPCFM&amp;VAR:QUERY=RkZfREVCVF9FUShBTk4sMENRKQ==&amp;WINDOW=FIRST_POPUP&amp;HEIGHT=450&amp;WIDTH=450&amp;START_MAXIMIZED=","FALSE&amp;VAR:CALENDAR=US&amp;VAR:SYMBOL=DTG&amp;VAR:INDEX=0"}</definedName>
    <definedName name="_19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999E">'[1]P&amp;L'!$Q$9:$Q$68</definedName>
    <definedName name="_1a1_">{"Client Name or Project Name"}</definedName>
    <definedName name="_1Q97A">'[1]P&amp;L'!$C$9:$C$68</definedName>
    <definedName name="_1Q98A">'[1]P&amp;L'!$H$9:$H$68</definedName>
    <definedName name="_1Q99A">'[1]P&amp;L'!$M$9:$M$68</definedName>
    <definedName name="_2__FDSAUDITLINK__">{"fdsup://directions/FAT Viewer?action=UPDATE&amp;creator=factset&amp;DYN_ARGS=TRUE&amp;DOC_NAME=FAT:FQL_AUDITING_CLIENT_TEMPLATE.FAT&amp;display_string=Audit&amp;VAR:KEY=CFUZKVEVCF&amp;VAR:QUERY=RkZfREVCVF9FUShBTk4sMCk=&amp;WINDOW=FIRST_POPUP&amp;HEIGHT=450&amp;WIDTH=450&amp;START_MAXIMIZED=FALS","E&amp;VAR:CALENDAR=US&amp;VAR:SYMBOL=VPRT&amp;VAR:INDEX=0"}</definedName>
    <definedName name="_20__FDSAUDITLINK__">{"fdsup://directions/FAT Viewer?action=UPDATE&amp;creator=factset&amp;DYN_ARGS=TRUE&amp;DOC_NAME=FAT:FQL_AUDITING_CLIENT_TEMPLATE.FAT&amp;display_string=Audit&amp;VAR:KEY=HQNIZQXEVU&amp;VAR:QUERY=RkZfREVCVF9FUShBTk4sMENRKQ==&amp;WINDOW=FIRST_POPUP&amp;HEIGHT=450&amp;WIDTH=450&amp;START_MAXIMIZED=","FALSE&amp;VAR:CALENDAR=US&amp;VAR:SYMBOL=HTZ&amp;VAR:INDEX=0"}</definedName>
    <definedName name="_2000E">'[1]P&amp;L'!$V$9:$V$68</definedName>
    <definedName name="_2001E">'[1]P&amp;L'!$AA$9:$AA$68</definedName>
    <definedName name="_2002E">'[1]P&amp;L'!$AB$9:$AB$68</definedName>
    <definedName name="_2003E">'[1]P&amp;L'!$AC$9:$AC$68</definedName>
    <definedName name="_2004E">'[1]P&amp;L'!$AD$9:$AD$68</definedName>
    <definedName name="_2005E">'[1]P&amp;L'!$AE$9:$AE$68</definedName>
    <definedName name="_2006E">'[1]P&amp;L'!$AF$9:$AF$68</definedName>
    <definedName name="_2007E">'[1]P&amp;L'!$AG$9:$AG$68</definedName>
    <definedName name="_2008E">'[1]P&amp;L'!$AH$9:$AH$68</definedName>
    <definedName name="_21__FDSAUDITLINK__">{"fdsup://directions/FAT Viewer?action=UPDATE&amp;creator=factset&amp;DYN_ARGS=TRUE&amp;DOC_NAME=FAT:FQL_AUDITING_CLIENT_TEMPLATE.FAT&amp;display_string=Audit&amp;VAR:KEY=XUXMTIZCHO&amp;VAR:QUERY=RkZfREVCVF9FUShBTk4sMENRKQ==&amp;WINDOW=FIRST_POPUP&amp;HEIGHT=450&amp;WIDTH=450&amp;START_MAXIMIZED=","FALSE&amp;VAR:CALENDAR=US&amp;VAR:SYMBOL=WFMI&amp;VAR:INDEX=0"}</definedName>
    <definedName name="_22__FDSAUDITLINK__">{"fdsup://directions/FAT Viewer?action=UPDATE&amp;creator=factset&amp;DYN_ARGS=TRUE&amp;DOC_NAME=FAT:FQL_AUDITING_CLIENT_TEMPLATE.FAT&amp;display_string=Audit&amp;VAR:KEY=XOFEVGXWZM&amp;VAR:QUERY=RkZfREVCVF9FUShBTk4sMENRKQ==&amp;WINDOW=FIRST_POPUP&amp;HEIGHT=450&amp;WIDTH=450&amp;START_MAXIMIZED=","FALSE&amp;VAR:CALENDAR=US&amp;VAR:SYMBOL=UA&amp;VAR:INDEX=0"}</definedName>
    <definedName name="_23__FDSAUDITLINK__">{"fdsup://directions/FAT Viewer?action=UPDATE&amp;creator=factset&amp;DYN_ARGS=TRUE&amp;DOC_NAME=FAT:FQL_AUDITING_CLIENT_TEMPLATE.FAT&amp;display_string=Audit&amp;VAR:KEY=RSXCNUVSDI&amp;VAR:QUERY=RkZfREVCVF9FUShBTk4sMENRKQ==&amp;WINDOW=FIRST_POPUP&amp;HEIGHT=450&amp;WIDTH=450&amp;START_MAXIMIZED=","FALSE&amp;VAR:CALENDAR=US&amp;VAR:SYMBOL=CMG&amp;VAR:INDEX=0"}</definedName>
    <definedName name="_24__FDSAUDITLINK__">{"fdsup://directions/FAT Viewer?action=UPDATE&amp;creator=factset&amp;DYN_ARGS=TRUE&amp;DOC_NAME=FAT:FQL_AUDITING_CLIENT_TEMPLATE.FAT&amp;display_string=Audit&amp;VAR:KEY=LUXABSXABY&amp;VAR:QUERY=RkZfREVCVF9FUShBTk4sMENRKQ==&amp;WINDOW=FIRST_POPUP&amp;HEIGHT=450&amp;WIDTH=450&amp;START_MAXIMIZED=","FALSE&amp;VAR:CALENDAR=US&amp;VAR:SYMBOL=LULU&amp;VAR:INDEX=0"}</definedName>
    <definedName name="_25__FDSAUDITLINK__">{"fdsup://directions/FAT Viewer?action=UPDATE&amp;creator=factset&amp;DYN_ARGS=TRUE&amp;DOC_NAME=FAT:FQL_AUDITING_CLIENT_TEMPLATE.FAT&amp;display_string=Audit&amp;VAR:KEY=FIFIJGBAVG&amp;VAR:QUERY=RkZfREVCVF9FUShBTk4sMENRKQ==&amp;WINDOW=FIRST_POPUP&amp;HEIGHT=450&amp;WIDTH=450&amp;START_MAXIMIZED=","FALSE&amp;VAR:CALENDAR=US&amp;VAR:SYMBOL=EXPE&amp;VAR:INDEX=0"}</definedName>
    <definedName name="_26__FDSAUDITLINK__">{"fdsup://directions/FAT Viewer?action=UPDATE&amp;creator=factset&amp;DYN_ARGS=TRUE&amp;DOC_NAME=FAT:FQL_AUDITING_CLIENT_TEMPLATE.FAT&amp;display_string=Audit&amp;VAR:KEY=NWFCHABMLW&amp;VAR:QUERY=RkZfREVCVF9FUShBTk4sMENRKQ==&amp;WINDOW=FIRST_POPUP&amp;HEIGHT=450&amp;WIDTH=450&amp;START_MAXIMIZED=","FALSE&amp;VAR:CALENDAR=US&amp;VAR:SYMBOL=OWW&amp;VAR:INDEX=0"}</definedName>
    <definedName name="_27__FDSAUDITLINK__">{"fdsup://directions/FAT Viewer?action=UPDATE&amp;creator=factset&amp;DYN_ARGS=TRUE&amp;DOC_NAME=FAT:FQL_AUDITING_CLIENT_TEMPLATE.FAT&amp;display_string=Audit&amp;VAR:KEY=LEXYXIDKBS&amp;VAR:QUERY=RkZfREVCVF9FUShBTk4sMENRKQ==&amp;WINDOW=FIRST_POPUP&amp;HEIGHT=450&amp;WIDTH=450&amp;START_MAXIMIZED=","FALSE&amp;VAR:CALENDAR=US&amp;VAR:SYMBOL=PCLN&amp;VAR:INDEX=0"}</definedName>
    <definedName name="_2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2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2a2_">{"Client Name or Project Name"}</definedName>
    <definedName name="_2Q97A">'[1]P&amp;L'!$D$9:$D$68</definedName>
    <definedName name="_2Q98A">'[1]P&amp;L'!$I$9:$I$68</definedName>
    <definedName name="_2Q99A">'[1]P&amp;L'!$N$9:$N$68</definedName>
    <definedName name="_3__FDSAUDITLINK__">{"fdsup://directions/FAT Viewer?action=UPDATE&amp;creator=factset&amp;DYN_ARGS=TRUE&amp;DOC_NAME=FAT:FQL_AUDITING_CLIENT_TEMPLATE.FAT&amp;display_string=Audit&amp;VAR:KEY=WXUXYPSHKT&amp;VAR:QUERY=RkZfREVCVF9FUShBTk4sMCk=&amp;WINDOW=FIRST_POPUP&amp;HEIGHT=450&amp;WIDTH=450&amp;START_MAXIMIZED=FALS","E&amp;VAR:CALENDAR=US&amp;VAR:SYMBOL=OPEN&amp;VAR:INDEX=0"}</definedName>
    <definedName name="_3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3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3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3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3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3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3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3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3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3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3Q97A">'[1]P&amp;L'!$E$9:$E$68</definedName>
    <definedName name="_3Q98A">'[1]P&amp;L'!$J$9:$J$68</definedName>
    <definedName name="_4__FDSAUDITLINK__">{"fdsup://directions/FAT Viewer?action=UPDATE&amp;creator=factset&amp;DYN_ARGS=TRUE&amp;DOC_NAME=FAT:FQL_AUDITING_CLIENT_TEMPLATE.FAT&amp;display_string=Audit&amp;VAR:KEY=BGVALOTEDM&amp;VAR:QUERY=RkZfREVCVF9FUShBTk4sMENRKQ==&amp;WINDOW=FIRST_POPUP&amp;HEIGHT=450&amp;WIDTH=450&amp;START_MAXIMIZED=","FALSE&amp;VAR:CALENDAR=US&amp;VAR:SYMBOL=VPRT&amp;VAR:INDEX=0"}</definedName>
    <definedName name="_4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4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4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4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4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4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4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4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4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4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4a1_">{"Client Name or Project Name"}</definedName>
    <definedName name="_4Q97A">'[1]P&amp;L'!$F$9:$F$68</definedName>
    <definedName name="_4Q98A">'[1]P&amp;L'!$K$9:$K$68</definedName>
    <definedName name="_4Q99E">'[1]P&amp;L'!$P$9:$P$68</definedName>
    <definedName name="_5__FDSAUDITLINK__">{"fdsup://directions/FAT Viewer?action=UPDATE&amp;creator=factset&amp;DYN_ARGS=TRUE&amp;DOC_NAME=FAT:FQL_AUDITING_CLIENT_TEMPLATE.FAT&amp;display_string=Audit&amp;VAR:KEY=LAXYZYXWPU&amp;VAR:QUERY=RkZfREVCVF9FUShBTk4sMENRKQ==&amp;WINDOW=FIRST_POPUP&amp;HEIGHT=450&amp;WIDTH=450&amp;START_MAXIMIZED=","FALSE&amp;VAR:CALENDAR=US&amp;VAR:SYMBOL=OPEN&amp;VAR:INDEX=0"}</definedName>
    <definedName name="_5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5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5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5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5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5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5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5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5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5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6__FDSAUDITLINK__">{"fdsup://directions/FAT Viewer?action=UPDATE&amp;creator=factset&amp;DYN_ARGS=TRUE&amp;DOC_NAME=FAT:FQL_AUDITING_CLIENT_TEMPLATE.FAT&amp;display_string=Audit&amp;VAR:KEY=JKDGDAFKFI&amp;VAR:QUERY=RkZfREVCVF9FUShBTk4sMENRKQ==&amp;WINDOW=FIRST_POPUP&amp;HEIGHT=450&amp;WIDTH=450&amp;START_MAXIMIZED=","FALSE&amp;VAR:CALENDAR=US&amp;VAR:SYMBOL=NFLX&amp;VAR:INDEX=0"}</definedName>
    <definedName name="_6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6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6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6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6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6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6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6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6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6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7__FDSAUDITLINK__">{"fdsup://directions/FAT Viewer?action=UPDATE&amp;creator=factset&amp;DYN_ARGS=TRUE&amp;DOC_NAME=FAT:FQL_AUDITING_CLIENT_TEMPLATE.FAT&amp;display_string=Audit&amp;VAR:KEY=CZIHQHQFED&amp;VAR:QUERY=RkZfREVCVF9FUShBTk4sMEZRKQ==&amp;WINDOW=FIRST_POPUP&amp;HEIGHT=450&amp;WIDTH=450&amp;START_MAXIMIZED=","FALSE&amp;VAR:CALENDAR=US&amp;VAR:SYMBOL=VPRT&amp;VAR:INDEX=0"}</definedName>
    <definedName name="_7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7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7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7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7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7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7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7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7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7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8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8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8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8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8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8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8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8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8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8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8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8a2_">{"Client Name or Project Name"}</definedName>
    <definedName name="_9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9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9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9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9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9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9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9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9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9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9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ann11">[2]Financials!$A$318:$J$361</definedName>
    <definedName name="_ann12">[2]Financials!$A$389:$J$457</definedName>
    <definedName name="_ann13">[2]Financials!$A$461:$J$509</definedName>
    <definedName name="_ann14">[2]Financials!$A$514:$J$537</definedName>
    <definedName name="_ann16">[2]Financials!$A$543:$J$562</definedName>
    <definedName name="_ann6">[2]Financials!$A$6:$J$64</definedName>
    <definedName name="_ann7">[2]Financials!$A$68:$J$103</definedName>
    <definedName name="_ann8">[2]Financials!$A$230:$J$315</definedName>
    <definedName name="_avg9293">[3]Curtrans!$O$15</definedName>
    <definedName name="_avg9394">[3]Curtrans!$O$14</definedName>
    <definedName name="_avg9495">[3]Curtrans!$O$13</definedName>
    <definedName name="_avg9596">[3]Curtrans!$O$12</definedName>
    <definedName name="_avg9697">[3]Curtrans!$O$11</definedName>
    <definedName name="_avg9798">[3]Curtrans!$O$10</definedName>
    <definedName name="_bdm.0B185E51A026419C8CEA81D25AF4187E.edm" xml:space="preserve">           [4]MODEL!$1:$1048576</definedName>
    <definedName name="_bdm.2146E1E080234E2AA3383C2E53531D68.edm">[5]DCF!$1:$1048576</definedName>
    <definedName name="_bdm.3A1DD13DC7104A31B36B546CE1F0B34D.edm">[5]Model!$1:$1048576</definedName>
    <definedName name="_bdm.FE8A0DFDBE474647BBB6D8D3DDA6EBB6.edm">'[5]Drivers &amp; Metrics'!$1:$1048576</definedName>
    <definedName name="_DAT1">[6]Price!$A$9:$F$15</definedName>
    <definedName name="_DAT2">[6]Price!$A$19:$F$25</definedName>
    <definedName name="_DAT3">[6]Price!$A$29:$F$35</definedName>
    <definedName name="_DAT4">[6]Price!$H$9:$M$15</definedName>
    <definedName name="_DAT5">[6]Price!$H$19:$M$25</definedName>
    <definedName name="_DAT6">[6]Price!$H$29:$M$35</definedName>
    <definedName name="_DAT7">[6]Price!$A$39:$F$45</definedName>
    <definedName name="_DAT8">[6]Price!$H$39:$M$45</definedName>
    <definedName name="_div98">'[7]Consolidated Financials'!$H$339</definedName>
    <definedName name="_div99">'[7]Consolidated Financials'!$M$339</definedName>
    <definedName name="_FYE2">[8]Inputs!$D$13</definedName>
    <definedName name="_mi2001">'[7]Consolidated Financials'!$W$171</definedName>
    <definedName name="_mi98">'[7]Consolidated Financials'!$H$171</definedName>
    <definedName name="_mi99">'[7]Consolidated Financials'!$M$171</definedName>
    <definedName name="_Order1">255</definedName>
    <definedName name="_Order1_1">255</definedName>
    <definedName name="_Order2">255</definedName>
    <definedName name="_Regression_Int">1</definedName>
    <definedName name="_twx2">'[9]old Model'!$A$102:$C$194</definedName>
    <definedName name="_twx3">'[9]old Model'!$A$195:$C$266</definedName>
    <definedName name="AAA_DOCTOPS">"AAA_SET"</definedName>
    <definedName name="AAA_duser">"OFF"</definedName>
    <definedName name="AAB_Addin5">"AAB_Description for addin 5,Description for addin 5,Description for addin 5,Description for addin 5,Description for addin 5,Description for addin 5"</definedName>
    <definedName name="AB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actual_start_year">1992</definedName>
    <definedName name="AdjustValue">[0]!AdjustValue</definedName>
    <definedName name="admin">1</definedName>
    <definedName name="adsf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All">[10]Model!$A$1:$J$611</definedName>
    <definedName name="AllTables" localSheetId="6">{7}</definedName>
    <definedName name="AllTables">{7}</definedName>
    <definedName name="anscount">3</definedName>
    <definedName name="AS2DocOpenMode">"AS2DocumentEdit"</definedName>
    <definedName name="asdf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ssetQuality">[11]NERD!$G$18:$N$18</definedName>
    <definedName name="AssetsCurrentDeferredIncomeTaxes">0</definedName>
    <definedName name="AssetsCurrentShortTermInvestments">0</definedName>
    <definedName name="AssetsIntangiblesAccumulatedAmortization">0</definedName>
    <definedName name="AssetsIntangiblesGross">0</definedName>
    <definedName name="AssetsOtherAccumulatedAmortization">0</definedName>
    <definedName name="AssetsOtherGross">0</definedName>
    <definedName name="AssetsOtherNet">0</definedName>
    <definedName name="AssetStructure">[11]NERD!$G$12:$N$12</definedName>
    <definedName name="Australia">'[12]HK rates'!$A$1:$J$40</definedName>
    <definedName name="BACK_A">[8]AcqIS:AcqBSCF!$A$54:$L$55</definedName>
    <definedName name="BBME">'[12]HK rates'!$A$1:$J$46</definedName>
    <definedName name="BLPH10" localSheetId="6">[13]TCL_A!$D$3</definedName>
    <definedName name="BLPH11" localSheetId="6">[13]kejian!$A$3</definedName>
    <definedName name="BLPH12" localSheetId="6">[13]kejian!$D$3</definedName>
    <definedName name="BLPH13" localSheetId="6">[13]Bird!$A$3</definedName>
    <definedName name="BLPH14" localSheetId="6">[13]Bird!$D$3</definedName>
    <definedName name="BLPH23" localSheetId="6">[13]BYD!$A$3</definedName>
    <definedName name="BLPH24" localSheetId="6">[13]BYD!$D$3</definedName>
    <definedName name="BLPH9" localSheetId="6">[13]TCL_A!$A$3</definedName>
    <definedName name="BS">[14]ISBSCF!$A$155:$AE$209</definedName>
    <definedName name="BSA">[14]ISBSCF!$A$211:$AE$266</definedName>
    <definedName name="BusinessMix">[11]NERD!$G$16:$N$16</definedName>
    <definedName name="Canada">'[12]HK rates'!$A$1:$L$48</definedName>
    <definedName name="Carriers__carrier">'[1]P&amp;L'!$B$24:$AH$24</definedName>
    <definedName name="case_num">1</definedName>
    <definedName name="Cash_earnings">'[15]Jihe WestCashEarnings'!$A$58:$IV$58</definedName>
    <definedName name="CashFlowCapitalExpenditureCellular">0</definedName>
    <definedName name="CashFlowCapitalExpenditureOther">0</definedName>
    <definedName name="CashFlowCapitalExpenditurePaging">0</definedName>
    <definedName name="CashFlowCapitalExpenditureTelephone">0</definedName>
    <definedName name="CashFlowCapitalExpenditureWireless">0</definedName>
    <definedName name="CashFlowDividendPaidPreferredStock">0</definedName>
    <definedName name="cb_sChart12595BBC_opts">"1, 1, 1, False, 2, True, False, , 0, False, False, 2, 2"</definedName>
    <definedName name="cb_sChart12595E44_opts">"1, 3, 1, False, 2, True, False, , 0, True, False, 2, 2"</definedName>
    <definedName name="cb_sChart14E6EA1E_opts">"1, 9, 1, False, 2, False, False, , 0, False, False, 1, 2"</definedName>
    <definedName name="cb_sChart14E6EB91_opts">"1, 9, 1, False, 2, False, False, , 0, False, False, 1, 1"</definedName>
    <definedName name="cb_sChart14E6ED99_opts">"1, 9, 1, False, 2, False, False, , 0, False, False, 1, 1"</definedName>
    <definedName name="cb_sChart14E6F3EE_opts">"1, 9, 1, False, 2, False, False, , 0, False, False, 1, 1"</definedName>
    <definedName name="cb_sChart14E81502_opts">"1, 9, 1, False, 2, False, False, , 0, False, False, 1, 2"</definedName>
    <definedName name="cb_sChart14E81DF6_opts">"1, 9, 1, False, 2, False, False, , 0, False, False, 1, 2"</definedName>
    <definedName name="cb_sChart14E82800_opts">"1, 9, 1, False, 2, False, False, , 0, False, False, 1, 2"</definedName>
    <definedName name="cb_sChart14E83288_opts">"1, 9, 1, False, 2, False, False, , 0, False, False, 1, 2"</definedName>
    <definedName name="cb_sChart14E8F629_opts">"1, 9, 1, False, 2, False, False, , 0, False, False, 1, 2"</definedName>
    <definedName name="cb_sChart14F787E8_opts">"1, 9, 1, False, 2, False, False, , 0, False, False, 1, 2"</definedName>
    <definedName name="cb_sChart14F7947A_opts">"1, 9, 1, False, 2, False, False, , 0, False, False, 1, 2"</definedName>
    <definedName name="cb_sChart14F79A09_opts">"1, 9, 1, False, 2, False, False, , 0, False, False, 1, 2"</definedName>
    <definedName name="cb_sChart14FA60AB_opts">"1, 9, 1, False, 2, False, False, , 0, False, False, 1, 2"</definedName>
    <definedName name="cb_sChart14FA650D_opts">"1, 9, 1, False, 2, False, False, , 0, False, False, 1, 2"</definedName>
    <definedName name="cb_sChart1501ACE3_opts">"1, 8, 1, False, 2, False, False, , 0, False, False, 1, 2"</definedName>
    <definedName name="cb_sChart1501AEF7_opts">"1, 9, 1, False, 2, False, False, , 0, False, False, 1, 2"</definedName>
    <definedName name="cb_sChart1501DCE6_opts">"1, 9, 1, False, 2, False, False, , 0, False, False, 1, 2"</definedName>
    <definedName name="cb_sChart1501EF92_opts">"1, 9, 1, False, 2, False, False, , 0, False, False, 1, 2"</definedName>
    <definedName name="cb_sChart1501F8CB_opts">"1, 9, 1, False, 2, False, False, , 0, False, False, 1, 2"</definedName>
    <definedName name="cb_sChart150208AA_opts">"1, 9, 1, False, 2, False, False, , 0, False, False, 1, 2"</definedName>
    <definedName name="cb_sChart15020EC4_opts">"1, 9, 1, False, 2, False, False, , 0, False, False, 1, 2"</definedName>
    <definedName name="cb_sChart150212BF_opts">"1, 9, 1, False, 2, False, False, , 0, False, False, 1, 2"</definedName>
    <definedName name="cb_sChart15021F68_opts">"1, 9, 1, False, 2, False, False, , 0, False, False, 1, 1"</definedName>
    <definedName name="cb_sChart15022484_opts">"1, 9, 1, False, 2, False, False, , 0, False, False, 1, 2"</definedName>
    <definedName name="cb_sChart150226F5_opts">"1, 9, 1, False, 2, False, False, , 0, False, False, 1, 2"</definedName>
    <definedName name="cb_sChart15144595_opts">"1, 9, 1, False, 2, False, False, , 0, False, False, 1, 2"</definedName>
    <definedName name="cb_sChart15145615_opts">"1, 9, 1, False, 2, False, False, , 0, False, False, 1, 2"</definedName>
    <definedName name="cb_sChart151464B0_opts">"1, 9, 1, False, 2, False, False, , 0, False, False, 1, 2"</definedName>
    <definedName name="cb_sChart15146FA1_opts">"1, 9, 1, False, 2, False, False, , 0, False, False, 1, 2"</definedName>
    <definedName name="cb_sChart15149A94_opts">"1, 9, 1, False, 2, False, False, , 0, False, False, 1, 2"</definedName>
    <definedName name="cb_sChart1514EEC3_opts">"1, 9, 1, False, 2, False, False, , 0, False, False, 1, 2"</definedName>
    <definedName name="cb_sChart1514F2E0_opts">"1, 9, 1, False, 2, False, False, , 0, False, False, 1, 2"</definedName>
    <definedName name="cb_sChart151510A0_opts">"1, 9, 1, False, 2, False, False, , 0, False, False, 1, 2"</definedName>
    <definedName name="cb_sChart15154C37_opts">"1, 9, 1, False, 2, False, False, , 0, False, False, 1, 2"</definedName>
    <definedName name="cb_sChart15157034_opts">"1, 9, 1, False, 2, False, False, , 0, False, False, 1, 2"</definedName>
    <definedName name="cb_sChart1515F81B_opts">"1, 9, 1, False, 2, False, False, , 0, False, False, 1, 2"</definedName>
    <definedName name="cb_sChart1515F9EA_opts">"1, 9, 1, False, 2, False, False, , 0, False, False, 1, 2"</definedName>
    <definedName name="cb_sChart15161029_opts">"1, 9, 1, False, 2, False, False, , 0, False, False, 1, 2"</definedName>
    <definedName name="cb_sChart15163773_opts">"1, 9, 1, False, 2, False, False, , 0, False, False, 1, 2"</definedName>
    <definedName name="cb_sChart15164F8C_opts">"1, 9, 1, False, 2, False, False, , 0, False, False, 1, 2"</definedName>
    <definedName name="cb_sChart15165265_opts">"1, 9, 1, False, 2, False, False, , 0, False, False, 1, 2"</definedName>
    <definedName name="cb_sChart15166173_opts">"1, 9, 1, False, 2, False, False, , 0, False, False, 1, 2"</definedName>
    <definedName name="cb_sChart1516A84C_opts">"1, 9, 1, False, 2, False, False, , 0, False, False, 1, 2"</definedName>
    <definedName name="cb_sChart16EBA7BA_opts">"1, 1, 1, False, 2, True, False, , 0, False, True, 1, 2"</definedName>
    <definedName name="cb_sChart19550B88_opts">"1, 1, 1, False, 2, False, False, , 0, False, False, 1, 1"</definedName>
    <definedName name="cb_sChart1955183C_opts">"2, 1, 1, True, 2, False, False, , 0, False, False, 1, 1"</definedName>
    <definedName name="cb_sChart19551C4E_opts">"2, 1, 1, True, 2, True, False, , 0, False, False, 1, 1"</definedName>
    <definedName name="cb_sChart1955C01A_opts">"2, 1, 1, False, 2, False, False, , 0, False, True, 1, 1"</definedName>
    <definedName name="cb_sChart1955C1C7_opts">"2, 1, 1, True, 2, False, False, , 0, False, True, 1, 1"</definedName>
    <definedName name="cb_sChart19EB7A17_opts">"1, 3, 1, False, 2, False, False, , 0, False, True, 1, 1"</definedName>
    <definedName name="cb_sChart19EB7D70_opts">"1, 5, 1, False, 2, False, False, , 0, False, True, 1, 1"</definedName>
    <definedName name="cb_sChart19EB7F61_opts">"1, 3, 1, False, 2, False, False, , 0, False, True, 1, 1"</definedName>
    <definedName name="cb_sChart1AC0211C_opts">"1, 1, 1, False, 2, False, False, , 0, False, False, 2, 2"</definedName>
    <definedName name="cb_sChart1AC021B3_opts">"1, 1, 1, False, 2, False, False, , 0, False, False, 2, 2"</definedName>
    <definedName name="cb_sChart1AC02226_opts">"1, 1, 1, False, 2, False, False, , 0, False, False, 2, 2"</definedName>
    <definedName name="cb_sChart1AC02446_opts">"1, 1, 1, False, 2, True, False, , 0, False, True, 2, 2"</definedName>
    <definedName name="cb_sChart1AC02765_opts">"1, 1, 1, False, 2, True, False, , 0, False, True, 2, 2"</definedName>
    <definedName name="cb_sChart1AC027D9_opts">"1, 1, 1, False, 2, True, False, , 0, False, True, 2, 2"</definedName>
    <definedName name="cb_sChart1B9A4AFE_opts">"1, 9, 1, False, 2, False, False, , 0, False, False, 1, 2"</definedName>
    <definedName name="cb_sChart1BA1DC3F_opts">"1, 9, 1, False, 2, False, False, , 0, False, False, 1, 2"</definedName>
    <definedName name="cb_sChart1C94B61D_opts">"1, 9, 3, False, 2, False, False, , 0, False, True, 1, 1"</definedName>
    <definedName name="cb_sChart1C94BA0C_opts">"1, 1, 1, False, 2, True, False, , 0, False, True, 1, 1"</definedName>
    <definedName name="cb_sChart1C94BFE1_opts">"1, 9, 1, False, 2, False, False, , 0, False, True, 1, 1"</definedName>
    <definedName name="cc">[16]BS!$D$4</definedName>
    <definedName name="CF">[14]ISBSCF!$A$267:$AE$305</definedName>
    <definedName name="chart">"Chart 1"</definedName>
    <definedName name="Class_B">68.45</definedName>
    <definedName name="cm">1</definedName>
    <definedName name="cmdOK2_click">[17]!cmdOK2_click</definedName>
    <definedName name="Co_Name">"Henderson China Holdings Limited"</definedName>
    <definedName name="computer">[0]!computer</definedName>
    <definedName name="Consolidation">[11]NERD!$G$21:$N$21</definedName>
    <definedName name="Cost_of_services">'[1]P&amp;L'!$B$40:$AH$40</definedName>
    <definedName name="CurrencyTable">[18]database!$P$18:$R$45</definedName>
    <definedName name="CurrList">[19]GEMiner!$O$18:$O$45</definedName>
    <definedName name="D_bdg" localSheetId="6">[20]Assumptions!$E$45</definedName>
    <definedName name="D_bdg">[18]Assumptions!$E$45</definedName>
    <definedName name="D_elec" localSheetId="6">[20]Assumptions!$E$47</definedName>
    <definedName name="D_elec">[18]Assumptions!$E$47</definedName>
    <definedName name="D_machine" localSheetId="6">[20]Assumptions!$E$46</definedName>
    <definedName name="D_machine">[18]Assumptions!$E$46</definedName>
    <definedName name="D_other" localSheetId="6">[20]Assumptions!$E$49</definedName>
    <definedName name="D_other">[18]Assumptions!$E$49</definedName>
    <definedName name="D_rate">'[21]Dev Sum'!$B$123</definedName>
    <definedName name="D_trans" localSheetId="6">[20]Assumptions!$E$48</definedName>
    <definedName name="D_trans">[18]Assumptions!$E$48</definedName>
    <definedName name="data" localSheetId="6">[22]Investment!$B$6</definedName>
    <definedName name="data">[18]Investment!$B$6</definedName>
    <definedName name="dataseries4">OFFSET([23]c1!$G$12,0,0,COUNTA([23]c1!$G$12:$G$31),1)</definedName>
    <definedName name="Date">[24]Prices!$C$5</definedName>
    <definedName name="dbteq98">'[7]Consolidated Financials'!$H$337</definedName>
    <definedName name="dbteq99">'[25]Consolidated Financials'!$O$250</definedName>
    <definedName name="dcf">"311A3B95-A1F3-11D5-89A6-009027910F4C"</definedName>
    <definedName name="DCFNEW">'[26]PZN DCF'!$A$1:$L$48</definedName>
    <definedName name="de" localSheetId="6">[27]Sheet1!$B$6:$M$6</definedName>
    <definedName name="de">[18]Sheet1!$B$6:$M$6</definedName>
    <definedName name="Depreciation_and_amortization">'[1]P&amp;L'!$B$53:$AH$53</definedName>
    <definedName name="desk">[0]!desk</definedName>
    <definedName name="dfas">{"Client Name or Project Name"}</definedName>
    <definedName name="Dis_Rate">16%</definedName>
    <definedName name="EBIT">'[1]P&amp;L'!$B$55:$AH$55</definedName>
    <definedName name="EBITDA">'[1]P&amp;L'!$B$52:$AH$52</definedName>
    <definedName name="EBITDA_per_share">'[28]P&amp;L'!$B$37:$Z$37</definedName>
    <definedName name="EBT">'[1]P&amp;L'!$B$60:$AH$60</definedName>
    <definedName name="EPS">'[28]P&amp;L'!$B$35:$Z$35</definedName>
    <definedName name="EquityAdjustments">0</definedName>
    <definedName name="EquityEmployeeStockOwnershipPlan">0</definedName>
    <definedName name="EquityPaidInCapital">0</definedName>
    <definedName name="EquityTreasuryStock">0</definedName>
    <definedName name="ethg">{"'RCIM'!$E$128"}</definedName>
    <definedName name="etr">[18]database!$A$250:$IV$250</definedName>
    <definedName name="ev.Calculation">-4135</definedName>
    <definedName name="ev.Initialized">FALSE</definedName>
    <definedName name="Ex_Shares">[29]PL!$H$97</definedName>
    <definedName name="Exch">" Sheet2!$F$2"</definedName>
    <definedName name="fair_value">[30]DCF!$L$39</definedName>
    <definedName name="FAM">'[31]CVC NY GAAP Fin. Statements'!$DA$517</definedName>
    <definedName name="fgh" localSheetId="6">[27]Sheet1!$B$8:$M$162</definedName>
    <definedName name="fgh">[18]Sheet1!$B$8:$M$162</definedName>
    <definedName name="Fully_taxed_EPS">'[1]P&amp;L'!$B$66:$AH$66</definedName>
    <definedName name="FundingStructure">[11]NERD!$G$10:$N$10</definedName>
    <definedName name="future">[3]Curtrans!$U$14</definedName>
    <definedName name="GBP_EUR">[32]FXRATES!$D$2</definedName>
    <definedName name="Gearing">[11]NERD!$G$8:$N$8</definedName>
    <definedName name="Germany">{"Cereva Networks, Inc"}</definedName>
    <definedName name="glad">[0]!glad</definedName>
    <definedName name="global">'[33]Global Assumptions'!$B$2:$Y$39</definedName>
    <definedName name="Goodwill_Amortization">25</definedName>
    <definedName name="GRD_EUR">[32]FXRATES!$D$17</definedName>
    <definedName name="Gross_profit">'[1]P&amp;L'!$B$45:$AH$45</definedName>
    <definedName name="Growth">[14]ISBSCF!$A$56:$AE$104</definedName>
    <definedName name="GWyears">40</definedName>
    <definedName name="HalfReview">{"Client Name or Project Name"}</definedName>
    <definedName name="help">{"'RCIM'!$E$128"}</definedName>
    <definedName name="hjhjhj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HKB">'[12]HK rates'!$A$1:$K$50</definedName>
    <definedName name="hn.ModelVersion">1</definedName>
    <definedName name="hn.NoUpload">0</definedName>
    <definedName name="HTML_CodePage">1252</definedName>
    <definedName name="HTML_Control">{"'Segment'!$A$1:$J$45"}</definedName>
    <definedName name="HTML_Description">""</definedName>
    <definedName name="HTML_Email">""</definedName>
    <definedName name="HTML_Header">""</definedName>
    <definedName name="HTML_LastUpdate">""</definedName>
    <definedName name="HTML_LineAfter">FALSE</definedName>
    <definedName name="HTML_LineBefore">FALSE</definedName>
    <definedName name="HTML_Name">""</definedName>
    <definedName name="HTML_OBDlg2">TRUE</definedName>
    <definedName name="HTML_OBDlg4">TRUE</definedName>
    <definedName name="HTML_OS">0</definedName>
    <definedName name="HTML_PathFile">"J:\carpente\Releases\Q2-00\segment2Q-00.htm"</definedName>
    <definedName name="HTML_Title">"Segment and Supplemental Information"</definedName>
    <definedName name="HTML1_10">""</definedName>
    <definedName name="HTML1_11">1</definedName>
    <definedName name="HTML1_12">"Aswath:Adobe SiteMill™ 1.0.2:MyHomePage:FCFF3.html"</definedName>
    <definedName name="HTML1_2">1</definedName>
    <definedName name="HTML1_3">"FCFF3"</definedName>
    <definedName name="HTML1_4">"Three-Stage FCFF Model"</definedName>
    <definedName name="HTML1_5">""</definedName>
    <definedName name="HTML1_6">-4146</definedName>
    <definedName name="HTML1_7">-4146</definedName>
    <definedName name="HTML1_8">"10/22/96"</definedName>
    <definedName name="HTML1_9">"Aswath Damodaran"</definedName>
    <definedName name="HTMLCount">1</definedName>
    <definedName name="i_rate">'[21]Dev Sum'!$B$116</definedName>
    <definedName name="iar">[18]database!$F$18</definedName>
    <definedName name="ictSymbol">[18]database!$J$22</definedName>
    <definedName name="ID">[34]Data!$A$2</definedName>
    <definedName name="ILS_USD">[32]FXRATES!$E$30</definedName>
    <definedName name="Img_ML_1e1k9n5y">"IMG_52"</definedName>
    <definedName name="Img_ML_1k4g9u7k">"IMG_52"</definedName>
    <definedName name="Img_ML_1y7a6c1t">"IMG_52"</definedName>
    <definedName name="Img_ML_2e1r5p2m">"IMG_52"</definedName>
    <definedName name="Img_ML_2j4h5d5y">"IMG_52"</definedName>
    <definedName name="Img_ML_2v6s9i5c">"IMG_52"</definedName>
    <definedName name="Img_ML_2x1b8j5c">"IMG_52"</definedName>
    <definedName name="Img_ML_3c6e9c4g">"IMG_52"</definedName>
    <definedName name="Img_ML_3e2q4k7i">"IMG_52"</definedName>
    <definedName name="Img_ML_3t5w7a1m">"IMG_52"</definedName>
    <definedName name="Img_ML_3y1j4m2m">"IMG_52"</definedName>
    <definedName name="Img_ML_4b5r5k9y">"IMG_10"</definedName>
    <definedName name="Img_ML_4k8k7q4x">"IMG_10"</definedName>
    <definedName name="Img_ML_4n6t1k1h">"IMG_52"</definedName>
    <definedName name="Img_ML_5e7s6t2u">"IMG_52"</definedName>
    <definedName name="Img_ML_5h6q3g8u">"IMG_10"</definedName>
    <definedName name="Img_ML_6a6y1x1h">"IMG_52"</definedName>
    <definedName name="Img_ML_6f2p1m9g">"IMG_18"</definedName>
    <definedName name="Img_ML_6m3p7m9h">"IMG_52"</definedName>
    <definedName name="Img_ML_6m6i9t6k">"IMG_52"</definedName>
    <definedName name="Img_ML_6n6c2h1d">"IMG_52"</definedName>
    <definedName name="Img_ML_6u1b6h4m">"IMG_52"</definedName>
    <definedName name="Img_ML_6u4t7r7e">"IMG_52"</definedName>
    <definedName name="Img_ML_6w6m7b7r">"IMG_40"</definedName>
    <definedName name="Img_ML_6y9f7y3n">"IMG_10"</definedName>
    <definedName name="Img_ML_7b3x8f2f">"IMG_52"</definedName>
    <definedName name="Img_ML_7e1g7x4r">"IMG_52"</definedName>
    <definedName name="Img_ML_7g4k9d6i">"IMG_52"</definedName>
    <definedName name="Img_ML_7m3b4p7p">"IMG_52"</definedName>
    <definedName name="Img_ML_7m5m4k3b">"IMG_52"</definedName>
    <definedName name="Img_ML_7s4w7c6r">"IMG_52"</definedName>
    <definedName name="Img_ML_8a8m2p9x">"IMG_52"</definedName>
    <definedName name="Img_ML_8b9j5t1p">"IMG_11"</definedName>
    <definedName name="Img_ML_8h3m3i1m">"IMG_52"</definedName>
    <definedName name="Img_ML_8r1k8t4y">"IMG_52"</definedName>
    <definedName name="Img_ML_8r9f4n4f">"IMG_52"</definedName>
    <definedName name="Img_ML_8s3q3c1i">"IMG_52"</definedName>
    <definedName name="Img_ML_8t3m5u6f">"IMG_11"</definedName>
    <definedName name="Img_ML_9g2r1i7c">"IMG_52"</definedName>
    <definedName name="Img_ML_9g3r6t7h">"IMG_52"</definedName>
    <definedName name="Img_ML_9v6s2g1u">"IMG_52"</definedName>
    <definedName name="Income_tax__benefit__expense">'[1]P&amp;L'!$B$61:$AH$61</definedName>
    <definedName name="IncomeEPSFullyDiluted">0</definedName>
    <definedName name="IncomeEPSPrimary">0</definedName>
    <definedName name="IncomeEPSRegular">0</definedName>
    <definedName name="input">{"0.614608629108408";"0.089";"0.07";"0.036";"0.09";"0.39";"0.177761404547907";"0.116071428571429";"0.708";"0.0556964285714285";"0.127160714285714"}</definedName>
    <definedName name="Int_exp">8%</definedName>
    <definedName name="Interest_and_other_income">'[1]P&amp;L'!$B$58:$AH$58</definedName>
    <definedName name="Interest_expense">'[1]P&amp;L'!$B$57:$AH$57</definedName>
    <definedName name="Interest_paid">'[35]Jihe WestInt_Paid'!$A$57:$IV$57</definedName>
    <definedName name="IQ_1_4_FAMILY_JUNIOR_LIENS_CHARGE_OFFS_FDIC">"c6605"</definedName>
    <definedName name="IQ_1_4_FAMILY_JUNIOR_LIENS_NET_CHARGE_OFFS_FDIC">"c6643"</definedName>
    <definedName name="IQ_1_4_FAMILY_JUNIOR_LIENS_RECOVERIES_FDIC">"c6624"</definedName>
    <definedName name="IQ_1_4_FAMILY_SENIOR_LIENS_CHARGE_OFFS_FDIC">"c6604"</definedName>
    <definedName name="IQ_1_4_FAMILY_SENIOR_LIENS_NET_CHARGE_OFFS_FDIC">"c6642"</definedName>
    <definedName name="IQ_1_4_FAMILY_SENIOR_LIENS_RECOVERIES_FDIC">"c6623"</definedName>
    <definedName name="IQ_1_4_HOME_EQUITY_NET_LOANS_FDIC">"c6441"</definedName>
    <definedName name="IQ_1_4_RESIDENTIAL_FIRST_LIENS_NET_LOANS_FDIC">"c6439"</definedName>
    <definedName name="IQ_1_4_RESIDENTIAL_JUNIOR_LIENS_NET_LOANS_FDIC">"c6440"</definedName>
    <definedName name="IQ_1_4_RESIDENTIAL_LOANS_FDIC">"c6310"</definedName>
    <definedName name="IQ_30YR_FIXED_MORTGAGE">"c6811"</definedName>
    <definedName name="IQ_30YR_FIXED_MORTGAGE_FC">"c7691"</definedName>
    <definedName name="IQ_30YR_FIXED_MORTGAGE_POP">"c7031"</definedName>
    <definedName name="IQ_30YR_FIXED_MORTGAGE_POP_FC">"c7911"</definedName>
    <definedName name="IQ_30YR_FIXED_MORTGAGE_YOY">"c7251"</definedName>
    <definedName name="IQ_30YR_FIXED_MORTGAGE_YOY_FC">"c8131"</definedName>
    <definedName name="IQ_ACCOUNT_CHANGE">"c1449"</definedName>
    <definedName name="IQ_ACCOUNTS_PAY">"c1343"</definedName>
    <definedName name="IQ_ACCR_INT_PAY">"c1"</definedName>
    <definedName name="IQ_ACCR_INT_PAY_CF">"c2"</definedName>
    <definedName name="IQ_ACCR_INT_RECEIV">"c3"</definedName>
    <definedName name="IQ_ACCR_INT_RECEIV_CF">"c4"</definedName>
    <definedName name="IQ_ACCRUED_EXP">"c1341"</definedName>
    <definedName name="IQ_ACCT_RECV_10YR_ANN_CAGR">"c6159"</definedName>
    <definedName name="IQ_ACCT_RECV_10YR_ANN_GROWTH">"c1924"</definedName>
    <definedName name="IQ_ACCT_RECV_1YR_ANN_GROWTH">"c1919"</definedName>
    <definedName name="IQ_ACCT_RECV_2YR_ANN_CAGR">"c6155"</definedName>
    <definedName name="IQ_ACCT_RECV_2YR_ANN_GROWTH">"c1920"</definedName>
    <definedName name="IQ_ACCT_RECV_3YR_ANN_CAGR">"c6156"</definedName>
    <definedName name="IQ_ACCT_RECV_3YR_ANN_GROWTH">"c1921"</definedName>
    <definedName name="IQ_ACCT_RECV_5YR_ANN_CAGR">"c6157"</definedName>
    <definedName name="IQ_ACCT_RECV_5YR_ANN_GROWTH">"c1922"</definedName>
    <definedName name="IQ_ACCT_RECV_7YR_ANN_CAGR">"c6158"</definedName>
    <definedName name="IQ_ACCT_RECV_7YR_ANN_GROWTH">"c1923"</definedName>
    <definedName name="IQ_ACCUM_DEP">"c1340"</definedName>
    <definedName name="IQ_ACCUMULATED_PENSION_OBLIGATION">"c2244"</definedName>
    <definedName name="IQ_ACCUMULATED_PENSION_OBLIGATION_DOMESTIC">"c2657"</definedName>
    <definedName name="IQ_ACCUMULATED_PENSION_OBLIGATION_FOREIGN">"c2665"</definedName>
    <definedName name="IQ_ACQ_COST_SUB">"c2125"</definedName>
    <definedName name="IQ_ACQ_COSTS_CAPITALIZED">"c5"</definedName>
    <definedName name="IQ_ACQUIRE_REAL_ESTATE_CF">"c6"</definedName>
    <definedName name="IQ_ACQUIRED_BY_REPORTING_BANK_FDIC">"c6535"</definedName>
    <definedName name="IQ_ACQUISITION_RE_ASSETS">"c1628"</definedName>
    <definedName name="IQ_ACTUAL_PRODUCTION_ALUM">"c9247"</definedName>
    <definedName name="IQ_ACTUAL_PRODUCTION_CATHODE_COP">"c9192"</definedName>
    <definedName name="IQ_ACTUAL_PRODUCTION_COAL">"c9821"</definedName>
    <definedName name="IQ_ACTUAL_PRODUCTION_COP">"c9191"</definedName>
    <definedName name="IQ_ACTUAL_PRODUCTION_DIAM">"c9671"</definedName>
    <definedName name="IQ_ACTUAL_PRODUCTION_GOLD">"c9032"</definedName>
    <definedName name="IQ_ACTUAL_PRODUCTION_IRON">"c9406"</definedName>
    <definedName name="IQ_ACTUAL_PRODUCTION_LEAD">"c9459"</definedName>
    <definedName name="IQ_ACTUAL_PRODUCTION_MANG">"c9512"</definedName>
    <definedName name="IQ_ACTUAL_PRODUCTION_MET_COAL">"c9761"</definedName>
    <definedName name="IQ_ACTUAL_PRODUCTION_MOLYB">"c9724"</definedName>
    <definedName name="IQ_ACTUAL_PRODUCTION_NICK">"c9300"</definedName>
    <definedName name="IQ_ACTUAL_PRODUCTION_PLAT">"c9138"</definedName>
    <definedName name="IQ_ACTUAL_PRODUCTION_SILVER">"c9085"</definedName>
    <definedName name="IQ_ACTUAL_PRODUCTION_STEAM">"c9791"</definedName>
    <definedName name="IQ_ACTUAL_PRODUCTION_TITAN">"c9565"</definedName>
    <definedName name="IQ_ACTUAL_PRODUCTION_URAN">"c9618"</definedName>
    <definedName name="IQ_ACTUAL_PRODUCTION_ZINC">"c9353"</definedName>
    <definedName name="IQ_AD">"c7"</definedName>
    <definedName name="IQ_ADD_PAID_IN">"c1344"</definedName>
    <definedName name="IQ_ADDIN">"AUTO"</definedName>
    <definedName name="IQ_ADDITIONAL_NON_INT_INC_FDIC">"c6574"</definedName>
    <definedName name="IQ_ADJ_AVG_BANK_ASSETS">"c2671"</definedName>
    <definedName name="IQ_ADJUSTABLE_RATE_LOANS_FDIC">"c6375"</definedName>
    <definedName name="IQ_ADJUSTED_NAV_COVERED">"c9963"</definedName>
    <definedName name="IQ_ADJUSTED_NAV_GROUP">"c9949"</definedName>
    <definedName name="IQ_ADMIN_RATIO">"c2784"</definedName>
    <definedName name="IQ_ADVERTISING">"c2246"</definedName>
    <definedName name="IQ_ADVERTISING_MARKETING">"c1566"</definedName>
    <definedName name="IQ_AE">"c8"</definedName>
    <definedName name="IQ_AE_BNK">"c9"</definedName>
    <definedName name="IQ_AE_BR">"c10"</definedName>
    <definedName name="IQ_AE_FIN">"c11"</definedName>
    <definedName name="IQ_AE_INS">"c12"</definedName>
    <definedName name="IQ_AE_RE">"c6195"</definedName>
    <definedName name="IQ_AE_REIT">"c13"</definedName>
    <definedName name="IQ_AE_UTI">"c14"</definedName>
    <definedName name="IQ_AFFO">"c8756"</definedName>
    <definedName name="IQ_AFFO_PER_SHARE_BASIC">"c8869"</definedName>
    <definedName name="IQ_AFFO_PER_SHARE_DILUTED">"c8870"</definedName>
    <definedName name="IQ_AFTER_TAX_INCOME_FDIC">"c6583"</definedName>
    <definedName name="IQ_AGRICULTURAL_PRODUCTION_CHARGE_OFFS_FDIC">"c6597"</definedName>
    <definedName name="IQ_AGRICULTURAL_PRODUCTION_CHARGE_OFFS_LESS_THAN_300M_FDIC">"c6655"</definedName>
    <definedName name="IQ_AGRICULTURAL_PRODUCTION_NET_CHARGE_OFFS_FDIC">"c6635"</definedName>
    <definedName name="IQ_AGRICULTURAL_PRODUCTION_NET_CHARGE_OFFS_LESS_THAN_300M_FDIC">"c6657"</definedName>
    <definedName name="IQ_AGRICULTURAL_PRODUCTION_RECOVERIES_FDIC">"c6616"</definedName>
    <definedName name="IQ_AGRICULTURAL_PRODUCTION_RECOVERIES_LESS_THAN_300M_FDIC">"c6656"</definedName>
    <definedName name="IQ_AH_EARNED">"c2744"</definedName>
    <definedName name="IQ_AH_POLICY_BENEFITS_EXP">"c2789"</definedName>
    <definedName name="IQ_AIR_AIRPLANES_NOT_IN_SERVICE">"c2842"</definedName>
    <definedName name="IQ_AIR_AIRPLANES_SUBLEASED">"c2841"</definedName>
    <definedName name="IQ_AIR_ASK">"c2813"</definedName>
    <definedName name="IQ_AIR_ASK_INCREASE">"c2826"</definedName>
    <definedName name="IQ_AIR_ASM">"c2812"</definedName>
    <definedName name="IQ_AIR_ASM_INCREASE">"c2825"</definedName>
    <definedName name="IQ_AIR_AVG_AGE">"c2843"</definedName>
    <definedName name="IQ_AIR_AVG_PSGR_FARE">"c10029"</definedName>
    <definedName name="IQ_AIR_BREAK_EVEN_FACTOR">"c2822"</definedName>
    <definedName name="IQ_AIR_CAPITAL_LEASE">"c2833"</definedName>
    <definedName name="IQ_AIR_COMPLETION_FACTOR">"c2824"</definedName>
    <definedName name="IQ_AIR_ENPLANED_PSGRS">"c2809"</definedName>
    <definedName name="IQ_AIR_FUEL_CONSUMED">"c2806"</definedName>
    <definedName name="IQ_AIR_FUEL_CONSUMED_L">"c2807"</definedName>
    <definedName name="IQ_AIR_FUEL_COST">"c2803"</definedName>
    <definedName name="IQ_AIR_FUEL_COST_L">"c2804"</definedName>
    <definedName name="IQ_AIR_FUEL_EXP">"c2802"</definedName>
    <definedName name="IQ_AIR_FUEL_EXP_PERCENT">"c2805"</definedName>
    <definedName name="IQ_AIR_LEASED">"c2835"</definedName>
    <definedName name="IQ_AIR_LOAD_FACTOR">"c2823"</definedName>
    <definedName name="IQ_AIR_NEW_AIRPLANES">"c2839"</definedName>
    <definedName name="IQ_AIR_NUMBER_HRS_FLOWN">"c10037"</definedName>
    <definedName name="IQ_AIR_NUMBER_OPERATING_AIRCRAFT_AVG">"c10035"</definedName>
    <definedName name="IQ_AIR_NUMBER_TRIPS_FLOWN">"c10030"</definedName>
    <definedName name="IQ_AIR_OPER_EXP_ASK">"c2821"</definedName>
    <definedName name="IQ_AIR_OPER_EXP_ASM">"c2820"</definedName>
    <definedName name="IQ_AIR_OPER_LEASE">"c2834"</definedName>
    <definedName name="IQ_AIR_OPER_REV_YIELD_ASK">"c2819"</definedName>
    <definedName name="IQ_AIR_OPER_REV_YIELD_ASM">"c2818"</definedName>
    <definedName name="IQ_AIR_OPEX_PER_ASK_EXCL_FUEL">"c10034"</definedName>
    <definedName name="IQ_AIR_OPEX_PER_ASM_EXCL_FUEL">"c10033"</definedName>
    <definedName name="IQ_AIR_OPTIONS">"c2837"</definedName>
    <definedName name="IQ_AIR_ORDERS">"c2836"</definedName>
    <definedName name="IQ_AIR_OWNED">"c2832"</definedName>
    <definedName name="IQ_AIR_PERCENTAGE_SALES_VIA_INTERNET">"c10036"</definedName>
    <definedName name="IQ_AIR_PSGR_HAUL_AVG_LENGTH_KM">"c10032"</definedName>
    <definedName name="IQ_AIR_PSGR_HAUL_AVG_LENGTH_MILES">"c10031"</definedName>
    <definedName name="IQ_AIR_PSGR_REV_YIELD_ASK">"c2817"</definedName>
    <definedName name="IQ_AIR_PSGR_REV_YIELD_ASM">"c2816"</definedName>
    <definedName name="IQ_AIR_PSGR_REV_YIELD_RPK">"c2815"</definedName>
    <definedName name="IQ_AIR_PSGR_REV_YIELD_RPM">"c2814"</definedName>
    <definedName name="IQ_AIR_PURCHASE_RIGHTS">"c2838"</definedName>
    <definedName name="IQ_AIR_RETIRED_AIRPLANES">"c2840"</definedName>
    <definedName name="IQ_AIR_REV_PSGRS_CARRIED">"c2808"</definedName>
    <definedName name="IQ_AIR_REV_SCHEDULED_SERVICE">"c2830"</definedName>
    <definedName name="IQ_AIR_RPK">"c2811"</definedName>
    <definedName name="IQ_AIR_RPM">"c2810"</definedName>
    <definedName name="IQ_AIR_STAGE_LENGTH">"c2828"</definedName>
    <definedName name="IQ_AIR_STAGE_LENGTH_KM">"c2829"</definedName>
    <definedName name="IQ_AIR_TOTAL">"c2831"</definedName>
    <definedName name="IQ_AIR_UTILIZATION">"c2827"</definedName>
    <definedName name="IQ_ALLOW_BORROW_CONST">"c15"</definedName>
    <definedName name="IQ_ALLOW_CONST">"c1342"</definedName>
    <definedName name="IQ_ALLOW_DOUBT_ACCT">"c2092"</definedName>
    <definedName name="IQ_ALLOW_EQUITY_CONST">"c16"</definedName>
    <definedName name="IQ_ALLOW_LL">"c17"</definedName>
    <definedName name="IQ_ALLOWANCE_10YR_ANN_CAGR">"c6035"</definedName>
    <definedName name="IQ_ALLOWANCE_10YR_ANN_GROWTH">"c18"</definedName>
    <definedName name="IQ_ALLOWANCE_1YR_ANN_GROWTH">"c19"</definedName>
    <definedName name="IQ_ALLOWANCE_2YR_ANN_CAGR">"c6036"</definedName>
    <definedName name="IQ_ALLOWANCE_2YR_ANN_GROWTH">"c20"</definedName>
    <definedName name="IQ_ALLOWANCE_3YR_ANN_CAGR">"c6037"</definedName>
    <definedName name="IQ_ALLOWANCE_3YR_ANN_GROWTH">"c21"</definedName>
    <definedName name="IQ_ALLOWANCE_5YR_ANN_CAGR">"c6038"</definedName>
    <definedName name="IQ_ALLOWANCE_5YR_ANN_GROWTH">"c22"</definedName>
    <definedName name="IQ_ALLOWANCE_7YR_ANN_CAGR">"c6039"</definedName>
    <definedName name="IQ_ALLOWANCE_7YR_ANN_GROWTH">"c23"</definedName>
    <definedName name="IQ_ALLOWANCE_CHARGE_OFFS">"c24"</definedName>
    <definedName name="IQ_ALLOWANCE_NON_PERF_LOANS">"c25"</definedName>
    <definedName name="IQ_ALLOWANCE_TOTAL_LOANS">"c26"</definedName>
    <definedName name="IQ_AMENDED_BALANCE_PREVIOUS_YR_FDIC">"c6499"</definedName>
    <definedName name="IQ_AMORT_EXPENSE_FDIC">"c6677"</definedName>
    <definedName name="IQ_AMORTIZATION">"c1591"</definedName>
    <definedName name="IQ_AMORTIZED_COST_FDIC">"c6426"</definedName>
    <definedName name="IQ_AMT_OUT">"c2145"</definedName>
    <definedName name="IQ_ANNU_DISTRIBUTION_UNIT">"c3004"</definedName>
    <definedName name="IQ_ANNUAL_PREMIUM_EQUIVALENT_NEW_BUSINESS">"c9972"</definedName>
    <definedName name="IQ_ANNUALIZED_DIVIDEND">"c1579"</definedName>
    <definedName name="IQ_ANNUITY_LIAB">"c27"</definedName>
    <definedName name="IQ_ANNUITY_PAY">"c28"</definedName>
    <definedName name="IQ_ANNUITY_POLICY_EXP">"c29"</definedName>
    <definedName name="IQ_ANNUITY_REC">"c30"</definedName>
    <definedName name="IQ_ANNUITY_REV">"c31"</definedName>
    <definedName name="IQ_AP">"c32"</definedName>
    <definedName name="IQ_AP_BNK">"c33"</definedName>
    <definedName name="IQ_AP_BR">"c34"</definedName>
    <definedName name="IQ_AP_FIN">"c35"</definedName>
    <definedName name="IQ_AP_INS">"c36"</definedName>
    <definedName name="IQ_AP_RE">"c6196"</definedName>
    <definedName name="IQ_AP_REIT">"c37"</definedName>
    <definedName name="IQ_AP_UTI">"c38"</definedName>
    <definedName name="IQ_APIC">"c39"</definedName>
    <definedName name="IQ_AR">"c40"</definedName>
    <definedName name="IQ_AR_BR">"c41"</definedName>
    <definedName name="IQ_AR_LT">"c42"</definedName>
    <definedName name="IQ_AR_RE">"c6197"</definedName>
    <definedName name="IQ_AR_REIT">"c43"</definedName>
    <definedName name="IQ_AR_TURNS">"c44"</definedName>
    <definedName name="IQ_AR_UTI">"c45"</definedName>
    <definedName name="IQ_ARPU">"c2126"</definedName>
    <definedName name="IQ_ASSET_BACKED_FDIC">"c6301"</definedName>
    <definedName name="IQ_ASSET_MGMT_FEE">"c46"</definedName>
    <definedName name="IQ_ASSET_TURNS">"c47"</definedName>
    <definedName name="IQ_ASSET_WRITEDOWN">"c48"</definedName>
    <definedName name="IQ_ASSET_WRITEDOWN_BNK">"c49"</definedName>
    <definedName name="IQ_ASSET_WRITEDOWN_BR">"c50"</definedName>
    <definedName name="IQ_ASSET_WRITEDOWN_CF">"c51"</definedName>
    <definedName name="IQ_ASSET_WRITEDOWN_CF_BNK">"c52"</definedName>
    <definedName name="IQ_ASSET_WRITEDOWN_CF_BR">"c53"</definedName>
    <definedName name="IQ_ASSET_WRITEDOWN_CF_FIN">"c54"</definedName>
    <definedName name="IQ_ASSET_WRITEDOWN_CF_INS">"c55"</definedName>
    <definedName name="IQ_ASSET_WRITEDOWN_CF_RE">"c6198"</definedName>
    <definedName name="IQ_ASSET_WRITEDOWN_CF_REIT">"c56"</definedName>
    <definedName name="IQ_ASSET_WRITEDOWN_CF_UTI">"c57"</definedName>
    <definedName name="IQ_ASSET_WRITEDOWN_FIN">"c58"</definedName>
    <definedName name="IQ_ASSET_WRITEDOWN_INS">"c59"</definedName>
    <definedName name="IQ_ASSET_WRITEDOWN_RE">"c6199"</definedName>
    <definedName name="IQ_ASSET_WRITEDOWN_REIT">"c60"</definedName>
    <definedName name="IQ_ASSET_WRITEDOWN_UTI">"c61"</definedName>
    <definedName name="IQ_ASSETS_AP">"c8883"</definedName>
    <definedName name="IQ_ASSETS_AP_ABS">"c8902"</definedName>
    <definedName name="IQ_ASSETS_CAP_LEASE_DEPR">"c2068"</definedName>
    <definedName name="IQ_ASSETS_CAP_LEASE_GROSS">"c2069"</definedName>
    <definedName name="IQ_ASSETS_HELD_FDIC">"c6305"</definedName>
    <definedName name="IQ_ASSETS_NAME_AP">"c8921"</definedName>
    <definedName name="IQ_ASSETS_NAME_AP_ABS">"c8940"</definedName>
    <definedName name="IQ_ASSETS_OPER_LEASE_DEPR">"c2070"</definedName>
    <definedName name="IQ_ASSETS_OPER_LEASE_GROSS">"c2071"</definedName>
    <definedName name="IQ_ASSETS_PER_EMPLOYEE_FDIC">"c6737"</definedName>
    <definedName name="IQ_ASSETS_SOLD_1_4_FAMILY_LOANS_FDIC">"c6686"</definedName>
    <definedName name="IQ_ASSETS_SOLD_AUTO_LOANS_FDIC">"c6680"</definedName>
    <definedName name="IQ_ASSETS_SOLD_CL_LOANS_FDIC">"c6681"</definedName>
    <definedName name="IQ_ASSETS_SOLD_CREDIT_CARDS_RECEIVABLES_FDIC">"c6683"</definedName>
    <definedName name="IQ_ASSETS_SOLD_HOME_EQUITY_LINES_FDIC">"c6684"</definedName>
    <definedName name="IQ_ASSETS_SOLD_OTHER_CONSUMER_LOANS_FDIC">"c6682"</definedName>
    <definedName name="IQ_ASSETS_SOLD_OTHER_LOANS_FDIC">"c6685"</definedName>
    <definedName name="IQ_ASSUMED_AH_EARNED">"c2741"</definedName>
    <definedName name="IQ_ASSUMED_EARNED">"c2731"</definedName>
    <definedName name="IQ_ASSUMED_LIFE_EARNED">"c2736"</definedName>
    <definedName name="IQ_ASSUMED_LIFE_IN_FORCE">"c2766"</definedName>
    <definedName name="IQ_ASSUMED_PC_EARNED">"c2746"</definedName>
    <definedName name="IQ_ASSUMED_WRITTEN">"c2725"</definedName>
    <definedName name="IQ_AUDITOR_NAME">"c1539"</definedName>
    <definedName name="IQ_AUDITOR_OPINION">"c1540"</definedName>
    <definedName name="IQ_AUM">"c10043"</definedName>
    <definedName name="IQ_AUM_EQUITY_FUNDS">"c10039"</definedName>
    <definedName name="IQ_AUM_FIXED_INCOME_FUNDS">"c10040"</definedName>
    <definedName name="IQ_AUM_MONEY_MARKET_FUNDS">"c10041"</definedName>
    <definedName name="IQ_AUM_OTHER">"c10042"</definedName>
    <definedName name="IQ_AUTO_REGIST_NEW">"c6923"</definedName>
    <definedName name="IQ_AUTO_REGIST_NEW_APR">"c7583"</definedName>
    <definedName name="IQ_AUTO_REGIST_NEW_APR_FC">"c8463"</definedName>
    <definedName name="IQ_AUTO_REGIST_NEW_FC">"c7803"</definedName>
    <definedName name="IQ_AUTO_REGIST_NEW_POP">"c7143"</definedName>
    <definedName name="IQ_AUTO_REGIST_NEW_POP_FC">"c8023"</definedName>
    <definedName name="IQ_AUTO_REGIST_NEW_YOY">"c7363"</definedName>
    <definedName name="IQ_AUTO_REGIST_NEW_YOY_FC">"c8243"</definedName>
    <definedName name="IQ_AUTO_SALES_DOM">"c6852"</definedName>
    <definedName name="IQ_AUTO_SALES_DOM_APR">"c7512"</definedName>
    <definedName name="IQ_AUTO_SALES_DOM_APR_FC">"c8392"</definedName>
    <definedName name="IQ_AUTO_SALES_DOM_FC">"c7732"</definedName>
    <definedName name="IQ_AUTO_SALES_DOM_POP">"c7072"</definedName>
    <definedName name="IQ_AUTO_SALES_DOM_POP_FC">"c7952"</definedName>
    <definedName name="IQ_AUTO_SALES_DOM_YOY">"c7292"</definedName>
    <definedName name="IQ_AUTO_SALES_DOM_YOY_FC">"c8172"</definedName>
    <definedName name="IQ_AUTO_SALES_FOREIGN">"c6873"</definedName>
    <definedName name="IQ_AUTO_SALES_FOREIGN_APR">"c7533"</definedName>
    <definedName name="IQ_AUTO_SALES_FOREIGN_APR_FC">"c8413"</definedName>
    <definedName name="IQ_AUTO_SALES_FOREIGN_FC">"c7753"</definedName>
    <definedName name="IQ_AUTO_SALES_FOREIGN_POP">"c7093"</definedName>
    <definedName name="IQ_AUTO_SALES_FOREIGN_POP_FC">"c7973"</definedName>
    <definedName name="IQ_AUTO_SALES_FOREIGN_YOY">"c7313"</definedName>
    <definedName name="IQ_AUTO_SALES_FOREIGN_YOY_FC">"c8193"</definedName>
    <definedName name="IQ_AUTO_WRITTEN">"c62"</definedName>
    <definedName name="IQ_AVAILABLE_FOR_SALE_FDIC">"c6409"</definedName>
    <definedName name="IQ_AVERAGE_ASSETS_FDIC">"c6362"</definedName>
    <definedName name="IQ_AVERAGE_ASSETS_QUART_FDIC">"c6363"</definedName>
    <definedName name="IQ_AVERAGE_EARNING_ASSETS_FDIC">"c6748"</definedName>
    <definedName name="IQ_AVERAGE_EQUITY_FDIC">"c6749"</definedName>
    <definedName name="IQ_AVERAGE_LOANS_FDIC">"c6750"</definedName>
    <definedName name="IQ_AVG_BANK_ASSETS">"c2072"</definedName>
    <definedName name="IQ_AVG_BANK_LOANS">"c2073"</definedName>
    <definedName name="IQ_AVG_BROKER_REC">"c63"</definedName>
    <definedName name="IQ_AVG_BROKER_REC_CIQ">"c3612"</definedName>
    <definedName name="IQ_AVG_BROKER_REC_NO">"c64"</definedName>
    <definedName name="IQ_AVG_BROKER_REC_NO_CIQ">"c4657"</definedName>
    <definedName name="IQ_AVG_BROKER_REC_NO_REUT">"c5315"</definedName>
    <definedName name="IQ_AVG_BROKER_REC_NO_THOM">"c5094"</definedName>
    <definedName name="IQ_AVG_BROKER_REC_REUT">"c3630"</definedName>
    <definedName name="IQ_AVG_BROKER_REC_THOM">"c3648"</definedName>
    <definedName name="IQ_AVG_CALORIFIC_VALUE_COAL">"c9828"</definedName>
    <definedName name="IQ_AVG_CALORIFIC_VALUE_MET_COAL">"c9764"</definedName>
    <definedName name="IQ_AVG_CALORIFIC_VALUE_STEAM">"c9794"</definedName>
    <definedName name="IQ_AVG_DAILY_VOL">"c65"</definedName>
    <definedName name="IQ_AVG_EMPLOYEES">"c6019"</definedName>
    <definedName name="IQ_AVG_GRADE_ALUM">"c9254"</definedName>
    <definedName name="IQ_AVG_GRADE_COP">"c9201"</definedName>
    <definedName name="IQ_AVG_GRADE_DIAM">"c9678"</definedName>
    <definedName name="IQ_AVG_GRADE_GOLD">"c9039"</definedName>
    <definedName name="IQ_AVG_GRADE_IRON">"c9413"</definedName>
    <definedName name="IQ_AVG_GRADE_LEAD">"c9466"</definedName>
    <definedName name="IQ_AVG_GRADE_MANG">"c9519"</definedName>
    <definedName name="IQ_AVG_GRADE_MOLYB">"c9731"</definedName>
    <definedName name="IQ_AVG_GRADE_NICK">"c9307"</definedName>
    <definedName name="IQ_AVG_GRADE_PLAT">"c9145"</definedName>
    <definedName name="IQ_AVG_GRADE_SILVER">"c9092"</definedName>
    <definedName name="IQ_AVG_GRADE_TITAN">"c9572"</definedName>
    <definedName name="IQ_AVG_GRADE_URAN">"c9625"</definedName>
    <definedName name="IQ_AVG_GRADE_ZINC">"c9360"</definedName>
    <definedName name="IQ_AVG_INDUSTRY_REC">"c4455"</definedName>
    <definedName name="IQ_AVG_INDUSTRY_REC_CIQ">"c4984"</definedName>
    <definedName name="IQ_AVG_INT_BEAR_LIAB">"c66"</definedName>
    <definedName name="IQ_AVG_INT_BEAR_LIAB_10YR_ANN_CAGR">"c6040"</definedName>
    <definedName name="IQ_AVG_INT_BEAR_LIAB_10YR_ANN_GROWTH">"c67"</definedName>
    <definedName name="IQ_AVG_INT_BEAR_LIAB_1YR_ANN_GROWTH">"c68"</definedName>
    <definedName name="IQ_AVG_INT_BEAR_LIAB_2YR_ANN_CAGR">"c6041"</definedName>
    <definedName name="IQ_AVG_INT_BEAR_LIAB_2YR_ANN_GROWTH">"c69"</definedName>
    <definedName name="IQ_AVG_INT_BEAR_LIAB_3YR_ANN_CAGR">"c6042"</definedName>
    <definedName name="IQ_AVG_INT_BEAR_LIAB_3YR_ANN_GROWTH">"c70"</definedName>
    <definedName name="IQ_AVG_INT_BEAR_LIAB_5YR_ANN_CAGR">"c6043"</definedName>
    <definedName name="IQ_AVG_INT_BEAR_LIAB_5YR_ANN_GROWTH">"c71"</definedName>
    <definedName name="IQ_AVG_INT_BEAR_LIAB_7YR_ANN_CAGR">"c6044"</definedName>
    <definedName name="IQ_AVG_INT_BEAR_LIAB_7YR_ANN_GROWTH">"c72"</definedName>
    <definedName name="IQ_AVG_INT_EARN_ASSETS">"c73"</definedName>
    <definedName name="IQ_AVG_INT_EARN_ASSETS_10YR_ANN_CAGR">"c6045"</definedName>
    <definedName name="IQ_AVG_INT_EARN_ASSETS_10YR_ANN_GROWTH">"c74"</definedName>
    <definedName name="IQ_AVG_INT_EARN_ASSETS_1YR_ANN_GROWTH">"c75"</definedName>
    <definedName name="IQ_AVG_INT_EARN_ASSETS_2YR_ANN_CAGR">"c6046"</definedName>
    <definedName name="IQ_AVG_INT_EARN_ASSETS_2YR_ANN_GROWTH">"c76"</definedName>
    <definedName name="IQ_AVG_INT_EARN_ASSETS_3YR_ANN_CAGR">"c6047"</definedName>
    <definedName name="IQ_AVG_INT_EARN_ASSETS_3YR_ANN_GROWTH">"c77"</definedName>
    <definedName name="IQ_AVG_INT_EARN_ASSETS_5YR_ANN_CAGR">"c6048"</definedName>
    <definedName name="IQ_AVG_INT_EARN_ASSETS_5YR_ANN_GROWTH">"c78"</definedName>
    <definedName name="IQ_AVG_INT_EARN_ASSETS_7YR_ANN_CAGR">"c6049"</definedName>
    <definedName name="IQ_AVG_INT_EARN_ASSETS_7YR_ANN_GROWTH">"c79"</definedName>
    <definedName name="IQ_AVG_MKTCAP">"c80"</definedName>
    <definedName name="IQ_AVG_PRICE">"c81"</definedName>
    <definedName name="IQ_AVG_PRODUCTION_PER_MINE_ALUM">"c9249"</definedName>
    <definedName name="IQ_AVG_PRODUCTION_PER_MINE_COAL">"c9823"</definedName>
    <definedName name="IQ_AVG_PRODUCTION_PER_MINE_COP">"c9194"</definedName>
    <definedName name="IQ_AVG_PRODUCTION_PER_MINE_DIAM">"c9673"</definedName>
    <definedName name="IQ_AVG_PRODUCTION_PER_MINE_GOLD">"c9034"</definedName>
    <definedName name="IQ_AVG_PRODUCTION_PER_MINE_IRON">"c9408"</definedName>
    <definedName name="IQ_AVG_PRODUCTION_PER_MINE_LEAD">"c9461"</definedName>
    <definedName name="IQ_AVG_PRODUCTION_PER_MINE_MANG">"c9514"</definedName>
    <definedName name="IQ_AVG_PRODUCTION_PER_MINE_MOLYB">"c9726"</definedName>
    <definedName name="IQ_AVG_PRODUCTION_PER_MINE_NICK">"c9302"</definedName>
    <definedName name="IQ_AVG_PRODUCTION_PER_MINE_PLAT">"c9140"</definedName>
    <definedName name="IQ_AVG_PRODUCTION_PER_MINE_SILVER">"c9087"</definedName>
    <definedName name="IQ_AVG_PRODUCTION_PER_MINE_TITAN">"c9567"</definedName>
    <definedName name="IQ_AVG_PRODUCTION_PER_MINE_URAN">"c9620"</definedName>
    <definedName name="IQ_AVG_PRODUCTION_PER_MINE_ZINC">"c9355"</definedName>
    <definedName name="IQ_AVG_REAL_PRICE_POST_TREAT_REFINING_ALUM">"c9259"</definedName>
    <definedName name="IQ_AVG_REAL_PRICE_POST_TREAT_REFINING_COP">"c9206"</definedName>
    <definedName name="IQ_AVG_REAL_PRICE_POST_TREAT_REFINING_DIAM">"c9683"</definedName>
    <definedName name="IQ_AVG_REAL_PRICE_POST_TREAT_REFINING_GOLD">"c9044"</definedName>
    <definedName name="IQ_AVG_REAL_PRICE_POST_TREAT_REFINING_IRON">"c9418"</definedName>
    <definedName name="IQ_AVG_REAL_PRICE_POST_TREAT_REFINING_LEAD">"c9471"</definedName>
    <definedName name="IQ_AVG_REAL_PRICE_POST_TREAT_REFINING_MANG">"c9524"</definedName>
    <definedName name="IQ_AVG_REAL_PRICE_POST_TREAT_REFINING_MOLYB">"c9736"</definedName>
    <definedName name="IQ_AVG_REAL_PRICE_POST_TREAT_REFINING_NICK">"c9311"</definedName>
    <definedName name="IQ_AVG_REAL_PRICE_POST_TREAT_REFINING_PLAT">"c9150"</definedName>
    <definedName name="IQ_AVG_REAL_PRICE_POST_TREAT_REFINING_SILVER">"c9097"</definedName>
    <definedName name="IQ_AVG_REAL_PRICE_POST_TREAT_REFINING_TITAN">"c9577"</definedName>
    <definedName name="IQ_AVG_REAL_PRICE_POST_TREAT_REFINING_URAN">"c9630"</definedName>
    <definedName name="IQ_AVG_REAL_PRICE_POST_TREAT_REFINING_ZINC">"c9365"</definedName>
    <definedName name="IQ_AVG_REAL_PRICE_PRE_TREAT_REFINING_ALUM">"c9258"</definedName>
    <definedName name="IQ_AVG_REAL_PRICE_PRE_TREAT_REFINING_COP">"c9205"</definedName>
    <definedName name="IQ_AVG_REAL_PRICE_PRE_TREAT_REFINING_DIAM">"c9682"</definedName>
    <definedName name="IQ_AVG_REAL_PRICE_PRE_TREAT_REFINING_GOLD">"c9043"</definedName>
    <definedName name="IQ_AVG_REAL_PRICE_PRE_TREAT_REFINING_IRON">"c9417"</definedName>
    <definedName name="IQ_AVG_REAL_PRICE_PRE_TREAT_REFINING_LEAD">"c9470"</definedName>
    <definedName name="IQ_AVG_REAL_PRICE_PRE_TREAT_REFINING_MANG">"c9523"</definedName>
    <definedName name="IQ_AVG_REAL_PRICE_PRE_TREAT_REFINING_MOLYB">"c9735"</definedName>
    <definedName name="IQ_AVG_REAL_PRICE_PRE_TREAT_REFINING_NICK">"c9312"</definedName>
    <definedName name="IQ_AVG_REAL_PRICE_PRE_TREAT_REFINING_PLAT">"c9149"</definedName>
    <definedName name="IQ_AVG_REAL_PRICE_PRE_TREAT_REFINING_SILVER">"c9096"</definedName>
    <definedName name="IQ_AVG_REAL_PRICE_PRE_TREAT_REFINING_TITAN">"c9576"</definedName>
    <definedName name="IQ_AVG_REAL_PRICE_PRE_TREAT_REFINING_URAN">"c9629"</definedName>
    <definedName name="IQ_AVG_REAL_PRICE_PRE_TREAT_REFINING_ZINC">"c9364"</definedName>
    <definedName name="IQ_AVG_REALIZED_PRICE_AFTER_HEDGING_ALUM">"c9257"</definedName>
    <definedName name="IQ_AVG_REALIZED_PRICE_AFTER_HEDGING_COAL">"c9830"</definedName>
    <definedName name="IQ_AVG_REALIZED_PRICE_AFTER_HEDGING_COP">"c9204"</definedName>
    <definedName name="IQ_AVG_REALIZED_PRICE_AFTER_HEDGING_DIAM">"c9681"</definedName>
    <definedName name="IQ_AVG_REALIZED_PRICE_AFTER_HEDGING_GOLD">"c9042"</definedName>
    <definedName name="IQ_AVG_REALIZED_PRICE_AFTER_HEDGING_IRON">"c9416"</definedName>
    <definedName name="IQ_AVG_REALIZED_PRICE_AFTER_HEDGING_LEAD">"c9469"</definedName>
    <definedName name="IQ_AVG_REALIZED_PRICE_AFTER_HEDGING_MANG">"c9522"</definedName>
    <definedName name="IQ_AVG_REALIZED_PRICE_AFTER_HEDGING_MET_COAL">"c9766"</definedName>
    <definedName name="IQ_AVG_REALIZED_PRICE_AFTER_HEDGING_MOLYB">"c9734"</definedName>
    <definedName name="IQ_AVG_REALIZED_PRICE_AFTER_HEDGING_NICK">"c9310"</definedName>
    <definedName name="IQ_AVG_REALIZED_PRICE_AFTER_HEDGING_PLAT">"c9148"</definedName>
    <definedName name="IQ_AVG_REALIZED_PRICE_AFTER_HEDGING_SILVER">"c9095"</definedName>
    <definedName name="IQ_AVG_REALIZED_PRICE_AFTER_HEDGING_STEAM">"c9796"</definedName>
    <definedName name="IQ_AVG_REALIZED_PRICE_AFTER_HEDGING_TITAN">"c9575"</definedName>
    <definedName name="IQ_AVG_REALIZED_PRICE_AFTER_HEDGING_URAN">"c9628"</definedName>
    <definedName name="IQ_AVG_REALIZED_PRICE_AFTER_HEDGING_ZINC">"c9363"</definedName>
    <definedName name="IQ_AVG_REALIZED_PRICE_BEFORE_HEDGING_ALUM">"c9256"</definedName>
    <definedName name="IQ_AVG_REALIZED_PRICE_BEFORE_HEDGING_COAL">"c9829"</definedName>
    <definedName name="IQ_AVG_REALIZED_PRICE_BEFORE_HEDGING_COP">"c9203"</definedName>
    <definedName name="IQ_AVG_REALIZED_PRICE_BEFORE_HEDGING_DIAM">"c9680"</definedName>
    <definedName name="IQ_AVG_REALIZED_PRICE_BEFORE_HEDGING_GOLD">"c9041"</definedName>
    <definedName name="IQ_AVG_REALIZED_PRICE_BEFORE_HEDGING_IRON">"c9415"</definedName>
    <definedName name="IQ_AVG_REALIZED_PRICE_BEFORE_HEDGING_LEAD">"c9468"</definedName>
    <definedName name="IQ_AVG_REALIZED_PRICE_BEFORE_HEDGING_MANG">"c9521"</definedName>
    <definedName name="IQ_AVG_REALIZED_PRICE_BEFORE_HEDGING_MET_COAL">"c9765"</definedName>
    <definedName name="IQ_AVG_REALIZED_PRICE_BEFORE_HEDGING_MOLYB">"c9733"</definedName>
    <definedName name="IQ_AVG_REALIZED_PRICE_BEFORE_HEDGING_NICK">"c9309"</definedName>
    <definedName name="IQ_AVG_REALIZED_PRICE_BEFORE_HEDGING_PLAT">"c9147"</definedName>
    <definedName name="IQ_AVG_REALIZED_PRICE_BEFORE_HEDGING_SILVER">"c9094"</definedName>
    <definedName name="IQ_AVG_REALIZED_PRICE_BEFORE_HEDGING_STEAM">"c9795"</definedName>
    <definedName name="IQ_AVG_REALIZED_PRICE_BEFORE_HEDGING_TITAN">"c9574"</definedName>
    <definedName name="IQ_AVG_REALIZED_PRICE_BEFORE_HEDGING_URAN">"c9627"</definedName>
    <definedName name="IQ_AVG_REALIZED_PRICE_BEFORE_HEDGING_ZINC">"c9362"</definedName>
    <definedName name="IQ_AVG_SHAREOUTSTANDING">"c83"</definedName>
    <definedName name="IQ_AVG_TEMP_EMPLOYEES">"c6020"</definedName>
    <definedName name="IQ_AVG_TEV">"c84"</definedName>
    <definedName name="IQ_AVG_VOLUME">"c1346"</definedName>
    <definedName name="IQ_AVG_WAGES">"c6812"</definedName>
    <definedName name="IQ_AVG_WAGES_APR">"c7472"</definedName>
    <definedName name="IQ_AVG_WAGES_APR_FC">"c8352"</definedName>
    <definedName name="IQ_AVG_WAGES_FC">"c7692"</definedName>
    <definedName name="IQ_AVG_WAGES_POP">"c7032"</definedName>
    <definedName name="IQ_AVG_WAGES_POP_FC">"c7912"</definedName>
    <definedName name="IQ_AVG_WAGES_YOY">"c7252"</definedName>
    <definedName name="IQ_AVG_WAGES_YOY_FC">"c8132"</definedName>
    <definedName name="IQ_BALANCE_GOODS_APR_FC_UNUSED_UNUSED_UNUSED">"c8353"</definedName>
    <definedName name="IQ_BALANCE_GOODS_APR_UNUSED_UNUSED_UNUSED">"c7473"</definedName>
    <definedName name="IQ_BALANCE_GOODS_FC_UNUSED_UNUSED_UNUSED">"c7693"</definedName>
    <definedName name="IQ_BALANCE_GOODS_POP_FC_UNUSED_UNUSED_UNUSED">"c7913"</definedName>
    <definedName name="IQ_BALANCE_GOODS_POP_UNUSED_UNUSED_UNUSED">"c7033"</definedName>
    <definedName name="IQ_BALANCE_GOODS_REAL">"c6952"</definedName>
    <definedName name="IQ_BALANCE_GOODS_REAL_APR">"c7612"</definedName>
    <definedName name="IQ_BALANCE_GOODS_REAL_APR_FC">"c8492"</definedName>
    <definedName name="IQ_BALANCE_GOODS_REAL_FC">"c7832"</definedName>
    <definedName name="IQ_BALANCE_GOODS_REAL_POP">"c7172"</definedName>
    <definedName name="IQ_BALANCE_GOODS_REAL_POP_FC">"c8052"</definedName>
    <definedName name="IQ_BALANCE_GOODS_REAL_SAAR">"c6953"</definedName>
    <definedName name="IQ_BALANCE_GOODS_REAL_SAAR_APR">"c7613"</definedName>
    <definedName name="IQ_BALANCE_GOODS_REAL_SAAR_APR_FC">"c8493"</definedName>
    <definedName name="IQ_BALANCE_GOODS_REAL_SAAR_FC">"c7833"</definedName>
    <definedName name="IQ_BALANCE_GOODS_REAL_SAAR_POP">"c7173"</definedName>
    <definedName name="IQ_BALANCE_GOODS_REAL_SAAR_POP_FC">"c8053"</definedName>
    <definedName name="IQ_BALANCE_GOODS_REAL_SAAR_USD_APR_FC">"c11893"</definedName>
    <definedName name="IQ_BALANCE_GOODS_REAL_SAAR_USD_FC">"c11890"</definedName>
    <definedName name="IQ_BALANCE_GOODS_REAL_SAAR_USD_POP_FC">"c11891"</definedName>
    <definedName name="IQ_BALANCE_GOODS_REAL_SAAR_USD_YOY_FC">"c11892"</definedName>
    <definedName name="IQ_BALANCE_GOODS_REAL_SAAR_YOY">"c7393"</definedName>
    <definedName name="IQ_BALANCE_GOODS_REAL_SAAR_YOY_FC">"c8273"</definedName>
    <definedName name="IQ_BALANCE_GOODS_REAL_USD_APR_FC">"c11889"</definedName>
    <definedName name="IQ_BALANCE_GOODS_REAL_USD_FC">"c11886"</definedName>
    <definedName name="IQ_BALANCE_GOODS_REAL_USD_POP_FC">"c11887"</definedName>
    <definedName name="IQ_BALANCE_GOODS_REAL_USD_YOY_FC">"c11888"</definedName>
    <definedName name="IQ_BALANCE_GOODS_REAL_YOY">"c7392"</definedName>
    <definedName name="IQ_BALANCE_GOODS_REAL_YOY_FC">"c8272"</definedName>
    <definedName name="IQ_BALANCE_GOODS_SAAR">"c6814"</definedName>
    <definedName name="IQ_BALANCE_GOODS_SAAR_APR">"c7474"</definedName>
    <definedName name="IQ_BALANCE_GOODS_SAAR_APR_FC">"c8354"</definedName>
    <definedName name="IQ_BALANCE_GOODS_SAAR_FC">"c7694"</definedName>
    <definedName name="IQ_BALANCE_GOODS_SAAR_POP">"c7034"</definedName>
    <definedName name="IQ_BALANCE_GOODS_SAAR_POP_FC">"c7914"</definedName>
    <definedName name="IQ_BALANCE_GOODS_SAAR_USD_APR_FC">"c11762"</definedName>
    <definedName name="IQ_BALANCE_GOODS_SAAR_USD_FC">"c11759"</definedName>
    <definedName name="IQ_BALANCE_GOODS_SAAR_USD_POP_FC">"c11760"</definedName>
    <definedName name="IQ_BALANCE_GOODS_SAAR_USD_YOY_FC">"c11761"</definedName>
    <definedName name="IQ_BALANCE_GOODS_SAAR_YOY">"c7254"</definedName>
    <definedName name="IQ_BALANCE_GOODS_SAAR_YOY_FC">"c8134"</definedName>
    <definedName name="IQ_BALANCE_GOODS_UNUSED_UNUSED_UNUSED">"c6813"</definedName>
    <definedName name="IQ_BALANCE_GOODS_USD_APR_FC">"c11758"</definedName>
    <definedName name="IQ_BALANCE_GOODS_USD_FC">"c11755"</definedName>
    <definedName name="IQ_BALANCE_GOODS_USD_POP_FC">"c11756"</definedName>
    <definedName name="IQ_BALANCE_GOODS_USD_YOY_FC">"c11757"</definedName>
    <definedName name="IQ_BALANCE_GOODS_YOY_FC_UNUSED_UNUSED_UNUSED">"c8133"</definedName>
    <definedName name="IQ_BALANCE_GOODS_YOY_UNUSED_UNUSED_UNUSED">"c7253"</definedName>
    <definedName name="IQ_BALANCE_SERV_APR_FC_UNUSED_UNUSED_UNUSED">"c8355"</definedName>
    <definedName name="IQ_BALANCE_SERV_APR_UNUSED_UNUSED_UNUSED">"c7475"</definedName>
    <definedName name="IQ_BALANCE_SERV_FC_UNUSED_UNUSED_UNUSED">"c7695"</definedName>
    <definedName name="IQ_BALANCE_SERV_POP_FC_UNUSED_UNUSED_UNUSED">"c7915"</definedName>
    <definedName name="IQ_BALANCE_SERV_POP_UNUSED_UNUSED_UNUSED">"c7035"</definedName>
    <definedName name="IQ_BALANCE_SERV_SAAR">"c6816"</definedName>
    <definedName name="IQ_BALANCE_SERV_SAAR_APR">"c7476"</definedName>
    <definedName name="IQ_BALANCE_SERV_SAAR_APR_FC">"c8356"</definedName>
    <definedName name="IQ_BALANCE_SERV_SAAR_FC">"c7696"</definedName>
    <definedName name="IQ_BALANCE_SERV_SAAR_POP">"c7036"</definedName>
    <definedName name="IQ_BALANCE_SERV_SAAR_POP_FC">"c7916"</definedName>
    <definedName name="IQ_BALANCE_SERV_SAAR_YOY">"c7256"</definedName>
    <definedName name="IQ_BALANCE_SERV_SAAR_YOY_FC">"c8136"</definedName>
    <definedName name="IQ_BALANCE_SERV_UNUSED_UNUSED_UNUSED">"c6815"</definedName>
    <definedName name="IQ_BALANCE_SERV_USD_APR_FC">"c11766"</definedName>
    <definedName name="IQ_BALANCE_SERV_USD_FC">"c11763"</definedName>
    <definedName name="IQ_BALANCE_SERV_USD_POP_FC">"c11764"</definedName>
    <definedName name="IQ_BALANCE_SERV_USD_YOY_FC">"c11765"</definedName>
    <definedName name="IQ_BALANCE_SERV_YOY_FC_UNUSED_UNUSED_UNUSED">"c8135"</definedName>
    <definedName name="IQ_BALANCE_SERV_YOY_UNUSED_UNUSED_UNUSED">"c7255"</definedName>
    <definedName name="IQ_BALANCE_SERVICES_REAL">"c6954"</definedName>
    <definedName name="IQ_BALANCE_SERVICES_REAL_APR">"c7614"</definedName>
    <definedName name="IQ_BALANCE_SERVICES_REAL_APR_FC">"c8494"</definedName>
    <definedName name="IQ_BALANCE_SERVICES_REAL_FC">"c7834"</definedName>
    <definedName name="IQ_BALANCE_SERVICES_REAL_POP">"c7174"</definedName>
    <definedName name="IQ_BALANCE_SERVICES_REAL_POP_FC">"c8054"</definedName>
    <definedName name="IQ_BALANCE_SERVICES_REAL_SAAR">"c6955"</definedName>
    <definedName name="IQ_BALANCE_SERVICES_REAL_SAAR_APR">"c7615"</definedName>
    <definedName name="IQ_BALANCE_SERVICES_REAL_SAAR_APR_FC">"c8495"</definedName>
    <definedName name="IQ_BALANCE_SERVICES_REAL_SAAR_FC">"c7835"</definedName>
    <definedName name="IQ_BALANCE_SERVICES_REAL_SAAR_POP">"c7175"</definedName>
    <definedName name="IQ_BALANCE_SERVICES_REAL_SAAR_POP_FC">"c8055"</definedName>
    <definedName name="IQ_BALANCE_SERVICES_REAL_SAAR_YOY">"c7395"</definedName>
    <definedName name="IQ_BALANCE_SERVICES_REAL_SAAR_YOY_FC">"c8275"</definedName>
    <definedName name="IQ_BALANCE_SERVICES_REAL_USD_APR_FC">"c11897"</definedName>
    <definedName name="IQ_BALANCE_SERVICES_REAL_USD_FC">"c11894"</definedName>
    <definedName name="IQ_BALANCE_SERVICES_REAL_USD_POP_FC">"c11895"</definedName>
    <definedName name="IQ_BALANCE_SERVICES_REAL_USD_YOY_FC">"c11896"</definedName>
    <definedName name="IQ_BALANCE_SERVICES_REAL_YOY">"c7394"</definedName>
    <definedName name="IQ_BALANCE_SERVICES_REAL_YOY_FC">"c8274"</definedName>
    <definedName name="IQ_BALANCE_TRADE_APR_FC_UNUSED_UNUSED_UNUSED">"c8357"</definedName>
    <definedName name="IQ_BALANCE_TRADE_APR_UNUSED_UNUSED_UNUSED">"c7477"</definedName>
    <definedName name="IQ_BALANCE_TRADE_FC_UNUSED_UNUSED_UNUSED">"c7697"</definedName>
    <definedName name="IQ_BALANCE_TRADE_POP_FC_UNUSED_UNUSED_UNUSED">"c7917"</definedName>
    <definedName name="IQ_BALANCE_TRADE_POP_UNUSED_UNUSED_UNUSED">"c7037"</definedName>
    <definedName name="IQ_BALANCE_TRADE_REAL">"c6956"</definedName>
    <definedName name="IQ_BALANCE_TRADE_REAL_APR">"c7616"</definedName>
    <definedName name="IQ_BALANCE_TRADE_REAL_APR_FC">"c8496"</definedName>
    <definedName name="IQ_BALANCE_TRADE_REAL_FC">"c7836"</definedName>
    <definedName name="IQ_BALANCE_TRADE_REAL_POP">"c7176"</definedName>
    <definedName name="IQ_BALANCE_TRADE_REAL_POP_FC">"c8056"</definedName>
    <definedName name="IQ_BALANCE_TRADE_REAL_SAAR">"c6957"</definedName>
    <definedName name="IQ_BALANCE_TRADE_REAL_SAAR_APR">"c7617"</definedName>
    <definedName name="IQ_BALANCE_TRADE_REAL_SAAR_APR_FC">"c8497"</definedName>
    <definedName name="IQ_BALANCE_TRADE_REAL_SAAR_FC">"c7837"</definedName>
    <definedName name="IQ_BALANCE_TRADE_REAL_SAAR_POP">"c7177"</definedName>
    <definedName name="IQ_BALANCE_TRADE_REAL_SAAR_POP_FC">"c8057"</definedName>
    <definedName name="IQ_BALANCE_TRADE_REAL_SAAR_USD_APR_FC">"c11905"</definedName>
    <definedName name="IQ_BALANCE_TRADE_REAL_SAAR_USD_FC">"c11902"</definedName>
    <definedName name="IQ_BALANCE_TRADE_REAL_SAAR_USD_POP_FC">"c11903"</definedName>
    <definedName name="IQ_BALANCE_TRADE_REAL_SAAR_USD_YOY_FC">"c11904"</definedName>
    <definedName name="IQ_BALANCE_TRADE_REAL_SAAR_YOY">"c7397"</definedName>
    <definedName name="IQ_BALANCE_TRADE_REAL_SAAR_YOY_FC">"c8277"</definedName>
    <definedName name="IQ_BALANCE_TRADE_REAL_USD_APR_FC">"c11901"</definedName>
    <definedName name="IQ_BALANCE_TRADE_REAL_USD_FC">"c11898"</definedName>
    <definedName name="IQ_BALANCE_TRADE_REAL_USD_POP_FC">"c11899"</definedName>
    <definedName name="IQ_BALANCE_TRADE_REAL_USD_YOY_FC">"c11900"</definedName>
    <definedName name="IQ_BALANCE_TRADE_REAL_YOY">"c7396"</definedName>
    <definedName name="IQ_BALANCE_TRADE_REAL_YOY_FC">"c8276"</definedName>
    <definedName name="IQ_BALANCE_TRADE_SAAR">"c6818"</definedName>
    <definedName name="IQ_BALANCE_TRADE_SAAR_APR">"c7478"</definedName>
    <definedName name="IQ_BALANCE_TRADE_SAAR_APR_FC">"c8358"</definedName>
    <definedName name="IQ_BALANCE_TRADE_SAAR_FC">"c7698"</definedName>
    <definedName name="IQ_BALANCE_TRADE_SAAR_POP">"c7038"</definedName>
    <definedName name="IQ_BALANCE_TRADE_SAAR_POP_FC">"c7918"</definedName>
    <definedName name="IQ_BALANCE_TRADE_SAAR_USD_APR_FC">"c11774"</definedName>
    <definedName name="IQ_BALANCE_TRADE_SAAR_USD_FC">"c11771"</definedName>
    <definedName name="IQ_BALANCE_TRADE_SAAR_USD_POP_FC">"c11772"</definedName>
    <definedName name="IQ_BALANCE_TRADE_SAAR_USD_YOY_FC">"c11773"</definedName>
    <definedName name="IQ_BALANCE_TRADE_SAAR_YOY">"c7258"</definedName>
    <definedName name="IQ_BALANCE_TRADE_SAAR_YOY_FC">"c8138"</definedName>
    <definedName name="IQ_BALANCE_TRADE_UNUSED_UNUSED_UNUSED">"c6817"</definedName>
    <definedName name="IQ_BALANCE_TRADE_USD_APR_FC">"c11770"</definedName>
    <definedName name="IQ_BALANCE_TRADE_USD_FC">"c11767"</definedName>
    <definedName name="IQ_BALANCE_TRADE_USD_POP_FC">"c11768"</definedName>
    <definedName name="IQ_BALANCE_TRADE_USD_YOY_FC">"c11769"</definedName>
    <definedName name="IQ_BALANCE_TRADE_YOY_FC_UNUSED_UNUSED_UNUSED">"c8137"</definedName>
    <definedName name="IQ_BALANCE_TRADE_YOY_UNUSED_UNUSED_UNUSED">"c7257"</definedName>
    <definedName name="IQ_BALANCES_DUE_DEPOSITORY_INSTITUTIONS_FDIC">"c6389"</definedName>
    <definedName name="IQ_BALANCES_DUE_FOREIGN_FDIC">"c6391"</definedName>
    <definedName name="IQ_BALANCES_DUE_FRB_FDIC">"c6393"</definedName>
    <definedName name="IQ_BANK_BENEFICIARY_FDIC">"c6505"</definedName>
    <definedName name="IQ_BANK_DEBT">"c2544"</definedName>
    <definedName name="IQ_BANK_DEBT_PCT">"c2545"</definedName>
    <definedName name="IQ_BANK_GUARANTOR_FDIC">"c6506"</definedName>
    <definedName name="IQ_BANK_PREMISES_FDIC">"c6329"</definedName>
    <definedName name="IQ_BANK_SECURITIZATION_1_4_FAMILY_LOANS_FDIC">"c6721"</definedName>
    <definedName name="IQ_BANK_SECURITIZATION_AUTO_LOANS_FDIC">"c6715"</definedName>
    <definedName name="IQ_BANK_SECURITIZATION_CL_LOANS_FDIC">"c6716"</definedName>
    <definedName name="IQ_BANK_SECURITIZATION_CREDIT_CARDS_RECEIVABLES_FDIC">"c6718"</definedName>
    <definedName name="IQ_BANK_SECURITIZATION_HOME_EQUITY_LINES_FDIC">"c6719"</definedName>
    <definedName name="IQ_BANK_SECURITIZATION_OTHER_CONSUMER_LOANS_FDIC">"c6717"</definedName>
    <definedName name="IQ_BANK_SECURITIZATION_OTHER_LOANS_FDIC">"c6720"</definedName>
    <definedName name="IQ_BANKS_FOREIGN_COUNTRIES_TOTAL_DEPOSITS_FDIC">"c6475"</definedName>
    <definedName name="IQ_BASIC_EPS_EXCL">"c85"</definedName>
    <definedName name="IQ_BASIC_EPS_INCL">"c86"</definedName>
    <definedName name="IQ_BASIC_NORMAL_EPS">"c1592"</definedName>
    <definedName name="IQ_BASIC_WEIGHT">"c87"</definedName>
    <definedName name="IQ_BENCHMARK_SECURITY">"c2154"</definedName>
    <definedName name="IQ_BENCHMARK_SPRD">"c2153"</definedName>
    <definedName name="IQ_BETA">"c2133"</definedName>
    <definedName name="IQ_BETA_1YR">"c1966"</definedName>
    <definedName name="IQ_BETA_1YR_RSQ">"c2132"</definedName>
    <definedName name="IQ_BETA_2YR">"c1965"</definedName>
    <definedName name="IQ_BETA_2YR_RSQ">"c2131"</definedName>
    <definedName name="IQ_BETA_5YR">"c88"</definedName>
    <definedName name="IQ_BETA_5YR_RSQ">"c2130"</definedName>
    <definedName name="IQ_BIG_INT_BEAR_CD">"c89"</definedName>
    <definedName name="IQ_BOARD_MEMBER">"c96"</definedName>
    <definedName name="IQ_BOARD_MEMBER_BACKGROUND">"c2101"</definedName>
    <definedName name="IQ_BOARD_MEMBER_TITLE">"c97"</definedName>
    <definedName name="IQ_BOND_COUPON">"c2183"</definedName>
    <definedName name="IQ_BOND_COUPON_TYPE">"c2184"</definedName>
    <definedName name="IQ_BOND_PRICE">"c2162"</definedName>
    <definedName name="IQ_BROK_COMISSION">"c98"</definedName>
    <definedName name="IQ_BROK_COMMISSION">"c3514"</definedName>
    <definedName name="IQ_BROKERED_DEPOSITS_FDIC">"c6486"</definedName>
    <definedName name="IQ_BUDGET_BALANCE_APR_FC_UNUSED_UNUSED_UNUSED">"c8359"</definedName>
    <definedName name="IQ_BUDGET_BALANCE_APR_UNUSED_UNUSED_UNUSED">"c7479"</definedName>
    <definedName name="IQ_BUDGET_BALANCE_FC_UNUSED_UNUSED_UNUSED">"c7699"</definedName>
    <definedName name="IQ_BUDGET_BALANCE_POP_FC_UNUSED_UNUSED_UNUSED">"c7919"</definedName>
    <definedName name="IQ_BUDGET_BALANCE_POP_UNUSED_UNUSED_UNUSED">"c7039"</definedName>
    <definedName name="IQ_BUDGET_BALANCE_SAAR">"c6820"</definedName>
    <definedName name="IQ_BUDGET_BALANCE_SAAR_APR">"c7480"</definedName>
    <definedName name="IQ_BUDGET_BALANCE_SAAR_APR_FC">"c8360"</definedName>
    <definedName name="IQ_BUDGET_BALANCE_SAAR_FC">"c7700"</definedName>
    <definedName name="IQ_BUDGET_BALANCE_SAAR_POP">"c7040"</definedName>
    <definedName name="IQ_BUDGET_BALANCE_SAAR_POP_FC">"c7920"</definedName>
    <definedName name="IQ_BUDGET_BALANCE_SAAR_YOY">"c7260"</definedName>
    <definedName name="IQ_BUDGET_BALANCE_SAAR_YOY_FC">"c8140"</definedName>
    <definedName name="IQ_BUDGET_BALANCE_UNUSED_UNUSED_UNUSED">"c6819"</definedName>
    <definedName name="IQ_BUDGET_BALANCE_YOY_FC_UNUSED_UNUSED_UNUSED">"c8139"</definedName>
    <definedName name="IQ_BUDGET_BALANCE_YOY_UNUSED_UNUSED_UNUSED">"c7259"</definedName>
    <definedName name="IQ_BUDGET_RECEIPTS_APR_FC_UNUSED_UNUSED_UNUSED">"c8361"</definedName>
    <definedName name="IQ_BUDGET_RECEIPTS_APR_UNUSED_UNUSED_UNUSED">"c7481"</definedName>
    <definedName name="IQ_BUDGET_RECEIPTS_FC_UNUSED_UNUSED_UNUSED">"c7701"</definedName>
    <definedName name="IQ_BUDGET_RECEIPTS_POP_FC_UNUSED_UNUSED_UNUSED">"c7921"</definedName>
    <definedName name="IQ_BUDGET_RECEIPTS_POP_UNUSED_UNUSED_UNUSED">"c7041"</definedName>
    <definedName name="IQ_BUDGET_RECEIPTS_UNUSED_UNUSED_UNUSED">"c6821"</definedName>
    <definedName name="IQ_BUDGET_RECEIPTS_YOY_FC_UNUSED_UNUSED_UNUSED">"c8141"</definedName>
    <definedName name="IQ_BUDGET_RECEIPTS_YOY_UNUSED_UNUSED_UNUSED">"c7261"</definedName>
    <definedName name="IQ_BUDGET_SPENDING">"c6822"</definedName>
    <definedName name="IQ_BUDGET_SPENDING_APR">"c7482"</definedName>
    <definedName name="IQ_BUDGET_SPENDING_APR_FC">"c8362"</definedName>
    <definedName name="IQ_BUDGET_SPENDING_FC">"c7702"</definedName>
    <definedName name="IQ_BUDGET_SPENDING_POP">"c7042"</definedName>
    <definedName name="IQ_BUDGET_SPENDING_POP_FC">"c7922"</definedName>
    <definedName name="IQ_BUDGET_SPENDING_REAL">"c6958"</definedName>
    <definedName name="IQ_BUDGET_SPENDING_REAL_APR">"c7618"</definedName>
    <definedName name="IQ_BUDGET_SPENDING_REAL_APR_FC">"c8498"</definedName>
    <definedName name="IQ_BUDGET_SPENDING_REAL_FC">"c7838"</definedName>
    <definedName name="IQ_BUDGET_SPENDING_REAL_POP">"c7178"</definedName>
    <definedName name="IQ_BUDGET_SPENDING_REAL_POP_FC">"c8058"</definedName>
    <definedName name="IQ_BUDGET_SPENDING_REAL_SAAR">"c6959"</definedName>
    <definedName name="IQ_BUDGET_SPENDING_REAL_SAAR_APR">"c7619"</definedName>
    <definedName name="IQ_BUDGET_SPENDING_REAL_SAAR_APR_FC">"c8499"</definedName>
    <definedName name="IQ_BUDGET_SPENDING_REAL_SAAR_FC">"c7839"</definedName>
    <definedName name="IQ_BUDGET_SPENDING_REAL_SAAR_POP">"c7179"</definedName>
    <definedName name="IQ_BUDGET_SPENDING_REAL_SAAR_POP_FC">"c8059"</definedName>
    <definedName name="IQ_BUDGET_SPENDING_REAL_SAAR_USD">"c11906"</definedName>
    <definedName name="IQ_BUDGET_SPENDING_REAL_SAAR_USD_APR">"c11909"</definedName>
    <definedName name="IQ_BUDGET_SPENDING_REAL_SAAR_USD_POP">"c11907"</definedName>
    <definedName name="IQ_BUDGET_SPENDING_REAL_SAAR_USD_YOY">"c11908"</definedName>
    <definedName name="IQ_BUDGET_SPENDING_REAL_SAAR_YOY">"c7399"</definedName>
    <definedName name="IQ_BUDGET_SPENDING_REAL_SAAR_YOY_FC">"c8279"</definedName>
    <definedName name="IQ_BUDGET_SPENDING_REAL_YOY">"c7398"</definedName>
    <definedName name="IQ_BUDGET_SPENDING_REAL_YOY_FC">"c8278"</definedName>
    <definedName name="IQ_BUDGET_SPENDING_SAAR">"c6823"</definedName>
    <definedName name="IQ_BUDGET_SPENDING_SAAR_APR">"c7483"</definedName>
    <definedName name="IQ_BUDGET_SPENDING_SAAR_APR_FC">"c8363"</definedName>
    <definedName name="IQ_BUDGET_SPENDING_SAAR_FC">"c7703"</definedName>
    <definedName name="IQ_BUDGET_SPENDING_SAAR_POP">"c7043"</definedName>
    <definedName name="IQ_BUDGET_SPENDING_SAAR_POP_FC">"c7923"</definedName>
    <definedName name="IQ_BUDGET_SPENDING_SAAR_USD_APR_FC">"c11782"</definedName>
    <definedName name="IQ_BUDGET_SPENDING_SAAR_USD_FC">"c11779"</definedName>
    <definedName name="IQ_BUDGET_SPENDING_SAAR_USD_POP_FC">"c11780"</definedName>
    <definedName name="IQ_BUDGET_SPENDING_SAAR_USD_YOY_FC">"c11781"</definedName>
    <definedName name="IQ_BUDGET_SPENDING_SAAR_YOY">"c7263"</definedName>
    <definedName name="IQ_BUDGET_SPENDING_SAAR_YOY_FC">"c8143"</definedName>
    <definedName name="IQ_BUDGET_SPENDING_USD_APR_FC">"c11778"</definedName>
    <definedName name="IQ_BUDGET_SPENDING_USD_FC">"c11775"</definedName>
    <definedName name="IQ_BUDGET_SPENDING_USD_POP_FC">"c11776"</definedName>
    <definedName name="IQ_BUDGET_SPENDING_USD_YOY_FC">"c11777"</definedName>
    <definedName name="IQ_BUDGET_SPENDING_YOY">"c7262"</definedName>
    <definedName name="IQ_BUDGET_SPENDING_YOY_FC">"c8142"</definedName>
    <definedName name="IQ_BUILDINGS">"c99"</definedName>
    <definedName name="IQ_BUS_SEG_ASSETS">"c4067"</definedName>
    <definedName name="IQ_BUS_SEG_ASSETS_ABS">"c4089"</definedName>
    <definedName name="IQ_BUS_SEG_ASSETS_TOTAL">"c4112"</definedName>
    <definedName name="IQ_BUS_SEG_CAPEX">"c4079"</definedName>
    <definedName name="IQ_BUS_SEG_CAPEX_ABS">"c4101"</definedName>
    <definedName name="IQ_BUS_SEG_CAPEX_TOTAL">"c4116"</definedName>
    <definedName name="IQ_BUS_SEG_DA">"c4078"</definedName>
    <definedName name="IQ_BUS_SEG_DA_ABS">"c4100"</definedName>
    <definedName name="IQ_BUS_SEG_DA_TOTAL">"c4115"</definedName>
    <definedName name="IQ_BUS_SEG_EARNINGS_OP">"c4063"</definedName>
    <definedName name="IQ_BUS_SEG_EARNINGS_OP_ABS">"c4085"</definedName>
    <definedName name="IQ_BUS_SEG_EARNINGS_OP_TOTAL">"c4108"</definedName>
    <definedName name="IQ_BUS_SEG_EBT">"c4064"</definedName>
    <definedName name="IQ_BUS_SEG_EBT_ABS">"c4086"</definedName>
    <definedName name="IQ_BUS_SEG_EBT_TOTAL">"c4110"</definedName>
    <definedName name="IQ_BUS_SEG_GP">"c4066"</definedName>
    <definedName name="IQ_BUS_SEG_GP_ABS">"c4088"</definedName>
    <definedName name="IQ_BUS_SEG_GP_TOTAL">"c4109"</definedName>
    <definedName name="IQ_BUS_SEG_INC_TAX">"c4077"</definedName>
    <definedName name="IQ_BUS_SEG_INC_TAX_ABS">"c4099"</definedName>
    <definedName name="IQ_BUS_SEG_INC_TAX_TOTAL">"c4114"</definedName>
    <definedName name="IQ_BUS_SEG_INTEREST_EXP">"c4076"</definedName>
    <definedName name="IQ_BUS_SEG_INTEREST_EXP_ABS">"c4098"</definedName>
    <definedName name="IQ_BUS_SEG_INTEREST_EXP_TOTAL">"c4113"</definedName>
    <definedName name="IQ_BUS_SEG_NAME">"c5482"</definedName>
    <definedName name="IQ_BUS_SEG_NAME_ABS">"c5483"</definedName>
    <definedName name="IQ_BUS_SEG_NI">"c4065"</definedName>
    <definedName name="IQ_BUS_SEG_NI_ABS">"c4087"</definedName>
    <definedName name="IQ_BUS_SEG_NI_TOTAL">"c4111"</definedName>
    <definedName name="IQ_BUS_SEG_OPER_INC">"c4062"</definedName>
    <definedName name="IQ_BUS_SEG_OPER_INC_ABS">"c4084"</definedName>
    <definedName name="IQ_BUS_SEG_OPER_INC_TOTAL">"c4107"</definedName>
    <definedName name="IQ_BUS_SEG_REV">"c4068"</definedName>
    <definedName name="IQ_BUS_SEG_REV_ABS">"c4090"</definedName>
    <definedName name="IQ_BUS_SEG_REV_TOTAL">"c4106"</definedName>
    <definedName name="IQ_BUSINESS_DESCRIPTION">"c322"</definedName>
    <definedName name="IQ_BV_ACT_OR_EST_CIQ">"c5068"</definedName>
    <definedName name="IQ_BV_OVER_SHARES">"c1349"</definedName>
    <definedName name="IQ_BV_SHARE">"c100"</definedName>
    <definedName name="IQ_BV_SHARE_ACT_OR_EST_THOM">"c5312"</definedName>
    <definedName name="IQ_BV_SHARE_EST">"c3541"</definedName>
    <definedName name="IQ_BV_SHARE_EST_THOM">"c4020"</definedName>
    <definedName name="IQ_BV_SHARE_HIGH_EST">"c3542"</definedName>
    <definedName name="IQ_BV_SHARE_HIGH_EST_THOM">"c4022"</definedName>
    <definedName name="IQ_BV_SHARE_LOW_EST">"c3543"</definedName>
    <definedName name="IQ_BV_SHARE_LOW_EST_THOM">"c4023"</definedName>
    <definedName name="IQ_BV_SHARE_MEDIAN_EST">"c3544"</definedName>
    <definedName name="IQ_BV_SHARE_MEDIAN_EST_THOM">"c4021"</definedName>
    <definedName name="IQ_BV_SHARE_NUM_EST">"c3539"</definedName>
    <definedName name="IQ_BV_SHARE_NUM_EST_THOM">"c4024"</definedName>
    <definedName name="IQ_BV_SHARE_STDDEV_EST">"c3540"</definedName>
    <definedName name="IQ_BV_SHARE_STDDEV_EST_THOM">"c4025"</definedName>
    <definedName name="IQ_CA_AP">"c8881"</definedName>
    <definedName name="IQ_CA_AP_ABS">"c8900"</definedName>
    <definedName name="IQ_CA_NAME_AP">"c8919"</definedName>
    <definedName name="IQ_CA_NAME_AP_ABS">"c8938"</definedName>
    <definedName name="IQ_CABLE_ARPU">"c2869"</definedName>
    <definedName name="IQ_CABLE_ARPU_ANALOG">"c2864"</definedName>
    <definedName name="IQ_CABLE_ARPU_BASIC">"c2866"</definedName>
    <definedName name="IQ_CABLE_ARPU_BBAND">"c2867"</definedName>
    <definedName name="IQ_CABLE_ARPU_DIG">"c2865"</definedName>
    <definedName name="IQ_CABLE_ARPU_PHONE">"c2868"</definedName>
    <definedName name="IQ_CABLE_BASIC_PENETRATION">"c2850"</definedName>
    <definedName name="IQ_CABLE_BBAND_PENETRATION">"c2852"</definedName>
    <definedName name="IQ_CABLE_BBAND_PENETRATION_THP">"c2851"</definedName>
    <definedName name="IQ_CABLE_CHURN">"c2874"</definedName>
    <definedName name="IQ_CABLE_CHURN_BASIC">"c2871"</definedName>
    <definedName name="IQ_CABLE_CHURN_BBAND">"c2872"</definedName>
    <definedName name="IQ_CABLE_CHURN_DIG">"c2870"</definedName>
    <definedName name="IQ_CABLE_CHURN_PHONE">"c2873"</definedName>
    <definedName name="IQ_CABLE_HOMES_PER_MILE">"c2849"</definedName>
    <definedName name="IQ_CABLE_HP_BBAND">"c2845"</definedName>
    <definedName name="IQ_CABLE_HP_DIG">"c2844"</definedName>
    <definedName name="IQ_CABLE_HP_PHONE">"c2846"</definedName>
    <definedName name="IQ_CABLE_MILES_PASSED">"c2848"</definedName>
    <definedName name="IQ_CABLE_OTHER_REV">"c2882"</definedName>
    <definedName name="IQ_CABLE_PHONE_PENETRATION">"c2853"</definedName>
    <definedName name="IQ_CABLE_PROGRAMMING_COSTS">"c2884"</definedName>
    <definedName name="IQ_CABLE_REV_ADVERT">"c2880"</definedName>
    <definedName name="IQ_CABLE_REV_ANALOG">"c2875"</definedName>
    <definedName name="IQ_CABLE_REV_BASIC">"c2877"</definedName>
    <definedName name="IQ_CABLE_REV_BBAND">"c2878"</definedName>
    <definedName name="IQ_CABLE_REV_COMMERCIAL">"c2881"</definedName>
    <definedName name="IQ_CABLE_REV_DIG">"c2876"</definedName>
    <definedName name="IQ_CABLE_REV_PHONE">"c2879"</definedName>
    <definedName name="IQ_CABLE_RGU">"c2863"</definedName>
    <definedName name="IQ_CABLE_SUBS_ANALOG">"c2855"</definedName>
    <definedName name="IQ_CABLE_SUBS_BASIC">"c2857"</definedName>
    <definedName name="IQ_CABLE_SUBS_BBAND">"c2858"</definedName>
    <definedName name="IQ_CABLE_SUBS_BUNDLED">"c2861"</definedName>
    <definedName name="IQ_CABLE_SUBS_DIG">"c2856"</definedName>
    <definedName name="IQ_CABLE_SUBS_NON_VIDEO">"c2860"</definedName>
    <definedName name="IQ_CABLE_SUBS_PHONE">"c2859"</definedName>
    <definedName name="IQ_CABLE_SUBS_TOTAL">"c2862"</definedName>
    <definedName name="IQ_CABLE_THP">"c2847"</definedName>
    <definedName name="IQ_CABLE_TOTAL_PENETRATION">"c2854"</definedName>
    <definedName name="IQ_CABLE_TOTAL_REV">"c2883"</definedName>
    <definedName name="IQ_CAL_Q">"c101"</definedName>
    <definedName name="IQ_CAL_Q_EST">"c6796"</definedName>
    <definedName name="IQ_CAL_Q_EST_CIQ">"c6808"</definedName>
    <definedName name="IQ_CAL_Q_EST_REUT">"c6800"</definedName>
    <definedName name="IQ_CAL_Q_EST_THOM">"c6804"</definedName>
    <definedName name="IQ_CAL_Y">"c102"</definedName>
    <definedName name="IQ_CAL_Y_EST">"c6797"</definedName>
    <definedName name="IQ_CAL_Y_EST_CIQ">"c6809"</definedName>
    <definedName name="IQ_CAL_Y_EST_REUT">"c6801"</definedName>
    <definedName name="IQ_CAL_Y_EST_THOM">"c6805"</definedName>
    <definedName name="IQ_CALC_TYPE_BS">"c3086"</definedName>
    <definedName name="IQ_CALC_TYPE_CF">"c3085"</definedName>
    <definedName name="IQ_CALC_TYPE_IS">"c3084"</definedName>
    <definedName name="IQ_CALL_DATE_SCHEDULE">"c2481"</definedName>
    <definedName name="IQ_CALL_FEATURE">"c2197"</definedName>
    <definedName name="IQ_CALL_PRICE_SCHEDULE">"c2482"</definedName>
    <definedName name="IQ_CALLABLE">"c2196"</definedName>
    <definedName name="IQ_CAP_LOSS_CF_1YR">"c3474"</definedName>
    <definedName name="IQ_CAP_LOSS_CF_2YR">"c3475"</definedName>
    <definedName name="IQ_CAP_LOSS_CF_3YR">"c3476"</definedName>
    <definedName name="IQ_CAP_LOSS_CF_4YR">"c3477"</definedName>
    <definedName name="IQ_CAP_LOSS_CF_5YR">"c3478"</definedName>
    <definedName name="IQ_CAP_LOSS_CF_AFTER_FIVE">"c3479"</definedName>
    <definedName name="IQ_CAP_LOSS_CF_MAX_YEAR">"c3482"</definedName>
    <definedName name="IQ_CAP_LOSS_CF_NO_EXP">"c3480"</definedName>
    <definedName name="IQ_CAP_LOSS_CF_TOTAL">"c3481"</definedName>
    <definedName name="IQ_CAP_UTIL_RATE">"c6824"</definedName>
    <definedName name="IQ_CAP_UTIL_RATE_POP">"c7044"</definedName>
    <definedName name="IQ_CAP_UTIL_RATE_YOY">"c7264"</definedName>
    <definedName name="IQ_CAPEX">"c103"</definedName>
    <definedName name="IQ_CAPEX_10YR_ANN_CAGR">"c6050"</definedName>
    <definedName name="IQ_CAPEX_10YR_ANN_GROWTH">"c104"</definedName>
    <definedName name="IQ_CAPEX_1YR_ANN_GROWTH">"c105"</definedName>
    <definedName name="IQ_CAPEX_2YR_ANN_CAGR">"c6051"</definedName>
    <definedName name="IQ_CAPEX_2YR_ANN_GROWTH">"c106"</definedName>
    <definedName name="IQ_CAPEX_3YR_ANN_CAGR">"c6052"</definedName>
    <definedName name="IQ_CAPEX_3YR_ANN_GROWTH">"c107"</definedName>
    <definedName name="IQ_CAPEX_5YR_ANN_CAGR">"c6053"</definedName>
    <definedName name="IQ_CAPEX_5YR_ANN_GROWTH">"c108"</definedName>
    <definedName name="IQ_CAPEX_7YR_ANN_CAGR">"c6054"</definedName>
    <definedName name="IQ_CAPEX_7YR_ANN_GROWTH">"c109"</definedName>
    <definedName name="IQ_CAPEX_ACT_OR_EST_THOM">"c5546"</definedName>
    <definedName name="IQ_CAPEX_BNK">"c110"</definedName>
    <definedName name="IQ_CAPEX_BR">"c111"</definedName>
    <definedName name="IQ_CAPEX_EST">"c3523"</definedName>
    <definedName name="IQ_CAPEX_EST_THOM">"c5502"</definedName>
    <definedName name="IQ_CAPEX_FIN">"c112"</definedName>
    <definedName name="IQ_CAPEX_HIGH_EST">"c3524"</definedName>
    <definedName name="IQ_CAPEX_HIGH_EST_THOM">"c5504"</definedName>
    <definedName name="IQ_CAPEX_INS">"c113"</definedName>
    <definedName name="IQ_CAPEX_LOW_EST">"c3525"</definedName>
    <definedName name="IQ_CAPEX_LOW_EST_THOM">"c5505"</definedName>
    <definedName name="IQ_CAPEX_MEDIAN_EST">"c3526"</definedName>
    <definedName name="IQ_CAPEX_MEDIAN_EST_THOM">"c5503"</definedName>
    <definedName name="IQ_CAPEX_NUM_EST">"c3521"</definedName>
    <definedName name="IQ_CAPEX_NUM_EST_THOM">"c5506"</definedName>
    <definedName name="IQ_CAPEX_STDDEV_EST">"c3522"</definedName>
    <definedName name="IQ_CAPEX_STDDEV_EST_THOM">"c5507"</definedName>
    <definedName name="IQ_CAPEX_UTI">"c114"</definedName>
    <definedName name="IQ_CAPITAL_LEASE">"c1350"</definedName>
    <definedName name="IQ_CAPITAL_LEASES">"c115"</definedName>
    <definedName name="IQ_CAPITAL_LEASES_TOTAL">"c3031"</definedName>
    <definedName name="IQ_CAPITAL_LEASES_TOTAL_PCT">"c2506"</definedName>
    <definedName name="IQ_CAPITAL_RAISED_PERIOD_COVERED">"c9959"</definedName>
    <definedName name="IQ_CAPITAL_RAISED_PERIOD_GROUP">"c9945"</definedName>
    <definedName name="IQ_CAPITALIZED_INTEREST">"c2076"</definedName>
    <definedName name="IQ_CAPITALIZED_INTEREST_BOP">"c3459"</definedName>
    <definedName name="IQ_CAPITALIZED_INTEREST_EOP">"c3464"</definedName>
    <definedName name="IQ_CAPITALIZED_INTEREST_EXP">"c3461"</definedName>
    <definedName name="IQ_CAPITALIZED_INTEREST_OTHER_ADJ">"c3463"</definedName>
    <definedName name="IQ_CAPITALIZED_INTEREST_WRITE_OFF">"c3462"</definedName>
    <definedName name="IQ_CASH">"c1458"</definedName>
    <definedName name="IQ_CASH_ACQUIRE_CF">"c1630"</definedName>
    <definedName name="IQ_CASH_CONVERSION">"c117"</definedName>
    <definedName name="IQ_CASH_COST_ALUM">"c9252"</definedName>
    <definedName name="IQ_CASH_COST_COAL">"c9825"</definedName>
    <definedName name="IQ_CASH_COST_COP">"c9199"</definedName>
    <definedName name="IQ_CASH_COST_DIAM">"c9676"</definedName>
    <definedName name="IQ_CASH_COST_GOLD">"c9037"</definedName>
    <definedName name="IQ_CASH_COST_IRON">"c9411"</definedName>
    <definedName name="IQ_CASH_COST_LEAD">"c9464"</definedName>
    <definedName name="IQ_CASH_COST_MANG">"c9517"</definedName>
    <definedName name="IQ_CASH_COST_MET_COAL">"c9762"</definedName>
    <definedName name="IQ_CASH_COST_MOLYB">"c9729"</definedName>
    <definedName name="IQ_CASH_COST_NICK">"c9305"</definedName>
    <definedName name="IQ_CASH_COST_PLAT">"c9143"</definedName>
    <definedName name="IQ_CASH_COST_SILVER">"c9090"</definedName>
    <definedName name="IQ_CASH_COST_STEAM">"c9792"</definedName>
    <definedName name="IQ_CASH_COST_TITAN">"c9570"</definedName>
    <definedName name="IQ_CASH_COST_URAN">"c9623"</definedName>
    <definedName name="IQ_CASH_COST_ZINC">"c9358"</definedName>
    <definedName name="IQ_CASH_DIVIDENDS_NET_INCOME_FDIC">"c6738"</definedName>
    <definedName name="IQ_CASH_DUE_BANKS">"c1351"</definedName>
    <definedName name="IQ_CASH_EPS_ACT_OR_EST_THOM">"c5646"</definedName>
    <definedName name="IQ_CASH_EPS_EST">"c5631"</definedName>
    <definedName name="IQ_CASH_EPS_EST_THOM">"c5639"</definedName>
    <definedName name="IQ_CASH_EPS_HIGH_EST">"c5633"</definedName>
    <definedName name="IQ_CASH_EPS_HIGH_EST_THOM">"c5641"</definedName>
    <definedName name="IQ_CASH_EPS_LOW_EST">"c5634"</definedName>
    <definedName name="IQ_CASH_EPS_LOW_EST_THOM">"c5642"</definedName>
    <definedName name="IQ_CASH_EPS_MEDIAN_EST">"c5632"</definedName>
    <definedName name="IQ_CASH_EPS_MEDIAN_EST_THOM">"c5640"</definedName>
    <definedName name="IQ_CASH_EPS_NUM_EST">"c5635"</definedName>
    <definedName name="IQ_CASH_EPS_NUM_EST_THOM">"c5643"</definedName>
    <definedName name="IQ_CASH_EPS_STDDEV_EST">"c5636"</definedName>
    <definedName name="IQ_CASH_EPS_STDDEV_EST_THOM">"c5644"</definedName>
    <definedName name="IQ_CASH_EQUIV">"c118"</definedName>
    <definedName name="IQ_CASH_FINAN">"c119"</definedName>
    <definedName name="IQ_CASH_FINAN_AP">"c8890"</definedName>
    <definedName name="IQ_CASH_FINAN_AP_ABS">"c8909"</definedName>
    <definedName name="IQ_CASH_FINAN_NAME_AP">"c8928"</definedName>
    <definedName name="IQ_CASH_FINAN_NAME_AP_ABS">"c8947"</definedName>
    <definedName name="IQ_CASH_FINAN_SUBTOTAL_AP">"c10111"</definedName>
    <definedName name="IQ_CASH_FLOW_ACT_OR_EST">"c4154"</definedName>
    <definedName name="IQ_CASH_FLOW_ACT_OR_EST_CIQ">"c4566"</definedName>
    <definedName name="IQ_CASH_IN_PROCESS_FDIC">"c6386"</definedName>
    <definedName name="IQ_CASH_INTEREST">"c120"</definedName>
    <definedName name="IQ_CASH_INTEREST_FINAN">"c6295"</definedName>
    <definedName name="IQ_CASH_INTEREST_INVEST">"c6294"</definedName>
    <definedName name="IQ_CASH_INTEREST_OPER">"c6293"</definedName>
    <definedName name="IQ_CASH_INVEST">"c121"</definedName>
    <definedName name="IQ_CASH_INVEST_AP">"c8889"</definedName>
    <definedName name="IQ_CASH_INVEST_AP_ABS">"c8908"</definedName>
    <definedName name="IQ_CASH_INVEST_NAME_AP">"c8927"</definedName>
    <definedName name="IQ_CASH_INVEST_NAME_AP_ABS">"c8946"</definedName>
    <definedName name="IQ_CASH_INVEST_SUBTOTAL_AP">"c8991"</definedName>
    <definedName name="IQ_CASH_OPER">"c122"</definedName>
    <definedName name="IQ_CASH_OPER_ACT_OR_EST">"c4164"</definedName>
    <definedName name="IQ_CASH_OPER_ACT_OR_EST_CIQ">"c4576"</definedName>
    <definedName name="IQ_CASH_OPER_AP">"c8888"</definedName>
    <definedName name="IQ_CASH_OPER_AP_ABS">"c8907"</definedName>
    <definedName name="IQ_CASH_OPER_NAME_AP">"c8926"</definedName>
    <definedName name="IQ_CASH_OPER_NAME_AP_ABS">"c8945"</definedName>
    <definedName name="IQ_CASH_OPER_SUBTOTAL_AP">"c8990"</definedName>
    <definedName name="IQ_CASH_OTHER_ADJ_AP">"c8891"</definedName>
    <definedName name="IQ_CASH_OTHER_ADJ_AP_ABS">"c8910"</definedName>
    <definedName name="IQ_CASH_OTHER_ADJ_NAME_AP">"c8929"</definedName>
    <definedName name="IQ_CASH_OTHER_ADJ_NAME_AP_ABS">"c8948"</definedName>
    <definedName name="IQ_CASH_SEGREG">"c123"</definedName>
    <definedName name="IQ_CASH_SHARE">"c1911"</definedName>
    <definedName name="IQ_CASH_ST">"c1355"</definedName>
    <definedName name="IQ_CASH_ST_INVEST">"c124"</definedName>
    <definedName name="IQ_CASH_TAXES">"c125"</definedName>
    <definedName name="IQ_CASH_TAXES_FINAN">"c6292"</definedName>
    <definedName name="IQ_CASH_TAXES_INVEST">"c6291"</definedName>
    <definedName name="IQ_CASH_TAXES_OPER">"c6290"</definedName>
    <definedName name="IQ_CCE_FDIC">"c6296"</definedName>
    <definedName name="IQ_CEDED_AH_EARNED">"c2743"</definedName>
    <definedName name="IQ_CEDED_CLAIM_EXP_INCUR">"c2756"</definedName>
    <definedName name="IQ_CEDED_CLAIM_EXP_PAID">"c2759"</definedName>
    <definedName name="IQ_CEDED_CLAIM_EXP_RES">"c2753"</definedName>
    <definedName name="IQ_CEDED_EARNED">"c2733"</definedName>
    <definedName name="IQ_CEDED_LIFE_EARNED">"c2738"</definedName>
    <definedName name="IQ_CEDED_LIFE_IN_FORCE">"c2768"</definedName>
    <definedName name="IQ_CEDED_PC_EARNED">"c2748"</definedName>
    <definedName name="IQ_CEDED_WRITTEN">"c2727"</definedName>
    <definedName name="IQ_CFO_10YR_ANN_CAGR">"c6055"</definedName>
    <definedName name="IQ_CFO_10YR_ANN_GROWTH">"c126"</definedName>
    <definedName name="IQ_CFO_1YR_ANN_GROWTH">"c127"</definedName>
    <definedName name="IQ_CFO_2YR_ANN_CAGR">"c6056"</definedName>
    <definedName name="IQ_CFO_2YR_ANN_GROWTH">"c128"</definedName>
    <definedName name="IQ_CFO_3YR_ANN_CAGR">"c6057"</definedName>
    <definedName name="IQ_CFO_3YR_ANN_GROWTH">"c129"</definedName>
    <definedName name="IQ_CFO_5YR_ANN_CAGR">"c6058"</definedName>
    <definedName name="IQ_CFO_5YR_ANN_GROWTH">"c130"</definedName>
    <definedName name="IQ_CFO_7YR_ANN_CAGR">"c6059"</definedName>
    <definedName name="IQ_CFO_7YR_ANN_GROWTH">"c131"</definedName>
    <definedName name="IQ_CFO_CURRENT_LIAB">"c132"</definedName>
    <definedName name="IQ_CFPS_ACT_OR_EST_THOM">"c5301"</definedName>
    <definedName name="IQ_CFPS_EST">"c1667"</definedName>
    <definedName name="IQ_CFPS_EST_THOM">"c4006"</definedName>
    <definedName name="IQ_CFPS_HIGH_EST">"c1669"</definedName>
    <definedName name="IQ_CFPS_HIGH_EST_THOM">"c4008"</definedName>
    <definedName name="IQ_CFPS_LOW_EST">"c1670"</definedName>
    <definedName name="IQ_CFPS_LOW_EST_THOM">"c4009"</definedName>
    <definedName name="IQ_CFPS_MEDIAN_EST">"c1668"</definedName>
    <definedName name="IQ_CFPS_MEDIAN_EST_THOM">"c4007"</definedName>
    <definedName name="IQ_CFPS_NUM_EST">"c1671"</definedName>
    <definedName name="IQ_CFPS_NUM_EST_THOM">"c4010"</definedName>
    <definedName name="IQ_CFPS_STDDEV_EST">"c1672"</definedName>
    <definedName name="IQ_CFPS_STDDEV_EST_THOM">"c4011"</definedName>
    <definedName name="IQ_CH">110000</definedName>
    <definedName name="IQ_CHANGE_AP">"c133"</definedName>
    <definedName name="IQ_CHANGE_AP_BNK">"c134"</definedName>
    <definedName name="IQ_CHANGE_AP_BR">"c135"</definedName>
    <definedName name="IQ_CHANGE_AP_FIN">"c136"</definedName>
    <definedName name="IQ_CHANGE_AP_INS">"c137"</definedName>
    <definedName name="IQ_CHANGE_AP_RE">"c6200"</definedName>
    <definedName name="IQ_CHANGE_AP_REIT">"c138"</definedName>
    <definedName name="IQ_CHANGE_AP_UTI">"c139"</definedName>
    <definedName name="IQ_CHANGE_AR">"c140"</definedName>
    <definedName name="IQ_CHANGE_AR_BNK">"c141"</definedName>
    <definedName name="IQ_CHANGE_AR_BR">"c142"</definedName>
    <definedName name="IQ_CHANGE_AR_FIN">"c143"</definedName>
    <definedName name="IQ_CHANGE_AR_INS">"c144"</definedName>
    <definedName name="IQ_CHANGE_AR_RE">"c6201"</definedName>
    <definedName name="IQ_CHANGE_AR_REIT">"c145"</definedName>
    <definedName name="IQ_CHANGE_AR_UTI">"c146"</definedName>
    <definedName name="IQ_CHANGE_DEF_TAX">"c147"</definedName>
    <definedName name="IQ_CHANGE_DEPOSIT_ACCT">"c148"</definedName>
    <definedName name="IQ_CHANGE_INC_TAX">"c149"</definedName>
    <definedName name="IQ_CHANGE_INS_RES_LIAB">"c150"</definedName>
    <definedName name="IQ_CHANGE_INVENT">"c6826"</definedName>
    <definedName name="IQ_CHANGE_INVENT_APR">"c7486"</definedName>
    <definedName name="IQ_CHANGE_INVENT_POP">"c7046"</definedName>
    <definedName name="IQ_CHANGE_INVENT_REAL_APR_FC_UNUSED_UNUSED_UNUSED">"c8500"</definedName>
    <definedName name="IQ_CHANGE_INVENT_REAL_APR_UNUSED_UNUSED_UNUSED">"c7620"</definedName>
    <definedName name="IQ_CHANGE_INVENT_REAL_FC_UNUSED_UNUSED_UNUSED">"c7840"</definedName>
    <definedName name="IQ_CHANGE_INVENT_REAL_POP_FC_UNUSED_UNUSED_UNUSED">"c8060"</definedName>
    <definedName name="IQ_CHANGE_INVENT_REAL_POP_UNUSED_UNUSED_UNUSED">"c7180"</definedName>
    <definedName name="IQ_CHANGE_INVENT_REAL_SAAR">"c6962"</definedName>
    <definedName name="IQ_CHANGE_INVENT_REAL_SAAR_APR">"c7622"</definedName>
    <definedName name="IQ_CHANGE_INVENT_REAL_SAAR_APR_FC">"c8502"</definedName>
    <definedName name="IQ_CHANGE_INVENT_REAL_SAAR_FC">"c7842"</definedName>
    <definedName name="IQ_CHANGE_INVENT_REAL_SAAR_POP">"c7182"</definedName>
    <definedName name="IQ_CHANGE_INVENT_REAL_SAAR_POP_FC">"c8062"</definedName>
    <definedName name="IQ_CHANGE_INVENT_REAL_SAAR_USD_APR_FC">"c11917"</definedName>
    <definedName name="IQ_CHANGE_INVENT_REAL_SAAR_USD_FC">"c11914"</definedName>
    <definedName name="IQ_CHANGE_INVENT_REAL_SAAR_USD_POP_FC">"c11915"</definedName>
    <definedName name="IQ_CHANGE_INVENT_REAL_SAAR_USD_YOY_FC">"c11916"</definedName>
    <definedName name="IQ_CHANGE_INVENT_REAL_SAAR_YOY">"c7402"</definedName>
    <definedName name="IQ_CHANGE_INVENT_REAL_SAAR_YOY_FC">"c8282"</definedName>
    <definedName name="IQ_CHANGE_INVENT_REAL_UNUSED_UNUSED_UNUSED">"c6960"</definedName>
    <definedName name="IQ_CHANGE_INVENT_REAL_USD_APR_FC">"c11913"</definedName>
    <definedName name="IQ_CHANGE_INVENT_REAL_USD_FC">"c11910"</definedName>
    <definedName name="IQ_CHANGE_INVENT_REAL_USD_POP_FC">"c11911"</definedName>
    <definedName name="IQ_CHANGE_INVENT_REAL_USD_YOY_FC">"c11912"</definedName>
    <definedName name="IQ_CHANGE_INVENT_REAL_YOY_FC_UNUSED_UNUSED_UNUSED">"c8280"</definedName>
    <definedName name="IQ_CHANGE_INVENT_REAL_YOY_UNUSED_UNUSED_UNUSED">"c7400"</definedName>
    <definedName name="IQ_CHANGE_INVENT_SAAR">"c6827"</definedName>
    <definedName name="IQ_CHANGE_INVENT_SAAR_APR">"c7487"</definedName>
    <definedName name="IQ_CHANGE_INVENT_SAAR_APR_FC">"c8367"</definedName>
    <definedName name="IQ_CHANGE_INVENT_SAAR_FC">"c7707"</definedName>
    <definedName name="IQ_CHANGE_INVENT_SAAR_POP">"c7047"</definedName>
    <definedName name="IQ_CHANGE_INVENT_SAAR_POP_FC">"c7927"</definedName>
    <definedName name="IQ_CHANGE_INVENT_SAAR_YOY">"c7267"</definedName>
    <definedName name="IQ_CHANGE_INVENT_SAAR_YOY_FC">"c8147"</definedName>
    <definedName name="IQ_CHANGE_INVENT_YOY">"c7266"</definedName>
    <definedName name="IQ_CHANGE_INVENTORY">"c151"</definedName>
    <definedName name="IQ_CHANGE_NET_OPER_ASSETS">"c3592"</definedName>
    <definedName name="IQ_CHANGE_NET_WORKING_CAPITAL">"c1909"</definedName>
    <definedName name="IQ_CHANGE_OTHER_NET_OPER_ASSETS">"c3593"</definedName>
    <definedName name="IQ_CHANGE_OTHER_NET_OPER_ASSETS_BNK">"c3594"</definedName>
    <definedName name="IQ_CHANGE_OTHER_NET_OPER_ASSETS_BR">"c3595"</definedName>
    <definedName name="IQ_CHANGE_OTHER_NET_OPER_ASSETS_FIN">"c3596"</definedName>
    <definedName name="IQ_CHANGE_OTHER_NET_OPER_ASSETS_INS">"c3597"</definedName>
    <definedName name="IQ_CHANGE_OTHER_NET_OPER_ASSETS_RE">"c6285"</definedName>
    <definedName name="IQ_CHANGE_OTHER_NET_OPER_ASSETS_REIT">"c3598"</definedName>
    <definedName name="IQ_CHANGE_OTHER_NET_OPER_ASSETS_UTI">"c3599"</definedName>
    <definedName name="IQ_CHANGE_OTHER_WORK_CAP">"c152"</definedName>
    <definedName name="IQ_CHANGE_OTHER_WORK_CAP_BNK">"c153"</definedName>
    <definedName name="IQ_CHANGE_OTHER_WORK_CAP_BR">"c154"</definedName>
    <definedName name="IQ_CHANGE_OTHER_WORK_CAP_FIN">"c155"</definedName>
    <definedName name="IQ_CHANGE_OTHER_WORK_CAP_INS">"c156"</definedName>
    <definedName name="IQ_CHANGE_OTHER_WORK_CAP_REIT">"c157"</definedName>
    <definedName name="IQ_CHANGE_OTHER_WORK_CAP_UTI">"c158"</definedName>
    <definedName name="IQ_CHANGE_PRIVATE_INVENT">"c6828"</definedName>
    <definedName name="IQ_CHANGE_PRIVATE_INVENT_APR">"c7488"</definedName>
    <definedName name="IQ_CHANGE_PRIVATE_INVENT_APR_FC">"c8368"</definedName>
    <definedName name="IQ_CHANGE_PRIVATE_INVENT_FC">"c7708"</definedName>
    <definedName name="IQ_CHANGE_PRIVATE_INVENT_POP">"c7048"</definedName>
    <definedName name="IQ_CHANGE_PRIVATE_INVENT_POP_FC">"c7928"</definedName>
    <definedName name="IQ_CHANGE_PRIVATE_INVENT_YOY">"c7268"</definedName>
    <definedName name="IQ_CHANGE_PRIVATE_INVENT_YOY_FC">"c8148"</definedName>
    <definedName name="IQ_CHANGE_TRADING_ASSETS">"c159"</definedName>
    <definedName name="IQ_CHANGE_UNEARN_REV">"c160"</definedName>
    <definedName name="IQ_CHANGE_WORK_CAP">"c161"</definedName>
    <definedName name="IQ_CHANGES_WORK_CAP">"c1357"</definedName>
    <definedName name="IQ_CHARGE_OFFS_1_4_FAMILY_FDIC">"c6756"</definedName>
    <definedName name="IQ_CHARGE_OFFS_1_4_FAMILY_LOANS_FDIC">"c6714"</definedName>
    <definedName name="IQ_CHARGE_OFFS_AUTO_LOANS_FDIC">"c6708"</definedName>
    <definedName name="IQ_CHARGE_OFFS_CL_LOANS_FDIC">"c6709"</definedName>
    <definedName name="IQ_CHARGE_OFFS_COMMERCIAL_INDUSTRIAL_FDIC">"c6759"</definedName>
    <definedName name="IQ_CHARGE_OFFS_COMMERCIAL_RE_FDIC">"c6754"</definedName>
    <definedName name="IQ_CHARGE_OFFS_COMMERCIAL_RE_NOT_SECURED_FDIC">"c6764"</definedName>
    <definedName name="IQ_CHARGE_OFFS_CONSTRUCTION_DEVELOPMENT_FDIC">"c6753"</definedName>
    <definedName name="IQ_CHARGE_OFFS_CREDIT_CARDS_FDIC">"c6761"</definedName>
    <definedName name="IQ_CHARGE_OFFS_CREDIT_CARDS_RECEIVABLES_FDIC">"c6711"</definedName>
    <definedName name="IQ_CHARGE_OFFS_GROSS">"c162"</definedName>
    <definedName name="IQ_CHARGE_OFFS_HOME_EQUITY_FDIC">"c6757"</definedName>
    <definedName name="IQ_CHARGE_OFFS_HOME_EQUITY_LINES_FDIC">"c6712"</definedName>
    <definedName name="IQ_CHARGE_OFFS_INDIVIDUALS_FDIC">"c6760"</definedName>
    <definedName name="IQ_CHARGE_OFFS_MULTI_FAMILY_FDIC">"c6755"</definedName>
    <definedName name="IQ_CHARGE_OFFS_NET">"c163"</definedName>
    <definedName name="IQ_CHARGE_OFFS_OTHER_1_4_FAMILY_FDIC">"c6758"</definedName>
    <definedName name="IQ_CHARGE_OFFS_OTHER_CONSUMER_LOANS_FDIC">"c6710"</definedName>
    <definedName name="IQ_CHARGE_OFFS_OTHER_INDIVIDUAL_FDIC">"c6762"</definedName>
    <definedName name="IQ_CHARGE_OFFS_OTHER_LOANS_FDIC">"c6763"</definedName>
    <definedName name="IQ_CHARGE_OFFS_OTHER_LOANS_OTHER_FDIC">"c6713"</definedName>
    <definedName name="IQ_CHARGE_OFFS_RE_LOANS_FDIC">"c6752"</definedName>
    <definedName name="IQ_CHARGE_OFFS_RECOVERED">"c164"</definedName>
    <definedName name="IQ_CHARGE_OFFS_TOTAL_AVG_LOANS">"c165"</definedName>
    <definedName name="IQ_CHICAGO_PMI">"c6829"</definedName>
    <definedName name="IQ_CHICAGO_PMI_APR">"c7489"</definedName>
    <definedName name="IQ_CHICAGO_PMI_APR_FC">"c8369"</definedName>
    <definedName name="IQ_CHICAGO_PMI_FC">"c7709"</definedName>
    <definedName name="IQ_CHICAGO_PMI_POP">"c7049"</definedName>
    <definedName name="IQ_CHICAGO_PMI_POP_FC">"c7929"</definedName>
    <definedName name="IQ_CHICAGO_PMI_YOY">"c7269"</definedName>
    <definedName name="IQ_CHICAGO_PMI_YOY_FC">"c8149"</definedName>
    <definedName name="IQ_CITY">"c166"</definedName>
    <definedName name="IQ_CL_AP">"c8884"</definedName>
    <definedName name="IQ_CL_AP_ABS">"c8903"</definedName>
    <definedName name="IQ_CL_DUE_AFTER_FIVE">"c167"</definedName>
    <definedName name="IQ_CL_DUE_CY">"c168"</definedName>
    <definedName name="IQ_CL_DUE_CY1">"c169"</definedName>
    <definedName name="IQ_CL_DUE_CY2">"c170"</definedName>
    <definedName name="IQ_CL_DUE_CY3">"c171"</definedName>
    <definedName name="IQ_CL_DUE_CY4">"c172"</definedName>
    <definedName name="IQ_CL_DUE_NEXT_FIVE">"c173"</definedName>
    <definedName name="IQ_CL_NAME_AP">"c8922"</definedName>
    <definedName name="IQ_CL_NAME_AP_ABS">"c8941"</definedName>
    <definedName name="IQ_CL_OBLIGATION_IMMEDIATE">"c2253"</definedName>
    <definedName name="IQ_CLASSA_OPTIONS_BEG_OS">"c2679"</definedName>
    <definedName name="IQ_CLASSA_OPTIONS_CANCELLED">"c2682"</definedName>
    <definedName name="IQ_CLASSA_OPTIONS_END_OS">"c2683"</definedName>
    <definedName name="IQ_CLASSA_OPTIONS_EXERCISABLE_END_OS">"c5809"</definedName>
    <definedName name="IQ_CLASSA_OPTIONS_EXERCISED">"c2681"</definedName>
    <definedName name="IQ_CLASSA_OPTIONS_GRANTED">"c2680"</definedName>
    <definedName name="IQ_CLASSA_OPTIONS_STRIKE_PRICE_BEG_OS">"c5810"</definedName>
    <definedName name="IQ_CLASSA_OPTIONS_STRIKE_PRICE_CANCELLED">"c5812"</definedName>
    <definedName name="IQ_CLASSA_OPTIONS_STRIKE_PRICE_EXERCISABLE">"c5813"</definedName>
    <definedName name="IQ_CLASSA_OPTIONS_STRIKE_PRICE_EXERCISED">"c5811"</definedName>
    <definedName name="IQ_CLASSA_OPTIONS_STRIKE_PRICE_OS">"c2684"</definedName>
    <definedName name="IQ_CLASSA_OUTSTANDING_BS_DATE">"c1971"</definedName>
    <definedName name="IQ_CLASSA_OUTSTANDING_FILING_DATE">"c1973"</definedName>
    <definedName name="IQ_CLASSA_STRIKE_PRICE_GRANTED">"c2685"</definedName>
    <definedName name="IQ_CLASSA_WARRANTS_BEG_OS">"c2705"</definedName>
    <definedName name="IQ_CLASSA_WARRANTS_CANCELLED">"c2708"</definedName>
    <definedName name="IQ_CLASSA_WARRANTS_END_OS">"c2709"</definedName>
    <definedName name="IQ_CLASSA_WARRANTS_EXERCISED">"c2707"</definedName>
    <definedName name="IQ_CLASSA_WARRANTS_ISSUED">"c2706"</definedName>
    <definedName name="IQ_CLASSA_WARRANTS_STRIKE_PRICE_ISSUED">"c2711"</definedName>
    <definedName name="IQ_CLASSA_WARRANTS_STRIKE_PRICE_OS">"c2710"</definedName>
    <definedName name="IQ_CLOSEPRICE">"c174"</definedName>
    <definedName name="IQ_CLOSEPRICE_ADJ">"c2115"</definedName>
    <definedName name="IQ_CMO_FDIC">"c6406"</definedName>
    <definedName name="IQ_COGS">"c175"</definedName>
    <definedName name="IQ_COLLECTION_DOMESTIC_FDIC">"c6387"</definedName>
    <definedName name="IQ_COMBINED_RATIO">"c176"</definedName>
    <definedName name="IQ_COMMERCIAL_BANKS_DEPOSITS_FOREIGN_FDIC">"c6480"</definedName>
    <definedName name="IQ_COMMERCIAL_BANKS_LOANS_FDIC">"c6434"</definedName>
    <definedName name="IQ_COMMERCIAL_BANKS_NONTRANSACTION_ACCOUNTS_FDIC">"c6548"</definedName>
    <definedName name="IQ_COMMERCIAL_BANKS_TOTAL_DEPOSITS_FDIC">"c6474"</definedName>
    <definedName name="IQ_COMMERCIAL_BANKS_TOTAL_LOANS_FOREIGN_FDIC">"c6444"</definedName>
    <definedName name="IQ_COMMERCIAL_BANKS_TRANSACTION_ACCOUNTS_FDIC">"c6540"</definedName>
    <definedName name="IQ_COMMERCIAL_DOM">"c177"</definedName>
    <definedName name="IQ_COMMERCIAL_FIRE_WRITTEN">"c178"</definedName>
    <definedName name="IQ_COMMERCIAL_INDUSTRIAL_CHARGE_OFFS_FDIC">"c6598"</definedName>
    <definedName name="IQ_COMMERCIAL_INDUSTRIAL_LOANS_NET_FDIC">"c6317"</definedName>
    <definedName name="IQ_COMMERCIAL_INDUSTRIAL_NET_CHARGE_OFFS_FDIC">"c6636"</definedName>
    <definedName name="IQ_COMMERCIAL_INDUSTRIAL_RECOVERIES_FDIC">"c6617"</definedName>
    <definedName name="IQ_COMMERCIAL_INDUSTRIAL_TOTAL_LOANS_FOREIGN_FDIC">"c6451"</definedName>
    <definedName name="IQ_COMMERCIAL_MORT">"c179"</definedName>
    <definedName name="IQ_COMMERCIAL_RE_CONSTRUCTION_LAND_DEV_FDIC">"c6526"</definedName>
    <definedName name="IQ_COMMERCIAL_RE_LOANS_FDIC">"c6312"</definedName>
    <definedName name="IQ_COMMISS_FEES">"c180"</definedName>
    <definedName name="IQ_COMMISSION_DEF">"c181"</definedName>
    <definedName name="IQ_COMMITMENTS_MATURITY_EXCEEDING_1YR_FDIC">"c6531"</definedName>
    <definedName name="IQ_COMMITMENTS_NOT_SECURED_RE_FDIC">"c6528"</definedName>
    <definedName name="IQ_COMMITMENTS_SECURED_RE_FDIC">"c6527"</definedName>
    <definedName name="IQ_COMMODITY_EXPOSURES_FDIC">"c6665"</definedName>
    <definedName name="IQ_COMMON">"c182"</definedName>
    <definedName name="IQ_COMMON_APIC">"c183"</definedName>
    <definedName name="IQ_COMMON_APIC_BNK">"c184"</definedName>
    <definedName name="IQ_COMMON_APIC_BR">"c185"</definedName>
    <definedName name="IQ_COMMON_APIC_FIN">"c186"</definedName>
    <definedName name="IQ_COMMON_APIC_INS">"c187"</definedName>
    <definedName name="IQ_COMMON_APIC_RE">"c6202"</definedName>
    <definedName name="IQ_COMMON_APIC_REIT">"c188"</definedName>
    <definedName name="IQ_COMMON_APIC_UTI">"c189"</definedName>
    <definedName name="IQ_COMMON_DIV">"c3006"</definedName>
    <definedName name="IQ_COMMON_DIV_CF">"c190"</definedName>
    <definedName name="IQ_COMMON_EQUITY_10YR_ANN_CAGR">"c6060"</definedName>
    <definedName name="IQ_COMMON_EQUITY_10YR_ANN_GROWTH">"c191"</definedName>
    <definedName name="IQ_COMMON_EQUITY_1YR_ANN_GROWTH">"c192"</definedName>
    <definedName name="IQ_COMMON_EQUITY_2YR_ANN_CAGR">"c6061"</definedName>
    <definedName name="IQ_COMMON_EQUITY_2YR_ANN_GROWTH">"c193"</definedName>
    <definedName name="IQ_COMMON_EQUITY_3YR_ANN_CAGR">"c6062"</definedName>
    <definedName name="IQ_COMMON_EQUITY_3YR_ANN_GROWTH">"c194"</definedName>
    <definedName name="IQ_COMMON_EQUITY_5YR_ANN_CAGR">"c6063"</definedName>
    <definedName name="IQ_COMMON_EQUITY_5YR_ANN_GROWTH">"c195"</definedName>
    <definedName name="IQ_COMMON_EQUITY_7YR_ANN_CAGR">"c6064"</definedName>
    <definedName name="IQ_COMMON_EQUITY_7YR_ANN_GROWTH">"c196"</definedName>
    <definedName name="IQ_COMMON_FDIC">"c6350"</definedName>
    <definedName name="IQ_COMMON_ISSUED">"c197"</definedName>
    <definedName name="IQ_COMMON_ISSUED_BNK">"c198"</definedName>
    <definedName name="IQ_COMMON_ISSUED_BR">"c199"</definedName>
    <definedName name="IQ_COMMON_ISSUED_FIN">"c200"</definedName>
    <definedName name="IQ_COMMON_ISSUED_INS">"c201"</definedName>
    <definedName name="IQ_COMMON_ISSUED_RE">"c6203"</definedName>
    <definedName name="IQ_COMMON_ISSUED_REIT">"c202"</definedName>
    <definedName name="IQ_COMMON_ISSUED_UTI">"c203"</definedName>
    <definedName name="IQ_COMMON_PER_ADR">"c204"</definedName>
    <definedName name="IQ_COMMON_PREF_DIV_CF">"c205"</definedName>
    <definedName name="IQ_COMMON_REP">"c206"</definedName>
    <definedName name="IQ_COMMON_REP_BNK">"c207"</definedName>
    <definedName name="IQ_COMMON_REP_BR">"c208"</definedName>
    <definedName name="IQ_COMMON_REP_FIN">"c209"</definedName>
    <definedName name="IQ_COMMON_REP_INS">"c210"</definedName>
    <definedName name="IQ_COMMON_REP_RE">"c6204"</definedName>
    <definedName name="IQ_COMMON_REP_REIT">"c211"</definedName>
    <definedName name="IQ_COMMON_REP_UTI">"c212"</definedName>
    <definedName name="IQ_COMMON_STOCK">"c1358"</definedName>
    <definedName name="IQ_COMP_BENEFITS">"c213"</definedName>
    <definedName name="IQ_COMPANY_ADDRESS">"c214"</definedName>
    <definedName name="IQ_COMPANY_ID">"c3513"</definedName>
    <definedName name="IQ_COMPANY_NAME">"c215"</definedName>
    <definedName name="IQ_COMPANY_NAME_LONG">"c1585"</definedName>
    <definedName name="IQ_COMPANY_NOTE">"c6792"</definedName>
    <definedName name="IQ_COMPANY_PHONE">"c216"</definedName>
    <definedName name="IQ_COMPANY_STATUS">"c2097"</definedName>
    <definedName name="IQ_COMPANY_STREET1">"c217"</definedName>
    <definedName name="IQ_COMPANY_STREET2">"c218"</definedName>
    <definedName name="IQ_COMPANY_TICKER">"c219"</definedName>
    <definedName name="IQ_COMPANY_TYPE">"c2096"</definedName>
    <definedName name="IQ_COMPANY_WEBSITE">"c220"</definedName>
    <definedName name="IQ_COMPANY_ZIP">"c221"</definedName>
    <definedName name="IQ_COMPOSITE_CYCLICAL_IND">"c6830"</definedName>
    <definedName name="IQ_COMPOSITE_CYCLICAL_IND_APR">"c7490"</definedName>
    <definedName name="IQ_COMPOSITE_CYCLICAL_IND_APR_FC">"c8370"</definedName>
    <definedName name="IQ_COMPOSITE_CYCLICAL_IND_FC">"c7710"</definedName>
    <definedName name="IQ_COMPOSITE_CYCLICAL_IND_POP">"c7050"</definedName>
    <definedName name="IQ_COMPOSITE_CYCLICAL_IND_POP_FC">"c7930"</definedName>
    <definedName name="IQ_COMPOSITE_CYCLICAL_IND_YOY">"c7270"</definedName>
    <definedName name="IQ_COMPOSITE_CYCLICAL_IND_YOY_FC">"c8150"</definedName>
    <definedName name="IQ_CONSOL_BEDS">"c8782"</definedName>
    <definedName name="IQ_CONSOL_PROP_OPERATIONAL">"c8758"</definedName>
    <definedName name="IQ_CONSOL_PROP_OTHER_OWNED">"c8760"</definedName>
    <definedName name="IQ_CONSOL_PROP_TOTAL">"c8761"</definedName>
    <definedName name="IQ_CONSOL_PROP_UNDEVELOPED">"c8759"</definedName>
    <definedName name="IQ_CONSOL_ROOMS">"c8786"</definedName>
    <definedName name="IQ_CONSOL_SQ_FT_OPERATIONAL">"c8774"</definedName>
    <definedName name="IQ_CONSOL_SQ_FT_OTHER_OWNED">"c8776"</definedName>
    <definedName name="IQ_CONSOL_SQ_FT_TOTAL">"c8777"</definedName>
    <definedName name="IQ_CONSOL_SQ_FT_UNDEVELOPED">"c8775"</definedName>
    <definedName name="IQ_CONSOL_UNITS_OPERATIONAL">"c8766"</definedName>
    <definedName name="IQ_CONSOL_UNITS_OTHER_OWNED">"c8768"</definedName>
    <definedName name="IQ_CONSOL_UNITS_TOTAL">"c8769"</definedName>
    <definedName name="IQ_CONSOL_UNITS_UNDEVELOPED">"c8767"</definedName>
    <definedName name="IQ_CONSTRUCTION_DEV_LOANS_FDIC">"c6313"</definedName>
    <definedName name="IQ_CONSTRUCTION_LAND_DEVELOPMENT_CHARGE_OFFS_FDIC">"c6594"</definedName>
    <definedName name="IQ_CONSTRUCTION_LAND_DEVELOPMENT_NET_CHARGE_OFFS_FDIC">"c6632"</definedName>
    <definedName name="IQ_CONSTRUCTION_LAND_DEVELOPMENT_RECOVERIES_FDIC">"c6613"</definedName>
    <definedName name="IQ_CONSTRUCTION_LOANS">"c222"</definedName>
    <definedName name="IQ_CONSUMER_COMFORT">"c6831"</definedName>
    <definedName name="IQ_CONSUMER_COMFORT_APR">"c7491"</definedName>
    <definedName name="IQ_CONSUMER_COMFORT_APR_FC">"c8371"</definedName>
    <definedName name="IQ_CONSUMER_COMFORT_FC">"c7711"</definedName>
    <definedName name="IQ_CONSUMER_COMFORT_POP">"c7051"</definedName>
    <definedName name="IQ_CONSUMER_COMFORT_POP_FC">"c7931"</definedName>
    <definedName name="IQ_CONSUMER_CONFIDENCE">"c6832"</definedName>
    <definedName name="IQ_CONSUMER_CONFIDENCE_APR">"c7492"</definedName>
    <definedName name="IQ_CONSUMER_CONFIDENCE_APR_FC">"c8372"</definedName>
    <definedName name="IQ_CONSUMER_CONFIDENCE_FC">"c7712"</definedName>
    <definedName name="IQ_CONSUMER_CONFIDENCE_POP">"c7052"</definedName>
    <definedName name="IQ_CONSUMER_CONFIDENCE_POP_FC">"c7932"</definedName>
    <definedName name="IQ_CONSUMER_CONFIDENCE_YOY">"c7272"</definedName>
    <definedName name="IQ_CONSUMER_CONFIDENCE_YOY_FC">"c8152"</definedName>
    <definedName name="IQ_CONSUMER_LENDING">"c6833"</definedName>
    <definedName name="IQ_CONSUMER_LENDING_APR">"c7493"</definedName>
    <definedName name="IQ_CONSUMER_LENDING_APR_FC">"c8373"</definedName>
    <definedName name="IQ_CONSUMER_LENDING_FC">"c7713"</definedName>
    <definedName name="IQ_CONSUMER_LENDING_GROSS">"c6878"</definedName>
    <definedName name="IQ_CONSUMER_LENDING_GROSS_APR">"c7538"</definedName>
    <definedName name="IQ_CONSUMER_LENDING_GROSS_APR_FC">"c8418"</definedName>
    <definedName name="IQ_CONSUMER_LENDING_GROSS_FC">"c7758"</definedName>
    <definedName name="IQ_CONSUMER_LENDING_GROSS_POP">"c7098"</definedName>
    <definedName name="IQ_CONSUMER_LENDING_GROSS_POP_FC">"c7978"</definedName>
    <definedName name="IQ_CONSUMER_LENDING_GROSS_YOY">"c7318"</definedName>
    <definedName name="IQ_CONSUMER_LENDING_GROSS_YOY_FC">"c8198"</definedName>
    <definedName name="IQ_CONSUMER_LENDING_NET">"c6922"</definedName>
    <definedName name="IQ_CONSUMER_LENDING_NET_APR">"c7582"</definedName>
    <definedName name="IQ_CONSUMER_LENDING_NET_APR_FC">"c8462"</definedName>
    <definedName name="IQ_CONSUMER_LENDING_NET_FC">"c7802"</definedName>
    <definedName name="IQ_CONSUMER_LENDING_NET_POP">"c7142"</definedName>
    <definedName name="IQ_CONSUMER_LENDING_NET_POP_FC">"c8022"</definedName>
    <definedName name="IQ_CONSUMER_LENDING_NET_YOY">"c7362"</definedName>
    <definedName name="IQ_CONSUMER_LENDING_NET_YOY_FC">"c8242"</definedName>
    <definedName name="IQ_CONSUMER_LENDING_POP">"c7053"</definedName>
    <definedName name="IQ_CONSUMER_LENDING_POP_FC">"c7933"</definedName>
    <definedName name="IQ_CONSUMER_LENDING_TOTAL">"c7018"</definedName>
    <definedName name="IQ_CONSUMER_LENDING_TOTAL_APR">"c7678"</definedName>
    <definedName name="IQ_CONSUMER_LENDING_TOTAL_APR_FC">"c8558"</definedName>
    <definedName name="IQ_CONSUMER_LENDING_TOTAL_FC">"c7898"</definedName>
    <definedName name="IQ_CONSUMER_LENDING_TOTAL_POP">"c7238"</definedName>
    <definedName name="IQ_CONSUMER_LENDING_TOTAL_POP_FC">"c8118"</definedName>
    <definedName name="IQ_CONSUMER_LENDING_TOTAL_YOY">"c7458"</definedName>
    <definedName name="IQ_CONSUMER_LENDING_TOTAL_YOY_FC">"c8338"</definedName>
    <definedName name="IQ_CONSUMER_LENDING_YOY">"c7273"</definedName>
    <definedName name="IQ_CONSUMER_LENDING_YOY_FC">"c8153"</definedName>
    <definedName name="IQ_CONSUMER_LOANS">"c223"</definedName>
    <definedName name="IQ_CONSUMER_SPENDING">"c6834"</definedName>
    <definedName name="IQ_CONSUMER_SPENDING_APR">"c7494"</definedName>
    <definedName name="IQ_CONSUMER_SPENDING_APR_FC">"c8374"</definedName>
    <definedName name="IQ_CONSUMER_SPENDING_DURABLE">"c6835"</definedName>
    <definedName name="IQ_CONSUMER_SPENDING_DURABLE_APR">"c7495"</definedName>
    <definedName name="IQ_CONSUMER_SPENDING_DURABLE_APR_FC">"c8375"</definedName>
    <definedName name="IQ_CONSUMER_SPENDING_DURABLE_FC">"c7715"</definedName>
    <definedName name="IQ_CONSUMER_SPENDING_DURABLE_POP">"c7055"</definedName>
    <definedName name="IQ_CONSUMER_SPENDING_DURABLE_POP_FC">"c7935"</definedName>
    <definedName name="IQ_CONSUMER_SPENDING_DURABLE_REAL">"c6964"</definedName>
    <definedName name="IQ_CONSUMER_SPENDING_DURABLE_REAL_APR">"c7624"</definedName>
    <definedName name="IQ_CONSUMER_SPENDING_DURABLE_REAL_APR_FC">"c8504"</definedName>
    <definedName name="IQ_CONSUMER_SPENDING_DURABLE_REAL_FC">"c7844"</definedName>
    <definedName name="IQ_CONSUMER_SPENDING_DURABLE_REAL_POP">"c7184"</definedName>
    <definedName name="IQ_CONSUMER_SPENDING_DURABLE_REAL_POP_FC">"c8064"</definedName>
    <definedName name="IQ_CONSUMER_SPENDING_DURABLE_REAL_SAAR">"c6965"</definedName>
    <definedName name="IQ_CONSUMER_SPENDING_DURABLE_REAL_SAAR_APR">"c7625"</definedName>
    <definedName name="IQ_CONSUMER_SPENDING_DURABLE_REAL_SAAR_APR_FC">"c8505"</definedName>
    <definedName name="IQ_CONSUMER_SPENDING_DURABLE_REAL_SAAR_FC">"c7845"</definedName>
    <definedName name="IQ_CONSUMER_SPENDING_DURABLE_REAL_SAAR_POP">"c7185"</definedName>
    <definedName name="IQ_CONSUMER_SPENDING_DURABLE_REAL_SAAR_POP_FC">"c8065"</definedName>
    <definedName name="IQ_CONSUMER_SPENDING_DURABLE_REAL_SAAR_YOY">"c7405"</definedName>
    <definedName name="IQ_CONSUMER_SPENDING_DURABLE_REAL_SAAR_YOY_FC">"c8285"</definedName>
    <definedName name="IQ_CONSUMER_SPENDING_DURABLE_REAL_YOY">"c7404"</definedName>
    <definedName name="IQ_CONSUMER_SPENDING_DURABLE_REAL_YOY_FC">"c8284"</definedName>
    <definedName name="IQ_CONSUMER_SPENDING_DURABLE_YOY">"c7275"</definedName>
    <definedName name="IQ_CONSUMER_SPENDING_DURABLE_YOY_FC">"c8155"</definedName>
    <definedName name="IQ_CONSUMER_SPENDING_FC">"c7714"</definedName>
    <definedName name="IQ_CONSUMER_SPENDING_NONDURABLE">"c6836"</definedName>
    <definedName name="IQ_CONSUMER_SPENDING_NONDURABLE_APR">"c7496"</definedName>
    <definedName name="IQ_CONSUMER_SPENDING_NONDURABLE_APR_FC">"c8376"</definedName>
    <definedName name="IQ_CONSUMER_SPENDING_NONDURABLE_FC">"c7716"</definedName>
    <definedName name="IQ_CONSUMER_SPENDING_NONDURABLE_POP">"c7056"</definedName>
    <definedName name="IQ_CONSUMER_SPENDING_NONDURABLE_POP_FC">"c7936"</definedName>
    <definedName name="IQ_CONSUMER_SPENDING_NONDURABLE_REAL">"c6966"</definedName>
    <definedName name="IQ_CONSUMER_SPENDING_NONDURABLE_REAL_APR">"c7626"</definedName>
    <definedName name="IQ_CONSUMER_SPENDING_NONDURABLE_REAL_APR_FC">"c8506"</definedName>
    <definedName name="IQ_CONSUMER_SPENDING_NONDURABLE_REAL_FC">"c7846"</definedName>
    <definedName name="IQ_CONSUMER_SPENDING_NONDURABLE_REAL_POP">"c7186"</definedName>
    <definedName name="IQ_CONSUMER_SPENDING_NONDURABLE_REAL_POP_FC">"c8066"</definedName>
    <definedName name="IQ_CONSUMER_SPENDING_NONDURABLE_REAL_SAAR">"c6967"</definedName>
    <definedName name="IQ_CONSUMER_SPENDING_NONDURABLE_REAL_SAAR_APR">"c7627"</definedName>
    <definedName name="IQ_CONSUMER_SPENDING_NONDURABLE_REAL_SAAR_APR_FC">"c8507"</definedName>
    <definedName name="IQ_CONSUMER_SPENDING_NONDURABLE_REAL_SAAR_FC">"c7847"</definedName>
    <definedName name="IQ_CONSUMER_SPENDING_NONDURABLE_REAL_SAAR_POP">"c7187"</definedName>
    <definedName name="IQ_CONSUMER_SPENDING_NONDURABLE_REAL_SAAR_POP_FC">"c8067"</definedName>
    <definedName name="IQ_CONSUMER_SPENDING_NONDURABLE_REAL_SAAR_YOY">"c7407"</definedName>
    <definedName name="IQ_CONSUMER_SPENDING_NONDURABLE_REAL_SAAR_YOY_FC">"c8287"</definedName>
    <definedName name="IQ_CONSUMER_SPENDING_NONDURABLE_REAL_YOY">"c7406"</definedName>
    <definedName name="IQ_CONSUMER_SPENDING_NONDURABLE_REAL_YOY_FC">"c8286"</definedName>
    <definedName name="IQ_CONSUMER_SPENDING_NONDURABLE_YOY">"c7276"</definedName>
    <definedName name="IQ_CONSUMER_SPENDING_NONDURABLE_YOY_FC">"c8156"</definedName>
    <definedName name="IQ_CONSUMER_SPENDING_POP">"c7054"</definedName>
    <definedName name="IQ_CONSUMER_SPENDING_POP_FC">"c7934"</definedName>
    <definedName name="IQ_CONSUMER_SPENDING_REAL">"c6963"</definedName>
    <definedName name="IQ_CONSUMER_SPENDING_REAL_APR">"c7623"</definedName>
    <definedName name="IQ_CONSUMER_SPENDING_REAL_APR_FC">"c8503"</definedName>
    <definedName name="IQ_CONSUMER_SPENDING_REAL_FC">"c7843"</definedName>
    <definedName name="IQ_CONSUMER_SPENDING_REAL_POP">"c7183"</definedName>
    <definedName name="IQ_CONSUMER_SPENDING_REAL_POP_FC">"c8063"</definedName>
    <definedName name="IQ_CONSUMER_SPENDING_REAL_SAAR">"c6968"</definedName>
    <definedName name="IQ_CONSUMER_SPENDING_REAL_SAAR_APR">"c7628"</definedName>
    <definedName name="IQ_CONSUMER_SPENDING_REAL_SAAR_APR_FC">"c8508"</definedName>
    <definedName name="IQ_CONSUMER_SPENDING_REAL_SAAR_FC">"c7848"</definedName>
    <definedName name="IQ_CONSUMER_SPENDING_REAL_SAAR_POP">"c7188"</definedName>
    <definedName name="IQ_CONSUMER_SPENDING_REAL_SAAR_POP_FC">"c8068"</definedName>
    <definedName name="IQ_CONSUMER_SPENDING_REAL_SAAR_YOY">"c7408"</definedName>
    <definedName name="IQ_CONSUMER_SPENDING_REAL_SAAR_YOY_FC">"c8288"</definedName>
    <definedName name="IQ_CONSUMER_SPENDING_REAL_USD_APR_FC">"c11921"</definedName>
    <definedName name="IQ_CONSUMER_SPENDING_REAL_USD_FC">"c11918"</definedName>
    <definedName name="IQ_CONSUMER_SPENDING_REAL_USD_POP_FC">"c11919"</definedName>
    <definedName name="IQ_CONSUMER_SPENDING_REAL_USD_YOY_FC">"c11920"</definedName>
    <definedName name="IQ_CONSUMER_SPENDING_REAL_YOY">"c7403"</definedName>
    <definedName name="IQ_CONSUMER_SPENDING_REAL_YOY_FC">"c8283"</definedName>
    <definedName name="IQ_CONSUMER_SPENDING_SERVICES">"c6837"</definedName>
    <definedName name="IQ_CONSUMER_SPENDING_SERVICES_APR">"c7497"</definedName>
    <definedName name="IQ_CONSUMER_SPENDING_SERVICES_APR_FC">"c8377"</definedName>
    <definedName name="IQ_CONSUMER_SPENDING_SERVICES_FC">"c7717"</definedName>
    <definedName name="IQ_CONSUMER_SPENDING_SERVICES_POP">"c7057"</definedName>
    <definedName name="IQ_CONSUMER_SPENDING_SERVICES_POP_FC">"c7937"</definedName>
    <definedName name="IQ_CONSUMER_SPENDING_SERVICES_REAL">"c6969"</definedName>
    <definedName name="IQ_CONSUMER_SPENDING_SERVICES_REAL_APR">"c7629"</definedName>
    <definedName name="IQ_CONSUMER_SPENDING_SERVICES_REAL_APR_FC">"c8509"</definedName>
    <definedName name="IQ_CONSUMER_SPENDING_SERVICES_REAL_FC">"c7849"</definedName>
    <definedName name="IQ_CONSUMER_SPENDING_SERVICES_REAL_POP">"c7189"</definedName>
    <definedName name="IQ_CONSUMER_SPENDING_SERVICES_REAL_POP_FC">"c8069"</definedName>
    <definedName name="IQ_CONSUMER_SPENDING_SERVICES_REAL_SAAR">"c6970"</definedName>
    <definedName name="IQ_CONSUMER_SPENDING_SERVICES_REAL_SAAR_APR">"c7630"</definedName>
    <definedName name="IQ_CONSUMER_SPENDING_SERVICES_REAL_SAAR_APR_FC">"c8510"</definedName>
    <definedName name="IQ_CONSUMER_SPENDING_SERVICES_REAL_SAAR_FC">"c7850"</definedName>
    <definedName name="IQ_CONSUMER_SPENDING_SERVICES_REAL_SAAR_POP">"c7190"</definedName>
    <definedName name="IQ_CONSUMER_SPENDING_SERVICES_REAL_SAAR_POP_FC">"c8070"</definedName>
    <definedName name="IQ_CONSUMER_SPENDING_SERVICES_REAL_SAAR_YOY">"c7410"</definedName>
    <definedName name="IQ_CONSUMER_SPENDING_SERVICES_REAL_SAAR_YOY_FC">"c8290"</definedName>
    <definedName name="IQ_CONSUMER_SPENDING_SERVICES_REAL_YOY">"c7409"</definedName>
    <definedName name="IQ_CONSUMER_SPENDING_SERVICES_REAL_YOY_FC">"c8289"</definedName>
    <definedName name="IQ_CONSUMER_SPENDING_SERVICES_YOY">"c7277"</definedName>
    <definedName name="IQ_CONSUMER_SPENDING_SERVICES_YOY_FC">"c8157"</definedName>
    <definedName name="IQ_CONSUMER_SPENDING_YOY">"c7274"</definedName>
    <definedName name="IQ_CONSUMER_SPENDING_YOY_FC">"c8154"</definedName>
    <definedName name="IQ_CONTRACTS_OTHER_COMMODITIES_EQUITIES._FDIC">"c6522"</definedName>
    <definedName name="IQ_CONTRACTS_OTHER_COMMODITIES_EQUITIES_FDIC">"c6522"</definedName>
    <definedName name="IQ_CONV_DATE">"c2191"</definedName>
    <definedName name="IQ_CONV_EXP_DATE">"c3043"</definedName>
    <definedName name="IQ_CONV_PREMIUM">"c2195"</definedName>
    <definedName name="IQ_CONV_PRICE">"c2193"</definedName>
    <definedName name="IQ_CONV_RATE">"c2192"</definedName>
    <definedName name="IQ_CONV_RATIO">"c2192"</definedName>
    <definedName name="IQ_CONV_SECURITY">"c2189"</definedName>
    <definedName name="IQ_CONV_SECURITY_ISSUER">"c2190"</definedName>
    <definedName name="IQ_CONV_SECURITY_PRICE">"c2194"</definedName>
    <definedName name="IQ_CONVERT">"c2536"</definedName>
    <definedName name="IQ_CONVERT_PCT">"c2537"</definedName>
    <definedName name="IQ_CONVEXITY">"c2182"</definedName>
    <definedName name="IQ_CONVEYED_TO_OTHERS_FDIC">"c6534"</definedName>
    <definedName name="IQ_CORE_CAPITAL_RATIO_FDIC">"c6745"</definedName>
    <definedName name="IQ_CORP_GOODS_PRICE_INDEX_APR_FC_UNUSED_UNUSED_UNUSED">"c8381"</definedName>
    <definedName name="IQ_CORP_GOODS_PRICE_INDEX_APR_UNUSED_UNUSED_UNUSED">"c7501"</definedName>
    <definedName name="IQ_CORP_GOODS_PRICE_INDEX_FC_UNUSED_UNUSED_UNUSED">"c7721"</definedName>
    <definedName name="IQ_CORP_GOODS_PRICE_INDEX_POP_FC_UNUSED_UNUSED_UNUSED">"c7941"</definedName>
    <definedName name="IQ_CORP_GOODS_PRICE_INDEX_POP_UNUSED_UNUSED_UNUSED">"c7061"</definedName>
    <definedName name="IQ_CORP_GOODS_PRICE_INDEX_UNUSED_UNUSED_UNUSED">"c6841"</definedName>
    <definedName name="IQ_CORP_GOODS_PRICE_INDEX_YOY_FC_UNUSED_UNUSED_UNUSED">"c8161"</definedName>
    <definedName name="IQ_CORP_GOODS_PRICE_INDEX_YOY_UNUSED_UNUSED_UNUSED">"c7281"</definedName>
    <definedName name="IQ_CORP_PROFITS">"c6843"</definedName>
    <definedName name="IQ_CORP_PROFITS_AFTER_TAX_SAAR">"c6842"</definedName>
    <definedName name="IQ_CORP_PROFITS_AFTER_TAX_SAAR_APR">"c7502"</definedName>
    <definedName name="IQ_CORP_PROFITS_AFTER_TAX_SAAR_APR_FC">"c8382"</definedName>
    <definedName name="IQ_CORP_PROFITS_AFTER_TAX_SAAR_FC">"c7722"</definedName>
    <definedName name="IQ_CORP_PROFITS_AFTER_TAX_SAAR_POP">"c7062"</definedName>
    <definedName name="IQ_CORP_PROFITS_AFTER_TAX_SAAR_POP_FC">"c7942"</definedName>
    <definedName name="IQ_CORP_PROFITS_AFTER_TAX_SAAR_YOY">"c7282"</definedName>
    <definedName name="IQ_CORP_PROFITS_AFTER_TAX_SAAR_YOY_FC">"c8162"</definedName>
    <definedName name="IQ_CORP_PROFITS_APR">"c7503"</definedName>
    <definedName name="IQ_CORP_PROFITS_APR_FC">"c8383"</definedName>
    <definedName name="IQ_CORP_PROFITS_FC">"c7723"</definedName>
    <definedName name="IQ_CORP_PROFITS_POP">"c7063"</definedName>
    <definedName name="IQ_CORP_PROFITS_POP_FC">"c7943"</definedName>
    <definedName name="IQ_CORP_PROFITS_SAAR">"c6844"</definedName>
    <definedName name="IQ_CORP_PROFITS_SAAR_APR">"c7504"</definedName>
    <definedName name="IQ_CORP_PROFITS_SAAR_APR_FC">"c8384"</definedName>
    <definedName name="IQ_CORP_PROFITS_SAAR_FC">"c7724"</definedName>
    <definedName name="IQ_CORP_PROFITS_SAAR_POP">"c7064"</definedName>
    <definedName name="IQ_CORP_PROFITS_SAAR_POP_FC">"c7944"</definedName>
    <definedName name="IQ_CORP_PROFITS_SAAR_YOY">"c7284"</definedName>
    <definedName name="IQ_CORP_PROFITS_SAAR_YOY_FC">"c8164"</definedName>
    <definedName name="IQ_CORP_PROFITS_YOY">"c7283"</definedName>
    <definedName name="IQ_CORP_PROFITS_YOY_FC">"c8163"</definedName>
    <definedName name="IQ_COST_BORROWING">"c2936"</definedName>
    <definedName name="IQ_COST_BORROWINGS">"c225"</definedName>
    <definedName name="IQ_COST_CAPITAL_NEW_BUSINESS">"c9968"</definedName>
    <definedName name="IQ_COST_OF_FUNDING_ASSETS_FDIC">"c6725"</definedName>
    <definedName name="IQ_COST_REV">"c226"</definedName>
    <definedName name="IQ_COST_REVENUE">"c1359"</definedName>
    <definedName name="IQ_COST_SAVINGS">"c227"</definedName>
    <definedName name="IQ_COST_SERVICE">"c228"</definedName>
    <definedName name="IQ_COST_SOLVENCY_CAPITAL_COVERED">"c9965"</definedName>
    <definedName name="IQ_COST_SOLVENCY_CAPITAL_GROUP">"c9951"</definedName>
    <definedName name="IQ_COST_TOTAL_BORROWINGS">"c229"</definedName>
    <definedName name="IQ_COUNTRY_NAME">"c230"</definedName>
    <definedName name="IQ_COUNTRY_NAME_ECON">"c11752"</definedName>
    <definedName name="IQ_COVERED_POPS">"c2124"</definedName>
    <definedName name="IQ_CP">"c2495"</definedName>
    <definedName name="IQ_CP_PCT">"c2496"</definedName>
    <definedName name="IQ_CPI">"c6845"</definedName>
    <definedName name="IQ_CPI_APR">"c7505"</definedName>
    <definedName name="IQ_CPI_APR_FC">"c8385"</definedName>
    <definedName name="IQ_CPI_CORE">"c6838"</definedName>
    <definedName name="IQ_CPI_CORE_APR">"c7498"</definedName>
    <definedName name="IQ_CPI_CORE_POP">"c7058"</definedName>
    <definedName name="IQ_CPI_CORE_YOY">"c7278"</definedName>
    <definedName name="IQ_CPI_FC">"c7725"</definedName>
    <definedName name="IQ_CPI_POP">"c7065"</definedName>
    <definedName name="IQ_CPI_POP_FC">"c7945"</definedName>
    <definedName name="IQ_CPI_YOY">"c7285"</definedName>
    <definedName name="IQ_CPI_YOY_FC">"c8165"</definedName>
    <definedName name="IQ_CQ">5000</definedName>
    <definedName name="IQ_CREDIT_CARD_CHARGE_OFFS_FDIC">"c6652"</definedName>
    <definedName name="IQ_CREDIT_CARD_FEE_BNK">"c231"</definedName>
    <definedName name="IQ_CREDIT_CARD_FEE_FIN">"c1583"</definedName>
    <definedName name="IQ_CREDIT_CARD_LINES_FDIC">"c6525"</definedName>
    <definedName name="IQ_CREDIT_CARD_LOANS_FDIC">"c6319"</definedName>
    <definedName name="IQ_CREDIT_CARD_NET_CHARGE_OFFS_FDIC">"c6654"</definedName>
    <definedName name="IQ_CREDIT_CARD_RECOVERIES_FDIC">"c6653"</definedName>
    <definedName name="IQ_CREDIT_EXPOSURE">"c10038"</definedName>
    <definedName name="IQ_CREDIT_LOSS_CF">"c232"</definedName>
    <definedName name="IQ_CREDIT_LOSS_PROVISION_NET_CHARGE_OFFS_FDIC">"c6734"</definedName>
    <definedName name="IQ_CUMULATIVE_SPLIT_FACTOR">"c2094"</definedName>
    <definedName name="IQ_CURR_ACCT_BALANCE_APR_FC_UNUSED_UNUSED_UNUSED">"c8387"</definedName>
    <definedName name="IQ_CURR_ACCT_BALANCE_APR_UNUSED_UNUSED_UNUSED">"c7507"</definedName>
    <definedName name="IQ_CURR_ACCT_BALANCE_FC_UNUSED_UNUSED_UNUSED">"c7727"</definedName>
    <definedName name="IQ_CURR_ACCT_BALANCE_PCT">"c6846"</definedName>
    <definedName name="IQ_CURR_ACCT_BALANCE_PCT_FC">"c7726"</definedName>
    <definedName name="IQ_CURR_ACCT_BALANCE_PCT_POP">"c7066"</definedName>
    <definedName name="IQ_CURR_ACCT_BALANCE_PCT_POP_FC">"c7946"</definedName>
    <definedName name="IQ_CURR_ACCT_BALANCE_PCT_YOY">"c7286"</definedName>
    <definedName name="IQ_CURR_ACCT_BALANCE_PCT_YOY_FC">"c8166"</definedName>
    <definedName name="IQ_CURR_ACCT_BALANCE_POP_FC_UNUSED_UNUSED_UNUSED">"c7947"</definedName>
    <definedName name="IQ_CURR_ACCT_BALANCE_POP_UNUSED_UNUSED_UNUSED">"c7067"</definedName>
    <definedName name="IQ_CURR_ACCT_BALANCE_SAAR">"c6848"</definedName>
    <definedName name="IQ_CURR_ACCT_BALANCE_SAAR_APR">"c7508"</definedName>
    <definedName name="IQ_CURR_ACCT_BALANCE_SAAR_APR_FC">"c8388"</definedName>
    <definedName name="IQ_CURR_ACCT_BALANCE_SAAR_FC">"c7728"</definedName>
    <definedName name="IQ_CURR_ACCT_BALANCE_SAAR_POP">"c7068"</definedName>
    <definedName name="IQ_CURR_ACCT_BALANCE_SAAR_POP_FC">"c7948"</definedName>
    <definedName name="IQ_CURR_ACCT_BALANCE_SAAR_USD_APR_FC">"c11797"</definedName>
    <definedName name="IQ_CURR_ACCT_BALANCE_SAAR_USD_FC">"c11794"</definedName>
    <definedName name="IQ_CURR_ACCT_BALANCE_SAAR_USD_POP_FC">"c11795"</definedName>
    <definedName name="IQ_CURR_ACCT_BALANCE_SAAR_USD_YOY_FC">"c11796"</definedName>
    <definedName name="IQ_CURR_ACCT_BALANCE_SAAR_YOY">"c7288"</definedName>
    <definedName name="IQ_CURR_ACCT_BALANCE_SAAR_YOY_FC">"c8168"</definedName>
    <definedName name="IQ_CURR_ACCT_BALANCE_UNUSED_UNUSED_UNUSED">"c6847"</definedName>
    <definedName name="IQ_CURR_ACCT_BALANCE_USD">"c11786"</definedName>
    <definedName name="IQ_CURR_ACCT_BALANCE_USD_APR">"c11789"</definedName>
    <definedName name="IQ_CURR_ACCT_BALANCE_USD_APR_FC">"c11793"</definedName>
    <definedName name="IQ_CURR_ACCT_BALANCE_USD_FC">"c11790"</definedName>
    <definedName name="IQ_CURR_ACCT_BALANCE_USD_POP">"c11787"</definedName>
    <definedName name="IQ_CURR_ACCT_BALANCE_USD_POP_FC">"c11791"</definedName>
    <definedName name="IQ_CURR_ACCT_BALANCE_USD_YOY">"c11788"</definedName>
    <definedName name="IQ_CURR_ACCT_BALANCE_USD_YOY_FC">"c11792"</definedName>
    <definedName name="IQ_CURR_ACCT_BALANCE_YOY_FC_UNUSED_UNUSED_UNUSED">"c8167"</definedName>
    <definedName name="IQ_CURR_ACCT_BALANCE_YOY_UNUSED_UNUSED_UNUSED">"c7287"</definedName>
    <definedName name="IQ_CURR_ACCT_INC_RECEIPTS">"c6849"</definedName>
    <definedName name="IQ_CURR_ACCT_INC_RECEIPTS_APR">"c7509"</definedName>
    <definedName name="IQ_CURR_ACCT_INC_RECEIPTS_APR_FC">"c8389"</definedName>
    <definedName name="IQ_CURR_ACCT_INC_RECEIPTS_FC">"c7729"</definedName>
    <definedName name="IQ_CURR_ACCT_INC_RECEIPTS_POP">"c7069"</definedName>
    <definedName name="IQ_CURR_ACCT_INC_RECEIPTS_POP_FC">"c7949"</definedName>
    <definedName name="IQ_CURR_ACCT_INC_RECEIPTS_YOY">"c7289"</definedName>
    <definedName name="IQ_CURR_ACCT_INC_RECEIPTS_YOY_FC">"c8169"</definedName>
    <definedName name="IQ_CURR_DOMESTIC_TAXES">"c2074"</definedName>
    <definedName name="IQ_CURR_FOREIGN_TAXES">"c2075"</definedName>
    <definedName name="IQ_CURRENCY_COIN_DOMESTIC_FDIC">"c6388"</definedName>
    <definedName name="IQ_CURRENCY_FACTOR_BS">"c233"</definedName>
    <definedName name="IQ_CURRENCY_FACTOR_IS">"c234"</definedName>
    <definedName name="IQ_CURRENCY_GAIN">"c235"</definedName>
    <definedName name="IQ_CURRENCY_GAIN_BR">"c236"</definedName>
    <definedName name="IQ_CURRENCY_GAIN_FIN">"c237"</definedName>
    <definedName name="IQ_CURRENCY_GAIN_INS">"c238"</definedName>
    <definedName name="IQ_CURRENCY_GAIN_RE">"c6205"</definedName>
    <definedName name="IQ_CURRENCY_GAIN_REIT">"c239"</definedName>
    <definedName name="IQ_CURRENCY_GAIN_UTI">"c240"</definedName>
    <definedName name="IQ_CURRENT_PORT">"c241"</definedName>
    <definedName name="IQ_CURRENT_PORT_BNK">"c242"</definedName>
    <definedName name="IQ_CURRENT_PORT_DEBT">"c243"</definedName>
    <definedName name="IQ_CURRENT_PORT_DEBT_BNK">"c244"</definedName>
    <definedName name="IQ_CURRENT_PORT_DEBT_BR">"c1567"</definedName>
    <definedName name="IQ_CURRENT_PORT_DEBT_FIN">"c1568"</definedName>
    <definedName name="IQ_CURRENT_PORT_DEBT_INS">"c1569"</definedName>
    <definedName name="IQ_CURRENT_PORT_DEBT_RE">"c6283"</definedName>
    <definedName name="IQ_CURRENT_PORT_DEBT_REIT">"c1570"</definedName>
    <definedName name="IQ_CURRENT_PORT_DEBT_UTI">"c1571"</definedName>
    <definedName name="IQ_CURRENT_PORT_FHLB_DEBT">"c5657"</definedName>
    <definedName name="IQ_CURRENT_PORT_LEASES">"c245"</definedName>
    <definedName name="IQ_CURRENT_PORT_PCT">"c2541"</definedName>
    <definedName name="IQ_CURRENT_RATIO">"c246"</definedName>
    <definedName name="IQ_CY">10000</definedName>
    <definedName name="IQ_DA">"c247"</definedName>
    <definedName name="IQ_DA_BR">"c248"</definedName>
    <definedName name="IQ_DA_CF">"c249"</definedName>
    <definedName name="IQ_DA_CF_BNK">"c250"</definedName>
    <definedName name="IQ_DA_CF_BR">"c251"</definedName>
    <definedName name="IQ_DA_CF_FIN">"c252"</definedName>
    <definedName name="IQ_DA_CF_INS">"c253"</definedName>
    <definedName name="IQ_DA_CF_RE">"c6206"</definedName>
    <definedName name="IQ_DA_CF_REIT">"c254"</definedName>
    <definedName name="IQ_DA_CF_UTI">"c255"</definedName>
    <definedName name="IQ_DA_EBITDA">"c5528"</definedName>
    <definedName name="IQ_DA_FIN">"c256"</definedName>
    <definedName name="IQ_DA_INS">"c257"</definedName>
    <definedName name="IQ_DA_RE">"c6207"</definedName>
    <definedName name="IQ_DA_REIT">"c258"</definedName>
    <definedName name="IQ_DA_SUPPL">"c259"</definedName>
    <definedName name="IQ_DA_SUPPL_BR">"c260"</definedName>
    <definedName name="IQ_DA_SUPPL_CF">"c261"</definedName>
    <definedName name="IQ_DA_SUPPL_CF_BNK">"c262"</definedName>
    <definedName name="IQ_DA_SUPPL_CF_BR">"c263"</definedName>
    <definedName name="IQ_DA_SUPPL_CF_FIN">"c264"</definedName>
    <definedName name="IQ_DA_SUPPL_CF_INS">"c265"</definedName>
    <definedName name="IQ_DA_SUPPL_CF_RE">"c6208"</definedName>
    <definedName name="IQ_DA_SUPPL_CF_REIT">"c266"</definedName>
    <definedName name="IQ_DA_SUPPL_CF_UTI">"c267"</definedName>
    <definedName name="IQ_DA_SUPPL_FIN">"c268"</definedName>
    <definedName name="IQ_DA_SUPPL_INS">"c269"</definedName>
    <definedName name="IQ_DA_SUPPL_RE">"c6209"</definedName>
    <definedName name="IQ_DA_SUPPL_REIT">"c270"</definedName>
    <definedName name="IQ_DA_SUPPL_UTI">"c271"</definedName>
    <definedName name="IQ_DA_UTI">"c272"</definedName>
    <definedName name="IQ_DAILY">500000</definedName>
    <definedName name="IQ_DATED_DATE">"c2185"</definedName>
    <definedName name="IQ_DAY_COUNT">"c2161"</definedName>
    <definedName name="IQ_DAYS_COVER_SHORT">"c1578"</definedName>
    <definedName name="IQ_DAYS_INVENTORY_OUT">"c273"</definedName>
    <definedName name="IQ_DAYS_PAY_OUTST">"c1362"</definedName>
    <definedName name="IQ_DAYS_PAYABLE_OUT">"c274"</definedName>
    <definedName name="IQ_DAYS_SALES_OUT">"c275"</definedName>
    <definedName name="IQ_DAYS_SALES_OUTST">"c1363"</definedName>
    <definedName name="IQ_DEBT_ADJ">"c2515"</definedName>
    <definedName name="IQ_DEBT_ADJ_PCT">"c2516"</definedName>
    <definedName name="IQ_DEBT_EQUIV_NET_PBO">"c2938"</definedName>
    <definedName name="IQ_DEBT_EQUIV_OPER_LEASE">"c2935"</definedName>
    <definedName name="IQ_DEF_ACQ_CST">"c1364"</definedName>
    <definedName name="IQ_DEF_AMORT">"c276"</definedName>
    <definedName name="IQ_DEF_AMORT_BNK">"c277"</definedName>
    <definedName name="IQ_DEF_AMORT_BR">"c278"</definedName>
    <definedName name="IQ_DEF_AMORT_FIN">"c279"</definedName>
    <definedName name="IQ_DEF_AMORT_INS">"c280"</definedName>
    <definedName name="IQ_DEF_AMORT_REIT">"c281"</definedName>
    <definedName name="IQ_DEF_AMORT_UTI">"c282"</definedName>
    <definedName name="IQ_DEF_BENEFIT_INTEREST_COST">"c283"</definedName>
    <definedName name="IQ_DEF_BENEFIT_INTEREST_COST_DOMESTIC">"c2652"</definedName>
    <definedName name="IQ_DEF_BENEFIT_INTEREST_COST_FOREIGN">"c2660"</definedName>
    <definedName name="IQ_DEF_BENEFIT_OTHER_COST">"c284"</definedName>
    <definedName name="IQ_DEF_BENEFIT_OTHER_COST_DOMESTIC">"c2654"</definedName>
    <definedName name="IQ_DEF_BENEFIT_OTHER_COST_FOREIGN">"c2662"</definedName>
    <definedName name="IQ_DEF_BENEFIT_ROA">"c285"</definedName>
    <definedName name="IQ_DEF_BENEFIT_ROA_DOMESTIC">"c2653"</definedName>
    <definedName name="IQ_DEF_BENEFIT_ROA_FOREIGN">"c2661"</definedName>
    <definedName name="IQ_DEF_BENEFIT_SERVICE_COST">"c286"</definedName>
    <definedName name="IQ_DEF_BENEFIT_SERVICE_COST_DOMESTIC">"c2651"</definedName>
    <definedName name="IQ_DEF_BENEFIT_SERVICE_COST_FOREIGN">"c2659"</definedName>
    <definedName name="IQ_DEF_BENEFIT_TOTAL_COST">"c287"</definedName>
    <definedName name="IQ_DEF_BENEFIT_TOTAL_COST_DOMESTIC">"c2655"</definedName>
    <definedName name="IQ_DEF_BENEFIT_TOTAL_COST_FOREIGN">"c2663"</definedName>
    <definedName name="IQ_DEF_CHARGES_BR">"c288"</definedName>
    <definedName name="IQ_DEF_CHARGES_CF">"c289"</definedName>
    <definedName name="IQ_DEF_CHARGES_FIN">"c290"</definedName>
    <definedName name="IQ_DEF_CHARGES_INS">"c291"</definedName>
    <definedName name="IQ_DEF_CHARGES_LT">"c292"</definedName>
    <definedName name="IQ_DEF_CHARGES_LT_BNK">"c293"</definedName>
    <definedName name="IQ_DEF_CHARGES_LT_BR">"c294"</definedName>
    <definedName name="IQ_DEF_CHARGES_LT_FIN">"c295"</definedName>
    <definedName name="IQ_DEF_CHARGES_LT_INS">"c296"</definedName>
    <definedName name="IQ_DEF_CHARGES_LT_RE">"c6210"</definedName>
    <definedName name="IQ_DEF_CHARGES_LT_REIT">"c297"</definedName>
    <definedName name="IQ_DEF_CHARGES_LT_UTI">"c298"</definedName>
    <definedName name="IQ_DEF_CHARGES_RE">"c6211"</definedName>
    <definedName name="IQ_DEF_CHARGES_REIT">"c299"</definedName>
    <definedName name="IQ_DEF_CONTRIBUTION_TOTAL_COST">"c300"</definedName>
    <definedName name="IQ_DEF_INC_TAX">"c1365"</definedName>
    <definedName name="IQ_DEF_POLICY_ACQ_COSTS">"c301"</definedName>
    <definedName name="IQ_DEF_POLICY_ACQ_COSTS_CF">"c302"</definedName>
    <definedName name="IQ_DEF_POLICY_AMORT">"c303"</definedName>
    <definedName name="IQ_DEF_SPENDING_REAL_SAAR">"c6971"</definedName>
    <definedName name="IQ_DEF_SPENDING_REAL_SAAR_APR">"c7631"</definedName>
    <definedName name="IQ_DEF_SPENDING_REAL_SAAR_APR_FC">"c8511"</definedName>
    <definedName name="IQ_DEF_SPENDING_REAL_SAAR_FC">"c7851"</definedName>
    <definedName name="IQ_DEF_SPENDING_REAL_SAAR_POP">"c7191"</definedName>
    <definedName name="IQ_DEF_SPENDING_REAL_SAAR_POP_FC">"c8071"</definedName>
    <definedName name="IQ_DEF_SPENDING_REAL_SAAR_YOY">"c7411"</definedName>
    <definedName name="IQ_DEF_SPENDING_REAL_SAAR_YOY_FC">"c8291"</definedName>
    <definedName name="IQ_DEF_TAX_ASSET_LT_BR">"c304"</definedName>
    <definedName name="IQ_DEF_TAX_ASSET_LT_FIN">"c305"</definedName>
    <definedName name="IQ_DEF_TAX_ASSET_LT_INS">"c306"</definedName>
    <definedName name="IQ_DEF_TAX_ASSET_LT_RE">"c6212"</definedName>
    <definedName name="IQ_DEF_TAX_ASSET_LT_REIT">"c307"</definedName>
    <definedName name="IQ_DEF_TAX_ASSET_LT_UTI">"c308"</definedName>
    <definedName name="IQ_DEF_TAX_ASSETS_CURRENT">"c309"</definedName>
    <definedName name="IQ_DEF_TAX_ASSETS_LT">"c310"</definedName>
    <definedName name="IQ_DEF_TAX_ASSETS_LT_BNK">"c311"</definedName>
    <definedName name="IQ_DEF_TAX_LIAB_CURRENT">"c312"</definedName>
    <definedName name="IQ_DEF_TAX_LIAB_LT">"c313"</definedName>
    <definedName name="IQ_DEF_TAX_LIAB_LT_BNK">"c314"</definedName>
    <definedName name="IQ_DEF_TAX_LIAB_LT_BR">"c315"</definedName>
    <definedName name="IQ_DEF_TAX_LIAB_LT_FIN">"c316"</definedName>
    <definedName name="IQ_DEF_TAX_LIAB_LT_INS">"c317"</definedName>
    <definedName name="IQ_DEF_TAX_LIAB_LT_RE">"c6213"</definedName>
    <definedName name="IQ_DEF_TAX_LIAB_LT_REIT">"c318"</definedName>
    <definedName name="IQ_DEF_TAX_LIAB_LT_UTI">"c319"</definedName>
    <definedName name="IQ_DEFERRED_DOMESTIC_TAXES">"c2077"</definedName>
    <definedName name="IQ_DEFERRED_FOREIGN_TAXES">"c2078"</definedName>
    <definedName name="IQ_DEFERRED_INC_TAX">"c1447"</definedName>
    <definedName name="IQ_DEFERRED_TAXES">"c1356"</definedName>
    <definedName name="IQ_DEMAND_DEP">"c320"</definedName>
    <definedName name="IQ_DEMAND_DEPOSITS_FDIC">"c6489"</definedName>
    <definedName name="IQ_DEPOSIT_ACCOUNTS_LESS_THAN_100K_FDIC">"c6494"</definedName>
    <definedName name="IQ_DEPOSIT_ACCOUNTS_MORE_THAN_100K_FDIC">"c6492"</definedName>
    <definedName name="IQ_DEPOSITORY_INSTITUTIONS_CHARGE_OFFS_FDIC">"c6596"</definedName>
    <definedName name="IQ_DEPOSITORY_INSTITUTIONS_NET_CHARGE_OFFS_FDIC">"c6634"</definedName>
    <definedName name="IQ_DEPOSITORY_INSTITUTIONS_RECOVERIES_FDIC">"c6615"</definedName>
    <definedName name="IQ_DEPOSITS_FIN">"c321"</definedName>
    <definedName name="IQ_DEPOSITS_HELD_DOMESTIC_FDIC">"c6340"</definedName>
    <definedName name="IQ_DEPOSITS_HELD_FOREIGN_FDIC">"c6341"</definedName>
    <definedName name="IQ_DEPOSITS_INTEREST_SECURITIES">"c5509"</definedName>
    <definedName name="IQ_DEPOSITS_LESS_THAN_100K_AFTER_THREE_YEARS_FDIC">"c6464"</definedName>
    <definedName name="IQ_DEPOSITS_LESS_THAN_100K_THREE_MONTHS_FDIC">"c6461"</definedName>
    <definedName name="IQ_DEPOSITS_LESS_THAN_100K_THREE_YEARS_FDIC">"c6463"</definedName>
    <definedName name="IQ_DEPOSITS_LESS_THAN_100K_TWELVE_MONTHS_FDIC">"c6462"</definedName>
    <definedName name="IQ_DEPOSITS_MORE_THAN_100K_AFTER_THREE_YEARS_FDIC">"c6469"</definedName>
    <definedName name="IQ_DEPOSITS_MORE_THAN_100K_THREE_MONTHS_FDIC">"c6466"</definedName>
    <definedName name="IQ_DEPOSITS_MORE_THAN_100K_THREE_YEARS_FDIC">"c6468"</definedName>
    <definedName name="IQ_DEPOSITS_MORE_THAN_100K_TWELVE_MONTHS_FDIC">"c6467"</definedName>
    <definedName name="IQ_DEPRE_AMORT">"c1360"</definedName>
    <definedName name="IQ_DEPRE_AMORT_SUPPL">"c1593"</definedName>
    <definedName name="IQ_DEPRE_DEPLE">"c1361"</definedName>
    <definedName name="IQ_DEPRE_SUPP">"c1443"</definedName>
    <definedName name="IQ_DERIVATIVES_FDIC">"c6523"</definedName>
    <definedName name="IQ_DESCRIPTION_LONG">"c1520"</definedName>
    <definedName name="IQ_DEVELOP_LAND">"c323"</definedName>
    <definedName name="IQ_DIFF_LASTCLOSE_TARGET_PRICE">"c1854"</definedName>
    <definedName name="IQ_DIFF_LASTCLOSE_TARGET_PRICE_THOM">"c5278"</definedName>
    <definedName name="IQ_DILUT_ADJUST">"c1621"</definedName>
    <definedName name="IQ_DILUT_EPS_EXCL">"c324"</definedName>
    <definedName name="IQ_DILUT_EPS_INCL">"c325"</definedName>
    <definedName name="IQ_DILUT_EPS_NORM">"c1903"</definedName>
    <definedName name="IQ_DILUT_NI">"c2079"</definedName>
    <definedName name="IQ_DILUT_NORMAL_EPS">"c1594"</definedName>
    <definedName name="IQ_DILUT_WEIGHT">"c326"</definedName>
    <definedName name="IQ_DIRECT_AH_EARNED">"c2740"</definedName>
    <definedName name="IQ_DIRECT_EARNED">"c2730"</definedName>
    <definedName name="IQ_DIRECT_LIFE_EARNED">"c2735"</definedName>
    <definedName name="IQ_DIRECT_LIFE_IN_FORCE">"c2765"</definedName>
    <definedName name="IQ_DIRECT_PC_EARNED">"c2745"</definedName>
    <definedName name="IQ_DIRECT_WRITTEN">"c2724"</definedName>
    <definedName name="IQ_DISCONT_OPER">"c1367"</definedName>
    <definedName name="IQ_DISCOUNT_RATE_PENSION_DOMESTIC">"c327"</definedName>
    <definedName name="IQ_DISCOUNT_RATE_PENSION_FOREIGN">"c328"</definedName>
    <definedName name="IQ_DISPOSABLE_PERSONAL_INC">"c6850"</definedName>
    <definedName name="IQ_DISPOSABLE_PERSONAL_INC_APR">"c7510"</definedName>
    <definedName name="IQ_DISPOSABLE_PERSONAL_INC_APR_FC">"c8390"</definedName>
    <definedName name="IQ_DISPOSABLE_PERSONAL_INC_FC">"c7730"</definedName>
    <definedName name="IQ_DISPOSABLE_PERSONAL_INC_POP">"c7070"</definedName>
    <definedName name="IQ_DISPOSABLE_PERSONAL_INC_POP_FC">"c7950"</definedName>
    <definedName name="IQ_DISPOSABLE_PERSONAL_INC_REAL">"c11922"</definedName>
    <definedName name="IQ_DISPOSABLE_PERSONAL_INC_REAL_APR">"c11925"</definedName>
    <definedName name="IQ_DISPOSABLE_PERSONAL_INC_REAL_POP">"c11923"</definedName>
    <definedName name="IQ_DISPOSABLE_PERSONAL_INC_REAL_YOY">"c11924"</definedName>
    <definedName name="IQ_DISPOSABLE_PERSONAL_INC_SAAR">"c6851"</definedName>
    <definedName name="IQ_DISPOSABLE_PERSONAL_INC_SAAR_APR">"c7511"</definedName>
    <definedName name="IQ_DISPOSABLE_PERSONAL_INC_SAAR_APR_FC">"c8391"</definedName>
    <definedName name="IQ_DISPOSABLE_PERSONAL_INC_SAAR_FC">"c7731"</definedName>
    <definedName name="IQ_DISPOSABLE_PERSONAL_INC_SAAR_POP">"c7071"</definedName>
    <definedName name="IQ_DISPOSABLE_PERSONAL_INC_SAAR_POP_FC">"c7951"</definedName>
    <definedName name="IQ_DISPOSABLE_PERSONAL_INC_SAAR_USD_APR_FC">"c11805"</definedName>
    <definedName name="IQ_DISPOSABLE_PERSONAL_INC_SAAR_USD_FC">"c11802"</definedName>
    <definedName name="IQ_DISPOSABLE_PERSONAL_INC_SAAR_USD_POP_FC">"c11803"</definedName>
    <definedName name="IQ_DISPOSABLE_PERSONAL_INC_SAAR_USD_YOY_FC">"c11804"</definedName>
    <definedName name="IQ_DISPOSABLE_PERSONAL_INC_SAAR_YOY">"c7291"</definedName>
    <definedName name="IQ_DISPOSABLE_PERSONAL_INC_SAAR_YOY_FC">"c8171"</definedName>
    <definedName name="IQ_DISPOSABLE_PERSONAL_INC_USD_APR_FC">"c11801"</definedName>
    <definedName name="IQ_DISPOSABLE_PERSONAL_INC_USD_FC">"c11798"</definedName>
    <definedName name="IQ_DISPOSABLE_PERSONAL_INC_USD_POP_FC">"c11799"</definedName>
    <definedName name="IQ_DISPOSABLE_PERSONAL_INC_USD_YOY_FC">"c11800"</definedName>
    <definedName name="IQ_DISPOSABLE_PERSONAL_INC_YOY">"c7290"</definedName>
    <definedName name="IQ_DISPOSABLE_PERSONAL_INC_YOY_FC">"c8170"</definedName>
    <definedName name="IQ_DISTR_EXCESS_EARN">"c329"</definedName>
    <definedName name="IQ_DISTRIBUTABLE_CASH">"c3002"</definedName>
    <definedName name="IQ_DISTRIBUTABLE_CASH_ACT_OR_EST">"c4278"</definedName>
    <definedName name="IQ_DISTRIBUTABLE_CASH_ACT_OR_EST_CIQ">"c4803"</definedName>
    <definedName name="IQ_DISTRIBUTABLE_CASH_PAYOUT">"c3005"</definedName>
    <definedName name="IQ_DISTRIBUTABLE_CASH_SHARE">"c3003"</definedName>
    <definedName name="IQ_DISTRIBUTABLE_CASH_SHARE_ACT_OR_EST">"c4286"</definedName>
    <definedName name="IQ_DISTRIBUTABLE_CASH_SHARE_ACT_OR_EST_CIQ">"c4811"</definedName>
    <definedName name="IQ_DIV_AMOUNT">"c3041"</definedName>
    <definedName name="IQ_DIV_PAYMENT_DATE">"c2106"</definedName>
    <definedName name="IQ_DIV_RECORD_DATE">"c2105"</definedName>
    <definedName name="IQ_DIV_SHARE">"c330"</definedName>
    <definedName name="IQ_DIVEST_CF">"c331"</definedName>
    <definedName name="IQ_DIVID_SHARE">"c1366"</definedName>
    <definedName name="IQ_DIVIDEND_YIELD">"c332"</definedName>
    <definedName name="IQ_DIVIDENDS_DECLARED_COMMON_FDIC">"c6659"</definedName>
    <definedName name="IQ_DIVIDENDS_DECLARED_PREFERRED_FDIC">"c6658"</definedName>
    <definedName name="IQ_DIVIDENDS_FDIC">"c6660"</definedName>
    <definedName name="IQ_DIVIDENDS_PAID_DECLARED_PERIOD_COVERED">"c9960"</definedName>
    <definedName name="IQ_DIVIDENDS_PAID_DECLARED_PERIOD_GROUP">"c9946"</definedName>
    <definedName name="IQ_DNB_OTHER_EXP_INC_TAX_US">"c6787"</definedName>
    <definedName name="IQ_DO">"c333"</definedName>
    <definedName name="IQ_DO_ASSETS_CURRENT">"c334"</definedName>
    <definedName name="IQ_DO_ASSETS_LT">"c335"</definedName>
    <definedName name="IQ_DO_CF">"c336"</definedName>
    <definedName name="IQ_DPAC_ACC">"c2799"</definedName>
    <definedName name="IQ_DPAC_AMORT">"c2795"</definedName>
    <definedName name="IQ_DPAC_BEG">"c2791"</definedName>
    <definedName name="IQ_DPAC_COMMISSIONS">"c2792"</definedName>
    <definedName name="IQ_DPAC_END">"c2801"</definedName>
    <definedName name="IQ_DPAC_FX">"c2798"</definedName>
    <definedName name="IQ_DPAC_OTHER_ADJ">"c2800"</definedName>
    <definedName name="IQ_DPAC_OTHERS">"c2793"</definedName>
    <definedName name="IQ_DPAC_PERIOD">"c2794"</definedName>
    <definedName name="IQ_DPAC_REAL_GAIN">"c2797"</definedName>
    <definedName name="IQ_DPAC_UNREAL_GAIN">"c2796"</definedName>
    <definedName name="IQ_DPS_10YR_ANN_CAGR">"c6065"</definedName>
    <definedName name="IQ_DPS_10YR_ANN_GROWTH">"c337"</definedName>
    <definedName name="IQ_DPS_1YR_ANN_GROWTH">"c338"</definedName>
    <definedName name="IQ_DPS_2YR_ANN_CAGR">"c6066"</definedName>
    <definedName name="IQ_DPS_2YR_ANN_GROWTH">"c339"</definedName>
    <definedName name="IQ_DPS_3YR_ANN_CAGR">"c6067"</definedName>
    <definedName name="IQ_DPS_3YR_ANN_GROWTH">"c340"</definedName>
    <definedName name="IQ_DPS_5YR_ANN_CAGR">"c6068"</definedName>
    <definedName name="IQ_DPS_5YR_ANN_GROWTH">"c341"</definedName>
    <definedName name="IQ_DPS_7YR_ANN_CAGR">"c6069"</definedName>
    <definedName name="IQ_DPS_7YR_ANN_GROWTH">"c342"</definedName>
    <definedName name="IQ_DPS_ACT_OR_EST_THOM">"c5302"</definedName>
    <definedName name="IQ_DPS_EST">"c1674"</definedName>
    <definedName name="IQ_DPS_EST_THOM">"c4013"</definedName>
    <definedName name="IQ_DPS_HIGH_EST">"c1676"</definedName>
    <definedName name="IQ_DPS_HIGH_EST_THOM">"c4015"</definedName>
    <definedName name="IQ_DPS_LOW_EST">"c1677"</definedName>
    <definedName name="IQ_DPS_LOW_EST_THOM">"c4016"</definedName>
    <definedName name="IQ_DPS_MEDIAN_EST">"c1675"</definedName>
    <definedName name="IQ_DPS_MEDIAN_EST_THOM">"c4014"</definedName>
    <definedName name="IQ_DPS_NUM_EST">"c1678"</definedName>
    <definedName name="IQ_DPS_NUM_EST_THOM">"c4017"</definedName>
    <definedName name="IQ_DPS_STDDEV_EST">"c1679"</definedName>
    <definedName name="IQ_DPS_STDDEV_EST_THOM">"c4018"</definedName>
    <definedName name="IQ_DURABLE_INVENTORIES">"c6853"</definedName>
    <definedName name="IQ_DURABLE_INVENTORIES_APR">"c7513"</definedName>
    <definedName name="IQ_DURABLE_INVENTORIES_APR_FC">"c8393"</definedName>
    <definedName name="IQ_DURABLE_INVENTORIES_FC">"c7733"</definedName>
    <definedName name="IQ_DURABLE_INVENTORIES_POP">"c7073"</definedName>
    <definedName name="IQ_DURABLE_INVENTORIES_POP_FC">"c7953"</definedName>
    <definedName name="IQ_DURABLE_INVENTORIES_YOY">"c7293"</definedName>
    <definedName name="IQ_DURABLE_INVENTORIES_YOY_FC">"c8173"</definedName>
    <definedName name="IQ_DURABLE_ORDERS">"c6854"</definedName>
    <definedName name="IQ_DURABLE_ORDERS_APR">"c7514"</definedName>
    <definedName name="IQ_DURABLE_ORDERS_APR_FC">"c8394"</definedName>
    <definedName name="IQ_DURABLE_ORDERS_FC">"c7734"</definedName>
    <definedName name="IQ_DURABLE_ORDERS_POP">"c7074"</definedName>
    <definedName name="IQ_DURABLE_ORDERS_POP_FC">"c7954"</definedName>
    <definedName name="IQ_DURABLE_ORDERS_YOY">"c7294"</definedName>
    <definedName name="IQ_DURABLE_ORDERS_YOY_FC">"c8174"</definedName>
    <definedName name="IQ_DURABLE_SHIPMENTS">"c6855"</definedName>
    <definedName name="IQ_DURABLE_SHIPMENTS_APR">"c7515"</definedName>
    <definedName name="IQ_DURABLE_SHIPMENTS_APR_FC">"c8395"</definedName>
    <definedName name="IQ_DURABLE_SHIPMENTS_FC">"c7735"</definedName>
    <definedName name="IQ_DURABLE_SHIPMENTS_POP">"c7075"</definedName>
    <definedName name="IQ_DURABLE_SHIPMENTS_POP_FC">"c7955"</definedName>
    <definedName name="IQ_DURABLE_SHIPMENTS_YOY">"c7295"</definedName>
    <definedName name="IQ_DURABLE_SHIPMENTS_YOY_FC">"c8175"</definedName>
    <definedName name="IQ_DURATION">"c2181"</definedName>
    <definedName name="IQ_EARNING_ASSET_YIELD">"c343"</definedName>
    <definedName name="IQ_EARNING_ASSETS_FDIC">"c6360"</definedName>
    <definedName name="IQ_EARNING_ASSETS_YIELD_FDIC">"c6724"</definedName>
    <definedName name="IQ_EARNING_CO">"c344"</definedName>
    <definedName name="IQ_EARNING_CO_10YR_ANN_CAGR">"c6070"</definedName>
    <definedName name="IQ_EARNING_CO_10YR_ANN_GROWTH">"c345"</definedName>
    <definedName name="IQ_EARNING_CO_1YR_ANN_GROWTH">"c346"</definedName>
    <definedName name="IQ_EARNING_CO_2YR_ANN_CAGR">"c6071"</definedName>
    <definedName name="IQ_EARNING_CO_2YR_ANN_GROWTH">"c347"</definedName>
    <definedName name="IQ_EARNING_CO_3YR_ANN_CAGR">"c6072"</definedName>
    <definedName name="IQ_EARNING_CO_3YR_ANN_GROWTH">"c348"</definedName>
    <definedName name="IQ_EARNING_CO_5YR_ANN_CAGR">"c6073"</definedName>
    <definedName name="IQ_EARNING_CO_5YR_ANN_GROWTH">"c349"</definedName>
    <definedName name="IQ_EARNING_CO_7YR_ANN_CAGR">"c6074"</definedName>
    <definedName name="IQ_EARNING_CO_7YR_ANN_GROWTH">"c350"</definedName>
    <definedName name="IQ_EARNING_CO_MARGIN">"c351"</definedName>
    <definedName name="IQ_EARNINGS_ANNOUNCE_DATE">"c1649"</definedName>
    <definedName name="IQ_EARNINGS_ANNOUNCE_DATE_CIQ">"c4656"</definedName>
    <definedName name="IQ_EARNINGS_ANNOUNCE_DATE_REUT">"c5314"</definedName>
    <definedName name="IQ_EARNINGS_ANNOUNCE_DATE_THOM">"c5093"</definedName>
    <definedName name="IQ_EARNINGS_COVERAGE_NET_CHARGE_OFFS_FDIC">"c6735"</definedName>
    <definedName name="IQ_EARNINGS_PERIOD_COVERED">"c9958"</definedName>
    <definedName name="IQ_EARNINGS_PERIOD_GROUP">"c9944"</definedName>
    <definedName name="IQ_EBIT">"c352"</definedName>
    <definedName name="IQ_EBIT_10YR_ANN_CAGR">"c6075"</definedName>
    <definedName name="IQ_EBIT_10YR_ANN_GROWTH">"c353"</definedName>
    <definedName name="IQ_EBIT_1YR_ANN_GROWTH">"c354"</definedName>
    <definedName name="IQ_EBIT_2YR_ANN_CAGR">"c6076"</definedName>
    <definedName name="IQ_EBIT_2YR_ANN_GROWTH">"c355"</definedName>
    <definedName name="IQ_EBIT_3YR_ANN_CAGR">"c6077"</definedName>
    <definedName name="IQ_EBIT_3YR_ANN_GROWTH">"c356"</definedName>
    <definedName name="IQ_EBIT_5YR_ANN_CAGR">"c6078"</definedName>
    <definedName name="IQ_EBIT_5YR_ANN_GROWTH">"c357"</definedName>
    <definedName name="IQ_EBIT_7YR_ANN_CAGR">"c6079"</definedName>
    <definedName name="IQ_EBIT_7YR_ANN_GROWTH">"c358"</definedName>
    <definedName name="IQ_EBIT_ACT_OR_EST_THOM">"c5303"</definedName>
    <definedName name="IQ_EBIT_EQ_INC">"c3498"</definedName>
    <definedName name="IQ_EBIT_EQ_INC_EXCL_SBC">"c3502"</definedName>
    <definedName name="IQ_EBIT_EST">"c1681"</definedName>
    <definedName name="IQ_EBIT_EST_THOM">"c5105"</definedName>
    <definedName name="IQ_EBIT_EXCL_SBC">"c3082"</definedName>
    <definedName name="IQ_EBIT_GW_ACT_OR_EST">"c4306"</definedName>
    <definedName name="IQ_EBIT_HIGH_EST">"c1683"</definedName>
    <definedName name="IQ_EBIT_HIGH_EST_THOM">"c5107"</definedName>
    <definedName name="IQ_EBIT_INT">"c360"</definedName>
    <definedName name="IQ_EBIT_LOW_EST">"c1684"</definedName>
    <definedName name="IQ_EBIT_LOW_EST_THOM">"c5108"</definedName>
    <definedName name="IQ_EBIT_MARGIN">"c359"</definedName>
    <definedName name="IQ_EBIT_MEDIAN_EST">"c1682"</definedName>
    <definedName name="IQ_EBIT_MEDIAN_EST_THOM">"c5106"</definedName>
    <definedName name="IQ_EBIT_NUM_EST">"c1685"</definedName>
    <definedName name="IQ_EBIT_NUM_EST_THOM">"c5109"</definedName>
    <definedName name="IQ_EBIT_OVER_IE">"c1369"</definedName>
    <definedName name="IQ_EBIT_SBC_ACT_OR_EST">"c4316"</definedName>
    <definedName name="IQ_EBIT_SBC_ACT_OR_EST_CIQ">"c4841"</definedName>
    <definedName name="IQ_EBIT_SBC_GW_ACT_OR_EST">"c4320"</definedName>
    <definedName name="IQ_EBIT_SBC_GW_ACT_OR_EST_CIQ">"c4845"</definedName>
    <definedName name="IQ_EBIT_STDDEV_EST">"c1686"</definedName>
    <definedName name="IQ_EBIT_STDDEV_EST_THOM">"c5110"</definedName>
    <definedName name="IQ_EBITA">"c1910"</definedName>
    <definedName name="IQ_EBITA_10YR_ANN_CAGR">"c6184"</definedName>
    <definedName name="IQ_EBITA_10YR_ANN_GROWTH">"c1954"</definedName>
    <definedName name="IQ_EBITA_1YR_ANN_GROWTH">"c1949"</definedName>
    <definedName name="IQ_EBITA_2YR_ANN_CAGR">"c6180"</definedName>
    <definedName name="IQ_EBITA_2YR_ANN_GROWTH">"c1950"</definedName>
    <definedName name="IQ_EBITA_3YR_ANN_CAGR">"c6181"</definedName>
    <definedName name="IQ_EBITA_3YR_ANN_GROWTH">"c1951"</definedName>
    <definedName name="IQ_EBITA_5YR_ANN_CAGR">"c6182"</definedName>
    <definedName name="IQ_EBITA_5YR_ANN_GROWTH">"c1952"</definedName>
    <definedName name="IQ_EBITA_7YR_ANN_CAGR">"c6183"</definedName>
    <definedName name="IQ_EBITA_7YR_ANN_GROWTH">"c1953"</definedName>
    <definedName name="IQ_EBITA_EQ_INC">"c3497"</definedName>
    <definedName name="IQ_EBITA_EQ_INC_EXCL_SBC">"c3501"</definedName>
    <definedName name="IQ_EBITA_EXCL_SBC">"c3080"</definedName>
    <definedName name="IQ_EBITA_MARGIN">"c1963"</definedName>
    <definedName name="IQ_EBITDA">"c361"</definedName>
    <definedName name="IQ_EBITDA_10YR_ANN_CAGR">"c6080"</definedName>
    <definedName name="IQ_EBITDA_10YR_ANN_GROWTH">"c362"</definedName>
    <definedName name="IQ_EBITDA_1YR_ANN_GROWTH">"c363"</definedName>
    <definedName name="IQ_EBITDA_2YR_ANN_CAGR">"c6081"</definedName>
    <definedName name="IQ_EBITDA_2YR_ANN_GROWTH">"c364"</definedName>
    <definedName name="IQ_EBITDA_3YR_ANN_CAGR">"c6082"</definedName>
    <definedName name="IQ_EBITDA_3YR_ANN_GROWTH">"c365"</definedName>
    <definedName name="IQ_EBITDA_5YR_ANN_CAGR">"c6083"</definedName>
    <definedName name="IQ_EBITDA_5YR_ANN_GROWTH">"c366"</definedName>
    <definedName name="IQ_EBITDA_7YR_ANN_CAGR">"c6084"</definedName>
    <definedName name="IQ_EBITDA_7YR_ANN_GROWTH">"c367"</definedName>
    <definedName name="IQ_EBITDA_ACT_OR_EST_CIQ">"c5060"</definedName>
    <definedName name="IQ_EBITDA_ACT_OR_EST_THOM">"c5300"</definedName>
    <definedName name="IQ_EBITDA_CAPEX_INT">"c368"</definedName>
    <definedName name="IQ_EBITDA_CAPEX_OVER_TOTAL_IE">"c1370"</definedName>
    <definedName name="IQ_EBITDA_EQ_INC">"c3496"</definedName>
    <definedName name="IQ_EBITDA_EQ_INC_EXCL_SBC">"c3500"</definedName>
    <definedName name="IQ_EBITDA_EST">"c369"</definedName>
    <definedName name="IQ_EBITDA_EST_CIQ">"c3622"</definedName>
    <definedName name="IQ_EBITDA_EST_REUT">"c3640"</definedName>
    <definedName name="IQ_EBITDA_EST_THOM">"c3658"</definedName>
    <definedName name="IQ_EBITDA_EXCL_SBC">"c3081"</definedName>
    <definedName name="IQ_EBITDA_HIGH_EST">"c370"</definedName>
    <definedName name="IQ_EBITDA_HIGH_EST_CIQ">"c3624"</definedName>
    <definedName name="IQ_EBITDA_HIGH_EST_REUT">"c3642"</definedName>
    <definedName name="IQ_EBITDA_HIGH_EST_THOM">"c3660"</definedName>
    <definedName name="IQ_EBITDA_INT">"c373"</definedName>
    <definedName name="IQ_EBITDA_LOW_EST">"c371"</definedName>
    <definedName name="IQ_EBITDA_LOW_EST_CIQ">"c3625"</definedName>
    <definedName name="IQ_EBITDA_LOW_EST_REUT">"c3643"</definedName>
    <definedName name="IQ_EBITDA_LOW_EST_THOM">"c3661"</definedName>
    <definedName name="IQ_EBITDA_MARGIN">"c372"</definedName>
    <definedName name="IQ_EBITDA_MEDIAN_EST">"c1663"</definedName>
    <definedName name="IQ_EBITDA_MEDIAN_EST_CIQ">"c3623"</definedName>
    <definedName name="IQ_EBITDA_MEDIAN_EST_REUT">"c3641"</definedName>
    <definedName name="IQ_EBITDA_MEDIAN_EST_THOM">"c3659"</definedName>
    <definedName name="IQ_EBITDA_NUM_EST">"c374"</definedName>
    <definedName name="IQ_EBITDA_NUM_EST_CIQ">"c3626"</definedName>
    <definedName name="IQ_EBITDA_NUM_EST_REUT">"c3644"</definedName>
    <definedName name="IQ_EBITDA_NUM_EST_THOM">"c3662"</definedName>
    <definedName name="IQ_EBITDA_OVER_TOTAL_IE">"c1371"</definedName>
    <definedName name="IQ_EBITDA_SBC_ACT_OR_EST">"c4337"</definedName>
    <definedName name="IQ_EBITDA_SBC_ACT_OR_EST_CIQ">"c4862"</definedName>
    <definedName name="IQ_EBITDA_STDDEV_EST">"c375"</definedName>
    <definedName name="IQ_EBITDA_STDDEV_EST_CIQ">"c3627"</definedName>
    <definedName name="IQ_EBITDA_STDDEV_EST_REUT">"c3645"</definedName>
    <definedName name="IQ_EBITDA_STDDEV_EST_THOM">"c3663"</definedName>
    <definedName name="IQ_EBITDAR">"c2989"</definedName>
    <definedName name="IQ_EBITDAR_EQ_INC">"c3499"</definedName>
    <definedName name="IQ_EBITDAR_EQ_INC_EXCL_SBC">"c3503"</definedName>
    <definedName name="IQ_EBITDAR_EXCL_SBC">"c3083"</definedName>
    <definedName name="IQ_EBT">"c376"</definedName>
    <definedName name="IQ_EBT_BNK">"c377"</definedName>
    <definedName name="IQ_EBT_BR">"c378"</definedName>
    <definedName name="IQ_EBT_EXCL">"c379"</definedName>
    <definedName name="IQ_EBT_EXCL_BNK">"c380"</definedName>
    <definedName name="IQ_EBT_EXCL_BR">"c381"</definedName>
    <definedName name="IQ_EBT_EXCL_FIN">"c382"</definedName>
    <definedName name="IQ_EBT_EXCL_INS">"c383"</definedName>
    <definedName name="IQ_EBT_EXCL_MARGIN">"c1462"</definedName>
    <definedName name="IQ_EBT_EXCL_RE">"c6214"</definedName>
    <definedName name="IQ_EBT_EXCL_REIT">"c384"</definedName>
    <definedName name="IQ_EBT_EXCL_UTI">"c385"</definedName>
    <definedName name="IQ_EBT_FIN">"c386"</definedName>
    <definedName name="IQ_EBT_INCL_MARGIN">"c387"</definedName>
    <definedName name="IQ_EBT_INS">"c388"</definedName>
    <definedName name="IQ_EBT_RE">"c6215"</definedName>
    <definedName name="IQ_EBT_REIT">"c389"</definedName>
    <definedName name="IQ_EBT_SBC_ACT_OR_EST">"c4350"</definedName>
    <definedName name="IQ_EBT_SBC_ACT_OR_EST_CIQ">"c4875"</definedName>
    <definedName name="IQ_EBT_SBC_GW_ACT_OR_EST">"c4354"</definedName>
    <definedName name="IQ_EBT_SBC_GW_ACT_OR_EST_CIQ">"c4879"</definedName>
    <definedName name="IQ_EBT_SUBTOTAL_AP">"c8982"</definedName>
    <definedName name="IQ_EBT_UTI">"c390"</definedName>
    <definedName name="IQ_ECO_METRIC_6825_UNUSED_UNUSED_UNUSED">"c6825"</definedName>
    <definedName name="IQ_ECO_METRIC_6839_UNUSED_UNUSED_UNUSED">"c6839"</definedName>
    <definedName name="IQ_ECO_METRIC_6896_UNUSED_UNUSED_UNUSED">"c6896"</definedName>
    <definedName name="IQ_ECO_METRIC_6897_UNUSED_UNUSED_UNUSED">"c6897"</definedName>
    <definedName name="IQ_ECO_METRIC_6927">"c6927"</definedName>
    <definedName name="IQ_ECO_METRIC_6988_UNUSED_UNUSED_UNUSED">"c6988"</definedName>
    <definedName name="IQ_ECO_METRIC_7045_UNUSED_UNUSED_UNUSED">"c7045"</definedName>
    <definedName name="IQ_ECO_METRIC_7059_UNUSED_UNUSED_UNUSED">"c7059"</definedName>
    <definedName name="IQ_ECO_METRIC_7116_UNUSED_UNUSED_UNUSED">"c7116"</definedName>
    <definedName name="IQ_ECO_METRIC_7117_UNUSED_UNUSED_UNUSED">"c7117"</definedName>
    <definedName name="IQ_ECO_METRIC_7147">"c7147"</definedName>
    <definedName name="IQ_ECO_METRIC_7208_UNUSED_UNUSED_UNUSED">"c7208"</definedName>
    <definedName name="IQ_ECO_METRIC_7265_UNUSED_UNUSED_UNUSED">"c7265"</definedName>
    <definedName name="IQ_ECO_METRIC_7279_UNUSED_UNUSED_UNUSED">"c7279"</definedName>
    <definedName name="IQ_ECO_METRIC_7336_UNUSED_UNUSED_UNUSED">"c7336"</definedName>
    <definedName name="IQ_ECO_METRIC_7337_UNUSED_UNUSED_UNUSED">"c7337"</definedName>
    <definedName name="IQ_ECO_METRIC_7367">"c7367"</definedName>
    <definedName name="IQ_ECO_METRIC_7428_UNUSED_UNUSED_UNUSED">"c7428"</definedName>
    <definedName name="IQ_ECO_METRIC_7556_UNUSED_UNUSED_UNUSED">"c7556"</definedName>
    <definedName name="IQ_ECO_METRIC_7557_UNUSED_UNUSED_UNUSED">"c7557"</definedName>
    <definedName name="IQ_ECO_METRIC_7587">"c7587"</definedName>
    <definedName name="IQ_ECO_METRIC_7648_UNUSED_UNUSED_UNUSED">"c7648"</definedName>
    <definedName name="IQ_ECO_METRIC_7704">"c7704"</definedName>
    <definedName name="IQ_ECO_METRIC_7705_UNUSED_UNUSED_UNUSED">"c7705"</definedName>
    <definedName name="IQ_ECO_METRIC_7706">"c7706"</definedName>
    <definedName name="IQ_ECO_METRIC_7718">"c7718"</definedName>
    <definedName name="IQ_ECO_METRIC_7719_UNUSED_UNUSED_UNUSED">"c7719"</definedName>
    <definedName name="IQ_ECO_METRIC_7776_UNUSED_UNUSED_UNUSED">"c7776"</definedName>
    <definedName name="IQ_ECO_METRIC_7777_UNUSED_UNUSED_UNUSED">"c7777"</definedName>
    <definedName name="IQ_ECO_METRIC_7807">"c7807"</definedName>
    <definedName name="IQ_ECO_METRIC_7811">"c7811"</definedName>
    <definedName name="IQ_ECO_METRIC_7868_UNUSED_UNUSED_UNUSED">"c7868"</definedName>
    <definedName name="IQ_ECO_METRIC_7873">"c7873"</definedName>
    <definedName name="IQ_ECO_METRIC_7924">"c7924"</definedName>
    <definedName name="IQ_ECO_METRIC_7925_UNUSED_UNUSED_UNUSED">"c7925"</definedName>
    <definedName name="IQ_ECO_METRIC_7926">"c7926"</definedName>
    <definedName name="IQ_ECO_METRIC_7938">"c7938"</definedName>
    <definedName name="IQ_ECO_METRIC_7939_UNUSED_UNUSED_UNUSED">"c7939"</definedName>
    <definedName name="IQ_ECO_METRIC_7996_UNUSED_UNUSED_UNUSED">"c7996"</definedName>
    <definedName name="IQ_ECO_METRIC_7997_UNUSED_UNUSED_UNUSED">"c7997"</definedName>
    <definedName name="IQ_ECO_METRIC_8027">"c8027"</definedName>
    <definedName name="IQ_ECO_METRIC_8031">"c8031"</definedName>
    <definedName name="IQ_ECO_METRIC_8088_UNUSED_UNUSED_UNUSED">"c8088"</definedName>
    <definedName name="IQ_ECO_METRIC_8093">"c8093"</definedName>
    <definedName name="IQ_ECO_METRIC_8144">"c8144"</definedName>
    <definedName name="IQ_ECO_METRIC_8145_UNUSED_UNUSED_UNUSED">"c8145"</definedName>
    <definedName name="IQ_ECO_METRIC_8146">"c8146"</definedName>
    <definedName name="IQ_ECO_METRIC_8158">"c8158"</definedName>
    <definedName name="IQ_ECO_METRIC_8159_UNUSED_UNUSED_UNUSED">"c8159"</definedName>
    <definedName name="IQ_ECO_METRIC_8216_UNUSED_UNUSED_UNUSED">"c8216"</definedName>
    <definedName name="IQ_ECO_METRIC_8217_UNUSED_UNUSED_UNUSED">"c8217"</definedName>
    <definedName name="IQ_ECO_METRIC_8247">"c8247"</definedName>
    <definedName name="IQ_ECO_METRIC_8251">"c8251"</definedName>
    <definedName name="IQ_ECO_METRIC_8308_UNUSED_UNUSED_UNUSED">"c8308"</definedName>
    <definedName name="IQ_ECO_METRIC_8313">"c8313"</definedName>
    <definedName name="IQ_ECO_METRIC_8366">"c8366"</definedName>
    <definedName name="IQ_ECO_METRIC_8378">"c8378"</definedName>
    <definedName name="IQ_ECO_METRIC_8436_UNUSED_UNUSED_UNUSED">"c8436"</definedName>
    <definedName name="IQ_ECO_METRIC_8437_UNUSED_UNUSED_UNUSED">"c8437"</definedName>
    <definedName name="IQ_ECO_METRIC_8467">"c8467"</definedName>
    <definedName name="IQ_ECO_METRIC_8471">"c8471"</definedName>
    <definedName name="IQ_ECO_METRIC_8528_UNUSED_UNUSED_UNUSED">"c8528"</definedName>
    <definedName name="IQ_ECO_METRIC_8533">"c8533"</definedName>
    <definedName name="IQ_ECS_AUTHORIZED_SHARES">"c5583"</definedName>
    <definedName name="IQ_ECS_AUTHORIZED_SHARES_ABS">"c5597"</definedName>
    <definedName name="IQ_ECS_CONVERT_FACTOR">"c5581"</definedName>
    <definedName name="IQ_ECS_CONVERT_FACTOR_ABS">"c5595"</definedName>
    <definedName name="IQ_ECS_CONVERT_INTO">"c5580"</definedName>
    <definedName name="IQ_ECS_CONVERT_INTO_ABS">"c5594"</definedName>
    <definedName name="IQ_ECS_CONVERT_TYPE">"c5579"</definedName>
    <definedName name="IQ_ECS_CONVERT_TYPE_ABS">"c5593"</definedName>
    <definedName name="IQ_ECS_INACTIVE_DATE">"c5576"</definedName>
    <definedName name="IQ_ECS_INACTIVE_DATE_ABS">"c5590"</definedName>
    <definedName name="IQ_ECS_NAME">"c5571"</definedName>
    <definedName name="IQ_ECS_NAME_ABS">"c5585"</definedName>
    <definedName name="IQ_ECS_NUM_SHAREHOLDERS">"c5584"</definedName>
    <definedName name="IQ_ECS_NUM_SHAREHOLDERS_ABS">"c5598"</definedName>
    <definedName name="IQ_ECS_PAR_VALUE">"c5577"</definedName>
    <definedName name="IQ_ECS_PAR_VALUE_ABS">"c5591"</definedName>
    <definedName name="IQ_ECS_PAR_VALUE_CURRENCY">"c5578"</definedName>
    <definedName name="IQ_ECS_PAR_VALUE_CURRENCY_ABS">"c5592"</definedName>
    <definedName name="IQ_ECS_SHARES_OUT_BS_DATE">"c5572"</definedName>
    <definedName name="IQ_ECS_SHARES_OUT_BS_DATE_ABS">"c5586"</definedName>
    <definedName name="IQ_ECS_SHARES_OUT_FILING_DATE">"c5573"</definedName>
    <definedName name="IQ_ECS_SHARES_OUT_FILING_DATE_ABS">"c5587"</definedName>
    <definedName name="IQ_ECS_START_DATE">"c5575"</definedName>
    <definedName name="IQ_ECS_START_DATE_ABS">"c5589"</definedName>
    <definedName name="IQ_ECS_TYPE">"c5574"</definedName>
    <definedName name="IQ_ECS_TYPE_ABS">"c5588"</definedName>
    <definedName name="IQ_ECS_VOTING">"c5582"</definedName>
    <definedName name="IQ_ECS_VOTING_ABS">"c5596"</definedName>
    <definedName name="IQ_EFFECT_SPECIAL_CHARGE">"c1595"</definedName>
    <definedName name="IQ_EFFECT_TAX_RATE">"c1899"</definedName>
    <definedName name="IQ_EFFICIENCY_RATIO">"c391"</definedName>
    <definedName name="IQ_EFFICIENCY_RATIO_FDIC">"c6736"</definedName>
    <definedName name="IQ_EMBEDDED_VAL_COVERED">"c9962"</definedName>
    <definedName name="IQ_EMBEDDED_VAL_COVERED_BEG">"c9957"</definedName>
    <definedName name="IQ_EMBEDDED_VAL_GROUP">"c9948"</definedName>
    <definedName name="IQ_EMBEDDED_VAL_GROUP_BEG">"c9943"</definedName>
    <definedName name="IQ_EMPLOY_COST_INDEX_BENEFITS">"c6857"</definedName>
    <definedName name="IQ_EMPLOY_COST_INDEX_BENEFITS_APR">"c7517"</definedName>
    <definedName name="IQ_EMPLOY_COST_INDEX_BENEFITS_APR_FC">"c8397"</definedName>
    <definedName name="IQ_EMPLOY_COST_INDEX_BENEFITS_FC">"c7737"</definedName>
    <definedName name="IQ_EMPLOY_COST_INDEX_BENEFITS_POP">"c7077"</definedName>
    <definedName name="IQ_EMPLOY_COST_INDEX_BENEFITS_POP_FC">"c7957"</definedName>
    <definedName name="IQ_EMPLOY_COST_INDEX_BENEFITS_YOY">"c7297"</definedName>
    <definedName name="IQ_EMPLOY_COST_INDEX_BENEFITS_YOY_FC">"c8177"</definedName>
    <definedName name="IQ_EMPLOY_COST_INDEX_COMP">"c6856"</definedName>
    <definedName name="IQ_EMPLOY_COST_INDEX_COMP_APR">"c7516"</definedName>
    <definedName name="IQ_EMPLOY_COST_INDEX_COMP_APR_FC">"c8396"</definedName>
    <definedName name="IQ_EMPLOY_COST_INDEX_COMP_FC">"c7736"</definedName>
    <definedName name="IQ_EMPLOY_COST_INDEX_COMP_POP">"c7076"</definedName>
    <definedName name="IQ_EMPLOY_COST_INDEX_COMP_POP_FC">"c7956"</definedName>
    <definedName name="IQ_EMPLOY_COST_INDEX_COMP_YOY">"c7296"</definedName>
    <definedName name="IQ_EMPLOY_COST_INDEX_COMP_YOY_FC">"c8176"</definedName>
    <definedName name="IQ_EMPLOY_COST_INDEX_WAGE_SALARY">"c6858"</definedName>
    <definedName name="IQ_EMPLOY_COST_INDEX_WAGE_SALARY_APR">"c7518"</definedName>
    <definedName name="IQ_EMPLOY_COST_INDEX_WAGE_SALARY_APR_FC">"c8398"</definedName>
    <definedName name="IQ_EMPLOY_COST_INDEX_WAGE_SALARY_FC">"c7738"</definedName>
    <definedName name="IQ_EMPLOY_COST_INDEX_WAGE_SALARY_POP">"c7078"</definedName>
    <definedName name="IQ_EMPLOY_COST_INDEX_WAGE_SALARY_POP_FC">"c7958"</definedName>
    <definedName name="IQ_EMPLOY_COST_INDEX_WAGE_SALARY_YOY">"c7298"</definedName>
    <definedName name="IQ_EMPLOY_COST_INDEX_WAGE_SALARY_YOY_FC">"c8178"</definedName>
    <definedName name="IQ_EMPLOYEES">"c392"</definedName>
    <definedName name="IQ_ENTERPRISE_VALUE">"c1348"</definedName>
    <definedName name="IQ_ENTREPRENEURAL_PROPERTY_INC">"c6859"</definedName>
    <definedName name="IQ_ENTREPRENEURAL_PROPERTY_INC_APR">"c7519"</definedName>
    <definedName name="IQ_ENTREPRENEURAL_PROPERTY_INC_APR_FC">"c8399"</definedName>
    <definedName name="IQ_ENTREPRENEURAL_PROPERTY_INC_FC">"c7739"</definedName>
    <definedName name="IQ_ENTREPRENEURAL_PROPERTY_INC_POP">"c7079"</definedName>
    <definedName name="IQ_ENTREPRENEURAL_PROPERTY_INC_POP_FC">"c7959"</definedName>
    <definedName name="IQ_ENTREPRENEURAL_PROPERTY_INC_YOY">"c7299"</definedName>
    <definedName name="IQ_ENTREPRENEURAL_PROPERTY_INC_YOY_FC">"c8179"</definedName>
    <definedName name="IQ_EPS_10YR_ANN_CAGR">"c6085"</definedName>
    <definedName name="IQ_EPS_10YR_ANN_GROWTH">"c393"</definedName>
    <definedName name="IQ_EPS_1YR_ANN_GROWTH">"c394"</definedName>
    <definedName name="IQ_EPS_2YR_ANN_CAGR">"c6086"</definedName>
    <definedName name="IQ_EPS_2YR_ANN_GROWTH">"c395"</definedName>
    <definedName name="IQ_EPS_3YR_ANN_CAGR">"c6087"</definedName>
    <definedName name="IQ_EPS_3YR_ANN_GROWTH">"c396"</definedName>
    <definedName name="IQ_EPS_5YR_ANN_CAGR">"c6088"</definedName>
    <definedName name="IQ_EPS_5YR_ANN_GROWTH">"c397"</definedName>
    <definedName name="IQ_EPS_7YR_ANN_CAGR">"c6089"</definedName>
    <definedName name="IQ_EPS_7YR_ANN_GROWTH">"c398"</definedName>
    <definedName name="IQ_EPS_ACT_OR_EST">"c2213"</definedName>
    <definedName name="IQ_EPS_ACT_OR_EST_CIQ">"c5058"</definedName>
    <definedName name="IQ_EPS_ACT_OR_EST_THOM">"c5298"</definedName>
    <definedName name="IQ_EPS_AP">"c8880"</definedName>
    <definedName name="IQ_EPS_AP_ABS">"c8899"</definedName>
    <definedName name="IQ_EPS_EST">"c399"</definedName>
    <definedName name="IQ_EPS_EST_BOTTOM_UP">"c5489"</definedName>
    <definedName name="IQ_EPS_EST_BOTTOM_UP_THOM">"c5647"</definedName>
    <definedName name="IQ_EPS_EST_CIQ">"c4994"</definedName>
    <definedName name="IQ_EPS_EST_REUT">"c5453"</definedName>
    <definedName name="IQ_EPS_EST_THOM">"c5290"</definedName>
    <definedName name="IQ_EPS_GW_ACT_OR_EST_CIQ">"c5066"</definedName>
    <definedName name="IQ_EPS_GW_EST">"c1737"</definedName>
    <definedName name="IQ_EPS_GW_EST_CIQ">"c4723"</definedName>
    <definedName name="IQ_EPS_GW_EST_REUT">"c5389"</definedName>
    <definedName name="IQ_EPS_GW_EST_THOM">"c5133"</definedName>
    <definedName name="IQ_EPS_GW_HIGH_EST">"c1739"</definedName>
    <definedName name="IQ_EPS_GW_HIGH_EST_CIQ">"c4725"</definedName>
    <definedName name="IQ_EPS_GW_HIGH_EST_REUT">"c5391"</definedName>
    <definedName name="IQ_EPS_GW_HIGH_EST_THOM">"c5135"</definedName>
    <definedName name="IQ_EPS_GW_LOW_EST">"c1740"</definedName>
    <definedName name="IQ_EPS_GW_LOW_EST_CIQ">"c4726"</definedName>
    <definedName name="IQ_EPS_GW_LOW_EST_REUT">"c5392"</definedName>
    <definedName name="IQ_EPS_GW_LOW_EST_THOM">"c5136"</definedName>
    <definedName name="IQ_EPS_GW_MEDIAN_EST">"c1738"</definedName>
    <definedName name="IQ_EPS_GW_MEDIAN_EST_CIQ">"c4724"</definedName>
    <definedName name="IQ_EPS_GW_MEDIAN_EST_REUT">"c5390"</definedName>
    <definedName name="IQ_EPS_GW_MEDIAN_EST_THOM">"c5134"</definedName>
    <definedName name="IQ_EPS_GW_NUM_EST">"c1741"</definedName>
    <definedName name="IQ_EPS_GW_NUM_EST_CIQ">"c4727"</definedName>
    <definedName name="IQ_EPS_GW_NUM_EST_REUT">"c5393"</definedName>
    <definedName name="IQ_EPS_GW_NUM_EST_THOM">"c5137"</definedName>
    <definedName name="IQ_EPS_GW_STDDEV_EST">"c1742"</definedName>
    <definedName name="IQ_EPS_GW_STDDEV_EST_CIQ">"c4728"</definedName>
    <definedName name="IQ_EPS_GW_STDDEV_EST_REUT">"c5394"</definedName>
    <definedName name="IQ_EPS_GW_STDDEV_EST_THOM">"c5138"</definedName>
    <definedName name="IQ_EPS_HIGH_EST">"c400"</definedName>
    <definedName name="IQ_EPS_HIGH_EST_CIQ">"c4995"</definedName>
    <definedName name="IQ_EPS_HIGH_EST_REUT">"c5454"</definedName>
    <definedName name="IQ_EPS_HIGH_EST_THOM">"c5291"</definedName>
    <definedName name="IQ_EPS_LOW_EST">"c401"</definedName>
    <definedName name="IQ_EPS_LOW_EST_CIQ">"c4996"</definedName>
    <definedName name="IQ_EPS_LOW_EST_REUT">"c5455"</definedName>
    <definedName name="IQ_EPS_LOW_EST_THOM">"c5292"</definedName>
    <definedName name="IQ_EPS_MEDIAN_EST">"c1661"</definedName>
    <definedName name="IQ_EPS_MEDIAN_EST_CIQ">"c4997"</definedName>
    <definedName name="IQ_EPS_MEDIAN_EST_REUT">"c5456"</definedName>
    <definedName name="IQ_EPS_MEDIAN_EST_THOM">"c5293"</definedName>
    <definedName name="IQ_EPS_NAME_AP">"c8918"</definedName>
    <definedName name="IQ_EPS_NAME_AP_ABS">"c8937"</definedName>
    <definedName name="IQ_EPS_NORM">"c1902"</definedName>
    <definedName name="IQ_EPS_NORM_EST">"c2226"</definedName>
    <definedName name="IQ_EPS_NORM_EST_CIQ">"c4667"</definedName>
    <definedName name="IQ_EPS_NORM_EST_REUT">"c5326"</definedName>
    <definedName name="IQ_EPS_NORM_HIGH_EST">"c2228"</definedName>
    <definedName name="IQ_EPS_NORM_HIGH_EST_CIQ">"c4669"</definedName>
    <definedName name="IQ_EPS_NORM_HIGH_EST_REUT">"c5328"</definedName>
    <definedName name="IQ_EPS_NORM_LOW_EST">"c2229"</definedName>
    <definedName name="IQ_EPS_NORM_LOW_EST_CIQ">"c4670"</definedName>
    <definedName name="IQ_EPS_NORM_LOW_EST_REUT">"c5329"</definedName>
    <definedName name="IQ_EPS_NORM_MEDIAN_EST">"c2227"</definedName>
    <definedName name="IQ_EPS_NORM_MEDIAN_EST_CIQ">"c4668"</definedName>
    <definedName name="IQ_EPS_NORM_MEDIAN_EST_REUT">"c5327"</definedName>
    <definedName name="IQ_EPS_NORM_NUM_EST">"c2230"</definedName>
    <definedName name="IQ_EPS_NORM_NUM_EST_CIQ">"c4671"</definedName>
    <definedName name="IQ_EPS_NORM_NUM_EST_REUT">"c5330"</definedName>
    <definedName name="IQ_EPS_NORM_STDDEV_EST">"c2231"</definedName>
    <definedName name="IQ_EPS_NORM_STDDEV_EST_CIQ">"c4672"</definedName>
    <definedName name="IQ_EPS_NORM_STDDEV_EST_REUT">"c5331"</definedName>
    <definedName name="IQ_EPS_NUM_EST">"c402"</definedName>
    <definedName name="IQ_EPS_NUM_EST_CIQ">"c4992"</definedName>
    <definedName name="IQ_EPS_NUM_EST_REUT">"c5451"</definedName>
    <definedName name="IQ_EPS_NUM_EST_THOM">"c5288"</definedName>
    <definedName name="IQ_EPS_REPORT_ACT_OR_EST_CIQ">"c5067"</definedName>
    <definedName name="IQ_EPS_REPORT_ACT_OR_EST_THOM">"c5307"</definedName>
    <definedName name="IQ_EPS_REPORTED_EST">"c1744"</definedName>
    <definedName name="IQ_EPS_REPORTED_EST_CIQ">"c4730"</definedName>
    <definedName name="IQ_EPS_REPORTED_EST_REUT">"c5396"</definedName>
    <definedName name="IQ_EPS_REPORTED_EST_THOM">"c5140"</definedName>
    <definedName name="IQ_EPS_REPORTED_HIGH_EST">"c1746"</definedName>
    <definedName name="IQ_EPS_REPORTED_HIGH_EST_CIQ">"c4732"</definedName>
    <definedName name="IQ_EPS_REPORTED_HIGH_EST_REUT">"c5398"</definedName>
    <definedName name="IQ_EPS_REPORTED_HIGH_EST_THOM">"c5142"</definedName>
    <definedName name="IQ_EPS_REPORTED_LOW_EST">"c1747"</definedName>
    <definedName name="IQ_EPS_REPORTED_LOW_EST_CIQ">"c4733"</definedName>
    <definedName name="IQ_EPS_REPORTED_LOW_EST_REUT">"c5399"</definedName>
    <definedName name="IQ_EPS_REPORTED_LOW_EST_THOM">"c5143"</definedName>
    <definedName name="IQ_EPS_REPORTED_MEDIAN_EST">"c1745"</definedName>
    <definedName name="IQ_EPS_REPORTED_MEDIAN_EST_CIQ">"c4731"</definedName>
    <definedName name="IQ_EPS_REPORTED_MEDIAN_EST_REUT">"c5397"</definedName>
    <definedName name="IQ_EPS_REPORTED_MEDIAN_EST_THOM">"c5141"</definedName>
    <definedName name="IQ_EPS_REPORTED_NUM_EST">"c1748"</definedName>
    <definedName name="IQ_EPS_REPORTED_NUM_EST_CIQ">"c4734"</definedName>
    <definedName name="IQ_EPS_REPORTED_NUM_EST_REUT">"c5400"</definedName>
    <definedName name="IQ_EPS_REPORTED_NUM_EST_THOM">"c5144"</definedName>
    <definedName name="IQ_EPS_REPORTED_STDDEV_EST">"c1749"</definedName>
    <definedName name="IQ_EPS_REPORTED_STDDEV_EST_CIQ">"c4735"</definedName>
    <definedName name="IQ_EPS_REPORTED_STDDEV_EST_REUT">"c5401"</definedName>
    <definedName name="IQ_EPS_REPORTED_STDDEV_EST_THOM">"c5145"</definedName>
    <definedName name="IQ_EPS_SBC_ACT_OR_EST">"c4376"</definedName>
    <definedName name="IQ_EPS_SBC_ACT_OR_EST_CIQ">"c4901"</definedName>
    <definedName name="IQ_EPS_SBC_GW_ACT_OR_EST">"c4380"</definedName>
    <definedName name="IQ_EPS_SBC_GW_ACT_OR_EST_CIQ">"c4905"</definedName>
    <definedName name="IQ_EPS_STDDEV_EST">"c403"</definedName>
    <definedName name="IQ_EPS_STDDEV_EST_CIQ">"c4993"</definedName>
    <definedName name="IQ_EPS_STDDEV_EST_REUT">"c5452"</definedName>
    <definedName name="IQ_EPS_STDDEV_EST_THOM">"c5289"</definedName>
    <definedName name="IQ_EQUITY_AFFIL">"c1451"</definedName>
    <definedName name="IQ_EQUITY_AP">"c8887"</definedName>
    <definedName name="IQ_EQUITY_AP_ABS">"c8906"</definedName>
    <definedName name="IQ_EQUITY_CAPITAL_ASSETS_FDIC">"c6744"</definedName>
    <definedName name="IQ_EQUITY_FDIC">"c6353"</definedName>
    <definedName name="IQ_EQUITY_METHOD">"c404"</definedName>
    <definedName name="IQ_EQUITY_NAME_AP">"c8925"</definedName>
    <definedName name="IQ_EQUITY_NAME_AP_ABS">"c8944"</definedName>
    <definedName name="IQ_EQUITY_SECURITIES_FDIC">"c6304"</definedName>
    <definedName name="IQ_EQUITY_SECURITY_EXPOSURES_FDIC">"c6664"</definedName>
    <definedName name="IQ_EQV_OVER_BV">"c1596"</definedName>
    <definedName name="IQ_EQV_OVER_LTM_PRETAX_INC">"c1390"</definedName>
    <definedName name="IQ_ESOP_DEBT">"c1597"</definedName>
    <definedName name="IQ_EST_ACT_BV_SHARE">"c3549"</definedName>
    <definedName name="IQ_EST_ACT_BV_SHARE_THOM">"c4026"</definedName>
    <definedName name="IQ_EST_ACT_CAPEX">"c3546"</definedName>
    <definedName name="IQ_EST_ACT_CAPEX_THOM">"c5508"</definedName>
    <definedName name="IQ_EST_ACT_CASH_EPS">"c5637"</definedName>
    <definedName name="IQ_EST_ACT_CASH_EPS_THOM">"c5645"</definedName>
    <definedName name="IQ_EST_ACT_CFPS">"c1673"</definedName>
    <definedName name="IQ_EST_ACT_CFPS_THOM">"c4012"</definedName>
    <definedName name="IQ_EST_ACT_DPS">"c1680"</definedName>
    <definedName name="IQ_EST_ACT_DPS_THOM">"c4019"</definedName>
    <definedName name="IQ_EST_ACT_EBIT">"c1687"</definedName>
    <definedName name="IQ_EST_ACT_EBIT_THOM">"c5111"</definedName>
    <definedName name="IQ_EST_ACT_EBITDA">"c1664"</definedName>
    <definedName name="IQ_EST_ACT_EBITDA_THOM">"c3998"</definedName>
    <definedName name="IQ_EST_ACT_EPS">"c1648"</definedName>
    <definedName name="IQ_EST_ACT_EPS_GW">"c1743"</definedName>
    <definedName name="IQ_EST_ACT_EPS_GW_CIQ">"c4729"</definedName>
    <definedName name="IQ_EST_ACT_EPS_GW_REUT">"c5395"</definedName>
    <definedName name="IQ_EST_ACT_EPS_GW_THOM">"c5139"</definedName>
    <definedName name="IQ_EST_ACT_EPS_NORM">"c2232"</definedName>
    <definedName name="IQ_EST_ACT_EPS_NORM_CIQ">"c4673"</definedName>
    <definedName name="IQ_EST_ACT_EPS_NORM_REUT">"c5332"</definedName>
    <definedName name="IQ_EST_ACT_EPS_REPORTED">"c1750"</definedName>
    <definedName name="IQ_EST_ACT_EPS_REPORTED_CIQ">"c4736"</definedName>
    <definedName name="IQ_EST_ACT_EPS_REPORTED_REUT">"c5402"</definedName>
    <definedName name="IQ_EST_ACT_EPS_REPORTED_THOM">"c5146"</definedName>
    <definedName name="IQ_EST_ACT_EPS_THOM">"c5294"</definedName>
    <definedName name="IQ_EST_ACT_FFO">"c1666"</definedName>
    <definedName name="IQ_EST_ACT_FFO_THOM">"c4005"</definedName>
    <definedName name="IQ_EST_ACT_GROSS_MARGIN">"c5553"</definedName>
    <definedName name="IQ_EST_ACT_GROSS_MARGIN_THOM">"c5561"</definedName>
    <definedName name="IQ_EST_ACT_NAV">"c1757"</definedName>
    <definedName name="IQ_EST_ACT_NAV_THOM">"c5600"</definedName>
    <definedName name="IQ_EST_ACT_NET_DEBT">"c3545"</definedName>
    <definedName name="IQ_EST_ACT_NET_DEBT_THOM">"c4033"</definedName>
    <definedName name="IQ_EST_ACT_NI">"c1722"</definedName>
    <definedName name="IQ_EST_ACT_NI_GW">"c1729"</definedName>
    <definedName name="IQ_EST_ACT_NI_REPORTED">"c1736"</definedName>
    <definedName name="IQ_EST_ACT_NI_THOM">"c5132"</definedName>
    <definedName name="IQ_EST_ACT_OPER_INC">"c1694"</definedName>
    <definedName name="IQ_EST_ACT_OPER_INC_THOM">"c5118"</definedName>
    <definedName name="IQ_EST_ACT_PRETAX_GW_INC">"c1708"</definedName>
    <definedName name="IQ_EST_ACT_PRETAX_INC">"c1701"</definedName>
    <definedName name="IQ_EST_ACT_PRETAX_INC_THOM">"c5125"</definedName>
    <definedName name="IQ_EST_ACT_PRETAX_REPORT_INC">"c1715"</definedName>
    <definedName name="IQ_EST_ACT_RECURRING_PROFIT">"c4411"</definedName>
    <definedName name="IQ_EST_ACT_RETURN_ASSETS">"c3547"</definedName>
    <definedName name="IQ_EST_ACT_RETURN_ASSETS_THOM">"c4040"</definedName>
    <definedName name="IQ_EST_ACT_RETURN_EQUITY">"c3548"</definedName>
    <definedName name="IQ_EST_ACT_RETURN_EQUITY_THOM">"c5287"</definedName>
    <definedName name="IQ_EST_ACT_REV">"c2113"</definedName>
    <definedName name="IQ_EST_ACT_REV_THOM">"c3997"</definedName>
    <definedName name="IQ_EST_CAPEX_GROWTH_1YR">"c3588"</definedName>
    <definedName name="IQ_EST_CAPEX_GROWTH_1YR_THOM">"c5542"</definedName>
    <definedName name="IQ_EST_CAPEX_GROWTH_2YR">"c3589"</definedName>
    <definedName name="IQ_EST_CAPEX_GROWTH_2YR_THOM">"c5543"</definedName>
    <definedName name="IQ_EST_CAPEX_GROWTH_Q_1YR">"c3590"</definedName>
    <definedName name="IQ_EST_CAPEX_GROWTH_Q_1YR_THOM">"c5544"</definedName>
    <definedName name="IQ_EST_CAPEX_SEQ_GROWTH_Q">"c3591"</definedName>
    <definedName name="IQ_EST_CAPEX_SEQ_GROWTH_Q_THOM">"c5545"</definedName>
    <definedName name="IQ_EST_CFPS_DIFF">"c1871"</definedName>
    <definedName name="IQ_EST_CFPS_DIFF_THOM">"c5188"</definedName>
    <definedName name="IQ_EST_CFPS_GROWTH_1YR">"c1774"</definedName>
    <definedName name="IQ_EST_CFPS_GROWTH_1YR_THOM">"c5174"</definedName>
    <definedName name="IQ_EST_CFPS_GROWTH_2YR">"c1775"</definedName>
    <definedName name="IQ_EST_CFPS_GROWTH_2YR_THOM">"c5175"</definedName>
    <definedName name="IQ_EST_CFPS_GROWTH_Q_1YR">"c1776"</definedName>
    <definedName name="IQ_EST_CFPS_GROWTH_Q_1YR_THOM">"c5176"</definedName>
    <definedName name="IQ_EST_CFPS_SEQ_GROWTH_Q">"c1777"</definedName>
    <definedName name="IQ_EST_CFPS_SEQ_GROWTH_Q_THOM">"c5177"</definedName>
    <definedName name="IQ_EST_CFPS_SURPRISE_PERCENT">"c1872"</definedName>
    <definedName name="IQ_EST_CFPS_SURPRISE_PERCENT_THOM">"c5189"</definedName>
    <definedName name="IQ_EST_CURRENCY">"c2140"</definedName>
    <definedName name="IQ_EST_CURRENCY_CIQ">"c4769"</definedName>
    <definedName name="IQ_EST_CURRENCY_REUT">"c5437"</definedName>
    <definedName name="IQ_EST_CURRENCY_THOM">"c5280"</definedName>
    <definedName name="IQ_EST_DATE">"c1634"</definedName>
    <definedName name="IQ_EST_DATE_CIQ">"c4770"</definedName>
    <definedName name="IQ_EST_DATE_REUT">"c5438"</definedName>
    <definedName name="IQ_EST_DATE_THOM">"c5281"</definedName>
    <definedName name="IQ_EST_DPS_DIFF">"c1873"</definedName>
    <definedName name="IQ_EST_DPS_DIFF_THOM">"c5190"</definedName>
    <definedName name="IQ_EST_DPS_GROWTH_1YR">"c1778"</definedName>
    <definedName name="IQ_EST_DPS_GROWTH_1YR_THOM">"c5178"</definedName>
    <definedName name="IQ_EST_DPS_GROWTH_2YR">"c1779"</definedName>
    <definedName name="IQ_EST_DPS_GROWTH_2YR_THOM">"c5179"</definedName>
    <definedName name="IQ_EST_DPS_GROWTH_Q_1YR">"c1780"</definedName>
    <definedName name="IQ_EST_DPS_GROWTH_Q_1YR_THOM">"c5180"</definedName>
    <definedName name="IQ_EST_DPS_SEQ_GROWTH_Q">"c1781"</definedName>
    <definedName name="IQ_EST_DPS_SEQ_GROWTH_Q_THOM">"c5181"</definedName>
    <definedName name="IQ_EST_DPS_SURPRISE_PERCENT">"c1874"</definedName>
    <definedName name="IQ_EST_DPS_SURPRISE_PERCENT_THOM">"c5191"</definedName>
    <definedName name="IQ_EST_EBIT_DIFF">"c1875"</definedName>
    <definedName name="IQ_EST_EBIT_DIFF_THOM">"c5192"</definedName>
    <definedName name="IQ_EST_EBIT_SURPRISE_PERCENT">"c1876"</definedName>
    <definedName name="IQ_EST_EBIT_SURPRISE_PERCENT_THOM">"c5193"</definedName>
    <definedName name="IQ_EST_EBITDA_DIFF">"c1867"</definedName>
    <definedName name="IQ_EST_EBITDA_DIFF_THOM">"c5184"</definedName>
    <definedName name="IQ_EST_EBITDA_GROWTH_1YR">"c1766"</definedName>
    <definedName name="IQ_EST_EBITDA_GROWTH_1YR_THOM">"c5161"</definedName>
    <definedName name="IQ_EST_EBITDA_GROWTH_2YR">"c1767"</definedName>
    <definedName name="IQ_EST_EBITDA_GROWTH_2YR_THOM">"c5162"</definedName>
    <definedName name="IQ_EST_EBITDA_GROWTH_Q_1YR">"c1768"</definedName>
    <definedName name="IQ_EST_EBITDA_GROWTH_Q_1YR_THOM">"c5163"</definedName>
    <definedName name="IQ_EST_EBITDA_SEQ_GROWTH_Q">"c1769"</definedName>
    <definedName name="IQ_EST_EBITDA_SEQ_GROWTH_Q_THOM">"c5164"</definedName>
    <definedName name="IQ_EST_EBITDA_SURPRISE_PERCENT">"c1868"</definedName>
    <definedName name="IQ_EST_EBITDA_SURPRISE_PERCENT_THOM">"c5185"</definedName>
    <definedName name="IQ_EST_EPS_DIFF">"c1864"</definedName>
    <definedName name="IQ_EST_EPS_DIFF_THOM">"c5295"</definedName>
    <definedName name="IQ_EST_EPS_GROWTH_1YR">"c1636"</definedName>
    <definedName name="IQ_EST_EPS_GROWTH_1YR_CIQ">"c3628"</definedName>
    <definedName name="IQ_EST_EPS_GROWTH_1YR_REUT">"c3646"</definedName>
    <definedName name="IQ_EST_EPS_GROWTH_1YR_THOM">"c3664"</definedName>
    <definedName name="IQ_EST_EPS_GROWTH_2YR">"c1637"</definedName>
    <definedName name="IQ_EST_EPS_GROWTH_2YR_THOM">"c5154"</definedName>
    <definedName name="IQ_EST_EPS_GROWTH_5YR">"c1655"</definedName>
    <definedName name="IQ_EST_EPS_GROWTH_5YR_CIQ">"c3615"</definedName>
    <definedName name="IQ_EST_EPS_GROWTH_5YR_HIGH">"c1657"</definedName>
    <definedName name="IQ_EST_EPS_GROWTH_5YR_HIGH_CIQ">"c4663"</definedName>
    <definedName name="IQ_EST_EPS_GROWTH_5YR_HIGH_THOM">"c5101"</definedName>
    <definedName name="IQ_EST_EPS_GROWTH_5YR_LOW">"c1658"</definedName>
    <definedName name="IQ_EST_EPS_GROWTH_5YR_LOW_CIQ">"c4664"</definedName>
    <definedName name="IQ_EST_EPS_GROWTH_5YR_LOW_THOM">"c5102"</definedName>
    <definedName name="IQ_EST_EPS_GROWTH_5YR_MEDIAN">"c1656"</definedName>
    <definedName name="IQ_EST_EPS_GROWTH_5YR_MEDIAN_CIQ">"c5480"</definedName>
    <definedName name="IQ_EST_EPS_GROWTH_5YR_MEDIAN_THOM">"c5100"</definedName>
    <definedName name="IQ_EST_EPS_GROWTH_5YR_NUM">"c1659"</definedName>
    <definedName name="IQ_EST_EPS_GROWTH_5YR_NUM_CIQ">"c4665"</definedName>
    <definedName name="IQ_EST_EPS_GROWTH_5YR_NUM_THOM">"c5103"</definedName>
    <definedName name="IQ_EST_EPS_GROWTH_5YR_REUT">"c3633"</definedName>
    <definedName name="IQ_EST_EPS_GROWTH_5YR_STDDEV">"c1660"</definedName>
    <definedName name="IQ_EST_EPS_GROWTH_5YR_STDDEV_CIQ">"c4666"</definedName>
    <definedName name="IQ_EST_EPS_GROWTH_5YR_STDDEV_THOM">"c5104"</definedName>
    <definedName name="IQ_EST_EPS_GROWTH_5YR_THOM">"c3651"</definedName>
    <definedName name="IQ_EST_EPS_GROWTH_Q_1YR">"c1641"</definedName>
    <definedName name="IQ_EST_EPS_GROWTH_Q_1YR_CIQ">"c4744"</definedName>
    <definedName name="IQ_EST_EPS_GROWTH_Q_1YR_REUT">"c5410"</definedName>
    <definedName name="IQ_EST_EPS_GROWTH_Q_1YR_THOM">"c5155"</definedName>
    <definedName name="IQ_EST_EPS_GW_DIFF">"c1891"</definedName>
    <definedName name="IQ_EST_EPS_GW_DIFF_CIQ">"c4761"</definedName>
    <definedName name="IQ_EST_EPS_GW_DIFF_REUT">"c5429"</definedName>
    <definedName name="IQ_EST_EPS_GW_DIFF_THOM">"c5200"</definedName>
    <definedName name="IQ_EST_EPS_GW_SURPRISE_PERCENT">"c1892"</definedName>
    <definedName name="IQ_EST_EPS_GW_SURPRISE_PERCENT_CIQ">"c4762"</definedName>
    <definedName name="IQ_EST_EPS_GW_SURPRISE_PERCENT_REUT">"c5430"</definedName>
    <definedName name="IQ_EST_EPS_GW_SURPRISE_PERCENT_THOM">"c5201"</definedName>
    <definedName name="IQ_EST_EPS_NORM_DIFF">"c2247"</definedName>
    <definedName name="IQ_EST_EPS_NORM_DIFF_CIQ">"c4745"</definedName>
    <definedName name="IQ_EST_EPS_NORM_DIFF_REUT">"c5411"</definedName>
    <definedName name="IQ_EST_EPS_NORM_SURPRISE_PERCENT">"c2248"</definedName>
    <definedName name="IQ_EST_EPS_NORM_SURPRISE_PERCENT_CIQ">"c4746"</definedName>
    <definedName name="IQ_EST_EPS_NORM_SURPRISE_PERCENT_REUT">"c5412"</definedName>
    <definedName name="IQ_EST_EPS_REPORT_DIFF">"c1893"</definedName>
    <definedName name="IQ_EST_EPS_REPORT_DIFF_CIQ">"c4763"</definedName>
    <definedName name="IQ_EST_EPS_REPORT_DIFF_REUT">"c5431"</definedName>
    <definedName name="IQ_EST_EPS_REPORT_DIFF_THOM">"c5202"</definedName>
    <definedName name="IQ_EST_EPS_REPORT_SURPRISE_PERCENT">"c1894"</definedName>
    <definedName name="IQ_EST_EPS_REPORT_SURPRISE_PERCENT_CIQ">"c4764"</definedName>
    <definedName name="IQ_EST_EPS_REPORT_SURPRISE_PERCENT_REUT">"c5432"</definedName>
    <definedName name="IQ_EST_EPS_REPORT_SURPRISE_PERCENT_THOM">"c5203"</definedName>
    <definedName name="IQ_EST_EPS_SEQ_GROWTH_Q">"c1764"</definedName>
    <definedName name="IQ_EST_EPS_SEQ_GROWTH_Q_THOM">"c5156"</definedName>
    <definedName name="IQ_EST_EPS_SURPRISE_PERCENT">"c1635"</definedName>
    <definedName name="IQ_EST_EPS_SURPRISE_PERCENT_THOM">"c5296"</definedName>
    <definedName name="IQ_EST_FFO_DIFF">"c1869"</definedName>
    <definedName name="IQ_EST_FFO_DIFF_THOM">"c5186"</definedName>
    <definedName name="IQ_EST_FFO_GROWTH_1YR">"c1770"</definedName>
    <definedName name="IQ_EST_FFO_GROWTH_1YR_THOM">"c5170"</definedName>
    <definedName name="IQ_EST_FFO_GROWTH_2YR">"c1771"</definedName>
    <definedName name="IQ_EST_FFO_GROWTH_2YR_THOM">"c5171"</definedName>
    <definedName name="IQ_EST_FFO_GROWTH_Q_1YR">"c1772"</definedName>
    <definedName name="IQ_EST_FFO_GROWTH_Q_1YR_THOM">"c5172"</definedName>
    <definedName name="IQ_EST_FFO_SEQ_GROWTH_Q">"c1773"</definedName>
    <definedName name="IQ_EST_FFO_SEQ_GROWTH_Q_THOM">"c5173"</definedName>
    <definedName name="IQ_EST_FFO_SURPRISE_PERCENT">"c1870"</definedName>
    <definedName name="IQ_EST_FFO_SURPRISE_PERCENT_THOM">"c5187"</definedName>
    <definedName name="IQ_EST_FOOTNOTE">"c4540"</definedName>
    <definedName name="IQ_EST_FOOTNOTE_THOM">"c5313"</definedName>
    <definedName name="IQ_EST_NAV_DIFF">"c1895"</definedName>
    <definedName name="IQ_EST_NAV_SURPRISE_PERCENT">"c1896"</definedName>
    <definedName name="IQ_EST_NI_DIFF">"c1885"</definedName>
    <definedName name="IQ_EST_NI_DIFF_THOM">"c5198"</definedName>
    <definedName name="IQ_EST_NI_GW_DIFF">"c1887"</definedName>
    <definedName name="IQ_EST_NI_GW_SURPRISE_PERCENT">"c1888"</definedName>
    <definedName name="IQ_EST_NI_REPORT_DIFF">"c1889"</definedName>
    <definedName name="IQ_EST_NI_REPORT_SURPRISE_PERCENT">"c1890"</definedName>
    <definedName name="IQ_EST_NI_SURPRISE_PERCENT">"c1886"</definedName>
    <definedName name="IQ_EST_NI_SURPRISE_PERCENT_THOM">"c5199"</definedName>
    <definedName name="IQ_EST_NUM_BUY">"c1759"</definedName>
    <definedName name="IQ_EST_NUM_HIGH_REC">"c5649"</definedName>
    <definedName name="IQ_EST_NUM_HIGH_REC_THOM">"c5166"</definedName>
    <definedName name="IQ_EST_NUM_HIGHEST_REC">"c5648"</definedName>
    <definedName name="IQ_EST_NUM_HIGHEST_REC_THOM">"c5165"</definedName>
    <definedName name="IQ_EST_NUM_HOLD">"c1761"</definedName>
    <definedName name="IQ_EST_NUM_LOW_REC">"c5651"</definedName>
    <definedName name="IQ_EST_NUM_LOW_REC_THOM">"c5168"</definedName>
    <definedName name="IQ_EST_NUM_LOWEST_REC">"c5652"</definedName>
    <definedName name="IQ_EST_NUM_LOWEST_REC_THOM">"c5169"</definedName>
    <definedName name="IQ_EST_NUM_NEUTRAL_REC">"c5650"</definedName>
    <definedName name="IQ_EST_NUM_NEUTRAL_REC_THOM">"c5167"</definedName>
    <definedName name="IQ_EST_NUM_NO_OPINION">"c1758"</definedName>
    <definedName name="IQ_EST_NUM_OUTPERFORM">"c1760"</definedName>
    <definedName name="IQ_EST_NUM_SELL">"c1763"</definedName>
    <definedName name="IQ_EST_NUM_UNDERPERFORM">"c1762"</definedName>
    <definedName name="IQ_EST_OPER_INC_DIFF">"c1877"</definedName>
    <definedName name="IQ_EST_OPER_INC_DIFF_THOM">"c5194"</definedName>
    <definedName name="IQ_EST_OPER_INC_SURPRISE_PERCENT">"c1878"</definedName>
    <definedName name="IQ_EST_OPER_INC_SURPRISE_PERCENT_THOM">"c5195"</definedName>
    <definedName name="IQ_EST_PRE_TAX_DIFF">"c1879"</definedName>
    <definedName name="IQ_EST_PRE_TAX_DIFF_THOM">"c5196"</definedName>
    <definedName name="IQ_EST_PRE_TAX_GW_DIFF">"c1881"</definedName>
    <definedName name="IQ_EST_PRE_TAX_GW_SURPRISE_PERCENT">"c1882"</definedName>
    <definedName name="IQ_EST_PRE_TAX_REPORT_DIFF">"c1883"</definedName>
    <definedName name="IQ_EST_PRE_TAX_REPORT_SURPRISE_PERCENT">"c1884"</definedName>
    <definedName name="IQ_EST_PRE_TAX_SURPRISE_PERCENT">"c1880"</definedName>
    <definedName name="IQ_EST_PRE_TAX_SURPRISE_PERCENT_THOM">"c5197"</definedName>
    <definedName name="IQ_EST_REV_DIFF">"c1865"</definedName>
    <definedName name="IQ_EST_REV_DIFF_THOM">"c5182"</definedName>
    <definedName name="IQ_EST_REV_GROWTH_1YR">"c1638"</definedName>
    <definedName name="IQ_EST_REV_GROWTH_1YR_THOM">"c5157"</definedName>
    <definedName name="IQ_EST_REV_GROWTH_2YR">"c1639"</definedName>
    <definedName name="IQ_EST_REV_GROWTH_2YR_THOM">"c5158"</definedName>
    <definedName name="IQ_EST_REV_GROWTH_Q_1YR">"c1640"</definedName>
    <definedName name="IQ_EST_REV_GROWTH_Q_1YR_THOM">"c5159"</definedName>
    <definedName name="IQ_EST_REV_SEQ_GROWTH_Q">"c1765"</definedName>
    <definedName name="IQ_EST_REV_SEQ_GROWTH_Q_THOM">"c5160"</definedName>
    <definedName name="IQ_EST_REV_SURPRISE_PERCENT">"c1866"</definedName>
    <definedName name="IQ_EST_REV_SURPRISE_PERCENT_THOM">"c5183"</definedName>
    <definedName name="IQ_EST_VENDOR">"c5564"</definedName>
    <definedName name="IQ_ESTIMATED_ASSESSABLE_DEPOSITS_FDIC">"c6490"</definedName>
    <definedName name="IQ_ESTIMATED_INSURED_DEPOSITS_FDIC">"c6491"</definedName>
    <definedName name="IQ_EV_OVER_EMPLOYEE">"c1428"</definedName>
    <definedName name="IQ_EV_OVER_LTM_EBIT">"c1426"</definedName>
    <definedName name="IQ_EV_OVER_LTM_EBITDA">"c1427"</definedName>
    <definedName name="IQ_EV_OVER_LTM_REVENUE">"c1429"</definedName>
    <definedName name="IQ_EVAL_DATE">"c2180"</definedName>
    <definedName name="IQ_EXCHANGE">"c405"</definedName>
    <definedName name="IQ_EXCISE_TAXES_EXCL_SALES">"c5515"</definedName>
    <definedName name="IQ_EXCISE_TAXES_INCL_SALES">"c5514"</definedName>
    <definedName name="IQ_EXERCISE_PRICE">"c1897"</definedName>
    <definedName name="IQ_EXERCISED">"c406"</definedName>
    <definedName name="IQ_EXP_RETURN_PENSION_DOMESTIC">"c407"</definedName>
    <definedName name="IQ_EXP_RETURN_PENSION_FOREIGN">"c408"</definedName>
    <definedName name="IQ_EXPENSES_AP">"c8875"</definedName>
    <definedName name="IQ_EXPENSES_AP_ABS">"c8894"</definedName>
    <definedName name="IQ_EXPENSES_NAME_AP">"c8913"</definedName>
    <definedName name="IQ_EXPENSES_NAME_AP_ABS">"c8932"</definedName>
    <definedName name="IQ_EXPLORATION_EXPENDITURE_ALUM">"c9255"</definedName>
    <definedName name="IQ_EXPLORATION_EXPENDITURE_COAL">"c9827"</definedName>
    <definedName name="IQ_EXPLORATION_EXPENDITURE_COP">"c9202"</definedName>
    <definedName name="IQ_EXPLORATION_EXPENDITURE_DIAM">"c9679"</definedName>
    <definedName name="IQ_EXPLORATION_EXPENDITURE_GOLD">"c9040"</definedName>
    <definedName name="IQ_EXPLORATION_EXPENDITURE_IRON">"c9414"</definedName>
    <definedName name="IQ_EXPLORATION_EXPENDITURE_LEAD">"c9467"</definedName>
    <definedName name="IQ_EXPLORATION_EXPENDITURE_MANG">"c9520"</definedName>
    <definedName name="IQ_EXPLORATION_EXPENDITURE_MOLYB">"c9732"</definedName>
    <definedName name="IQ_EXPLORATION_EXPENDITURE_NICK">"c9308"</definedName>
    <definedName name="IQ_EXPLORATION_EXPENDITURE_PLAT">"c9146"</definedName>
    <definedName name="IQ_EXPLORATION_EXPENDITURE_SILVER">"c9093"</definedName>
    <definedName name="IQ_EXPLORATION_EXPENDITURE_TITAN">"c9573"</definedName>
    <definedName name="IQ_EXPLORATION_EXPENDITURE_URAN">"c9626"</definedName>
    <definedName name="IQ_EXPLORATION_EXPENDITURE_ZINC">"c9361"</definedName>
    <definedName name="IQ_EXPLORE_DRILL">"c409"</definedName>
    <definedName name="IQ_EXPORT_PRICE_INDEX">"c6860"</definedName>
    <definedName name="IQ_EXPORT_PRICE_INDEX_APR">"c7520"</definedName>
    <definedName name="IQ_EXPORT_PRICE_INDEX_APR_FC">"c8400"</definedName>
    <definedName name="IQ_EXPORT_PRICE_INDEX_FC">"c7740"</definedName>
    <definedName name="IQ_EXPORT_PRICE_INDEX_POP">"c7080"</definedName>
    <definedName name="IQ_EXPORT_PRICE_INDEX_POP_FC">"c7960"</definedName>
    <definedName name="IQ_EXPORT_PRICE_INDEX_YOY">"c7300"</definedName>
    <definedName name="IQ_EXPORT_PRICE_INDEX_YOY_FC">"c8180"</definedName>
    <definedName name="IQ_EXPORTS_APR_FC_UNUSED_UNUSED_UNUSED">"c8401"</definedName>
    <definedName name="IQ_EXPORTS_APR_UNUSED_UNUSED_UNUSED">"c7521"</definedName>
    <definedName name="IQ_EXPORTS_FACTOR_SERVICES">"c6862"</definedName>
    <definedName name="IQ_EXPORTS_FACTOR_SERVICES_APR">"c7522"</definedName>
    <definedName name="IQ_EXPORTS_FACTOR_SERVICES_APR_FC">"c8402"</definedName>
    <definedName name="IQ_EXPORTS_FACTOR_SERVICES_FC">"c7742"</definedName>
    <definedName name="IQ_EXPORTS_FACTOR_SERVICES_POP">"c7082"</definedName>
    <definedName name="IQ_EXPORTS_FACTOR_SERVICES_POP_FC">"c7962"</definedName>
    <definedName name="IQ_EXPORTS_FACTOR_SERVICES_SAAR">"c6863"</definedName>
    <definedName name="IQ_EXPORTS_FACTOR_SERVICES_SAAR_APR">"c7523"</definedName>
    <definedName name="IQ_EXPORTS_FACTOR_SERVICES_SAAR_APR_FC">"c8403"</definedName>
    <definedName name="IQ_EXPORTS_FACTOR_SERVICES_SAAR_FC">"c7743"</definedName>
    <definedName name="IQ_EXPORTS_FACTOR_SERVICES_SAAR_POP">"c7083"</definedName>
    <definedName name="IQ_EXPORTS_FACTOR_SERVICES_SAAR_POP_FC">"c7963"</definedName>
    <definedName name="IQ_EXPORTS_FACTOR_SERVICES_SAAR_USD_APR_FC">"c11817"</definedName>
    <definedName name="IQ_EXPORTS_FACTOR_SERVICES_SAAR_USD_FC">"c11814"</definedName>
    <definedName name="IQ_EXPORTS_FACTOR_SERVICES_SAAR_USD_POP_FC">"c11815"</definedName>
    <definedName name="IQ_EXPORTS_FACTOR_SERVICES_SAAR_USD_YOY_FC">"c11816"</definedName>
    <definedName name="IQ_EXPORTS_FACTOR_SERVICES_SAAR_YOY">"c7303"</definedName>
    <definedName name="IQ_EXPORTS_FACTOR_SERVICES_SAAR_YOY_FC">"c8183"</definedName>
    <definedName name="IQ_EXPORTS_FACTOR_SERVICES_USD_APR_FC">"c11813"</definedName>
    <definedName name="IQ_EXPORTS_FACTOR_SERVICES_USD_FC">"c11810"</definedName>
    <definedName name="IQ_EXPORTS_FACTOR_SERVICES_USD_POP_FC">"c11811"</definedName>
    <definedName name="IQ_EXPORTS_FACTOR_SERVICES_USD_YOY_FC">"c11812"</definedName>
    <definedName name="IQ_EXPORTS_FACTOR_SERVICES_YOY">"c7302"</definedName>
    <definedName name="IQ_EXPORTS_FACTOR_SERVICES_YOY_FC">"c8182"</definedName>
    <definedName name="IQ_EXPORTS_FC_UNUSED_UNUSED_UNUSED">"c7741"</definedName>
    <definedName name="IQ_EXPORTS_GOODS">"c6864"</definedName>
    <definedName name="IQ_EXPORTS_GOODS_APR">"c7524"</definedName>
    <definedName name="IQ_EXPORTS_GOODS_APR_FC">"c8404"</definedName>
    <definedName name="IQ_EXPORTS_GOODS_FC">"c7744"</definedName>
    <definedName name="IQ_EXPORTS_GOODS_NONFACTOR_SERVICES">"c6865"</definedName>
    <definedName name="IQ_EXPORTS_GOODS_NONFACTOR_SERVICES_APR">"c7525"</definedName>
    <definedName name="IQ_EXPORTS_GOODS_NONFACTOR_SERVICES_APR_FC">"c8405"</definedName>
    <definedName name="IQ_EXPORTS_GOODS_NONFACTOR_SERVICES_FC">"c7745"</definedName>
    <definedName name="IQ_EXPORTS_GOODS_NONFACTOR_SERVICES_POP">"c7085"</definedName>
    <definedName name="IQ_EXPORTS_GOODS_NONFACTOR_SERVICES_POP_FC">"c7965"</definedName>
    <definedName name="IQ_EXPORTS_GOODS_NONFACTOR_SERVICES_YOY">"c7305"</definedName>
    <definedName name="IQ_EXPORTS_GOODS_NONFACTOR_SERVICES_YOY_FC">"c8185"</definedName>
    <definedName name="IQ_EXPORTS_GOODS_POP">"c7084"</definedName>
    <definedName name="IQ_EXPORTS_GOODS_POP_FC">"c7964"</definedName>
    <definedName name="IQ_EXPORTS_GOODS_REAL">"c6973"</definedName>
    <definedName name="IQ_EXPORTS_GOODS_REAL_APR">"c7633"</definedName>
    <definedName name="IQ_EXPORTS_GOODS_REAL_APR_FC">"c8513"</definedName>
    <definedName name="IQ_EXPORTS_GOODS_REAL_FC">"c7853"</definedName>
    <definedName name="IQ_EXPORTS_GOODS_REAL_POP">"c7193"</definedName>
    <definedName name="IQ_EXPORTS_GOODS_REAL_POP_FC">"c8073"</definedName>
    <definedName name="IQ_EXPORTS_GOODS_REAL_SAAR">"c11930"</definedName>
    <definedName name="IQ_EXPORTS_GOODS_REAL_SAAR_APR">"c11933"</definedName>
    <definedName name="IQ_EXPORTS_GOODS_REAL_SAAR_APR_FC_UNUSED_UNUSED_UNUSED">"c8512"</definedName>
    <definedName name="IQ_EXPORTS_GOODS_REAL_SAAR_APR_UNUSED_UNUSED_UNUSED">"c7632"</definedName>
    <definedName name="IQ_EXPORTS_GOODS_REAL_SAAR_FC_UNUSED_UNUSED_UNUSED">"c7852"</definedName>
    <definedName name="IQ_EXPORTS_GOODS_REAL_SAAR_POP">"c11931"</definedName>
    <definedName name="IQ_EXPORTS_GOODS_REAL_SAAR_POP_FC_UNUSED_UNUSED_UNUSED">"c8072"</definedName>
    <definedName name="IQ_EXPORTS_GOODS_REAL_SAAR_POP_UNUSED_UNUSED_UNUSED">"c7192"</definedName>
    <definedName name="IQ_EXPORTS_GOODS_REAL_SAAR_UNUSED_UNUSED_UNUSED">"c6972"</definedName>
    <definedName name="IQ_EXPORTS_GOODS_REAL_SAAR_YOY">"c11932"</definedName>
    <definedName name="IQ_EXPORTS_GOODS_REAL_SAAR_YOY_FC_UNUSED_UNUSED_UNUSED">"c8292"</definedName>
    <definedName name="IQ_EXPORTS_GOODS_REAL_SAAR_YOY_UNUSED_UNUSED_UNUSED">"c7412"</definedName>
    <definedName name="IQ_EXPORTS_GOODS_REAL_YOY">"c7413"</definedName>
    <definedName name="IQ_EXPORTS_GOODS_REAL_YOY_FC">"c8293"</definedName>
    <definedName name="IQ_EXPORTS_GOODS_SERVICES">"c6866"</definedName>
    <definedName name="IQ_EXPORTS_GOODS_SERVICES_APR">"c7526"</definedName>
    <definedName name="IQ_EXPORTS_GOODS_SERVICES_APR_FC">"c8406"</definedName>
    <definedName name="IQ_EXPORTS_GOODS_SERVICES_FC">"c7746"</definedName>
    <definedName name="IQ_EXPORTS_GOODS_SERVICES_POP">"c7086"</definedName>
    <definedName name="IQ_EXPORTS_GOODS_SERVICES_POP_FC">"c7966"</definedName>
    <definedName name="IQ_EXPORTS_GOODS_SERVICES_REAL">"c6974"</definedName>
    <definedName name="IQ_EXPORTS_GOODS_SERVICES_REAL_APR">"c7634"</definedName>
    <definedName name="IQ_EXPORTS_GOODS_SERVICES_REAL_APR_FC">"c8514"</definedName>
    <definedName name="IQ_EXPORTS_GOODS_SERVICES_REAL_FC">"c7854"</definedName>
    <definedName name="IQ_EXPORTS_GOODS_SERVICES_REAL_POP">"c7194"</definedName>
    <definedName name="IQ_EXPORTS_GOODS_SERVICES_REAL_POP_FC">"c8074"</definedName>
    <definedName name="IQ_EXPORTS_GOODS_SERVICES_REAL_SAAR">"c6975"</definedName>
    <definedName name="IQ_EXPORTS_GOODS_SERVICES_REAL_SAAR_APR">"c7635"</definedName>
    <definedName name="IQ_EXPORTS_GOODS_SERVICES_REAL_SAAR_APR_FC">"c8515"</definedName>
    <definedName name="IQ_EXPORTS_GOODS_SERVICES_REAL_SAAR_FC">"c7855"</definedName>
    <definedName name="IQ_EXPORTS_GOODS_SERVICES_REAL_SAAR_POP">"c7195"</definedName>
    <definedName name="IQ_EXPORTS_GOODS_SERVICES_REAL_SAAR_POP_FC">"c8075"</definedName>
    <definedName name="IQ_EXPORTS_GOODS_SERVICES_REAL_SAAR_YOY">"c7415"</definedName>
    <definedName name="IQ_EXPORTS_GOODS_SERVICES_REAL_SAAR_YOY_FC">"c8295"</definedName>
    <definedName name="IQ_EXPORTS_GOODS_SERVICES_REAL_USD">"c11926"</definedName>
    <definedName name="IQ_EXPORTS_GOODS_SERVICES_REAL_USD_APR">"c11929"</definedName>
    <definedName name="IQ_EXPORTS_GOODS_SERVICES_REAL_USD_POP">"c11927"</definedName>
    <definedName name="IQ_EXPORTS_GOODS_SERVICES_REAL_USD_YOY">"c11928"</definedName>
    <definedName name="IQ_EXPORTS_GOODS_SERVICES_REAL_YOY">"c7414"</definedName>
    <definedName name="IQ_EXPORTS_GOODS_SERVICES_REAL_YOY_FC">"c8294"</definedName>
    <definedName name="IQ_EXPORTS_GOODS_SERVICES_SAAR">"c6867"</definedName>
    <definedName name="IQ_EXPORTS_GOODS_SERVICES_SAAR_APR">"c7527"</definedName>
    <definedName name="IQ_EXPORTS_GOODS_SERVICES_SAAR_APR_FC">"c8407"</definedName>
    <definedName name="IQ_EXPORTS_GOODS_SERVICES_SAAR_FC">"c7747"</definedName>
    <definedName name="IQ_EXPORTS_GOODS_SERVICES_SAAR_POP">"c7087"</definedName>
    <definedName name="IQ_EXPORTS_GOODS_SERVICES_SAAR_POP_FC">"c7967"</definedName>
    <definedName name="IQ_EXPORTS_GOODS_SERVICES_SAAR_YOY">"c7307"</definedName>
    <definedName name="IQ_EXPORTS_GOODS_SERVICES_SAAR_YOY_FC">"c8187"</definedName>
    <definedName name="IQ_EXPORTS_GOODS_SERVICES_USD">"c11822"</definedName>
    <definedName name="IQ_EXPORTS_GOODS_SERVICES_USD_APR">"c11825"</definedName>
    <definedName name="IQ_EXPORTS_GOODS_SERVICES_USD_POP">"c11823"</definedName>
    <definedName name="IQ_EXPORTS_GOODS_SERVICES_USD_YOY">"c11824"</definedName>
    <definedName name="IQ_EXPORTS_GOODS_SERVICES_YOY">"c7306"</definedName>
    <definedName name="IQ_EXPORTS_GOODS_SERVICES_YOY_FC">"c8186"</definedName>
    <definedName name="IQ_EXPORTS_GOODS_USD">"c11818"</definedName>
    <definedName name="IQ_EXPORTS_GOODS_USD_APR">"c11821"</definedName>
    <definedName name="IQ_EXPORTS_GOODS_USD_POP">"c11819"</definedName>
    <definedName name="IQ_EXPORTS_GOODS_USD_YOY">"c11820"</definedName>
    <definedName name="IQ_EXPORTS_GOODS_YOY">"c7304"</definedName>
    <definedName name="IQ_EXPORTS_GOODS_YOY_FC">"c8184"</definedName>
    <definedName name="IQ_EXPORTS_NONFACTOR_SERVICES">"c6868"</definedName>
    <definedName name="IQ_EXPORTS_NONFACTOR_SERVICES_APR">"c7528"</definedName>
    <definedName name="IQ_EXPORTS_NONFACTOR_SERVICES_APR_FC">"c8408"</definedName>
    <definedName name="IQ_EXPORTS_NONFACTOR_SERVICES_FC">"c7748"</definedName>
    <definedName name="IQ_EXPORTS_NONFACTOR_SERVICES_POP">"c7088"</definedName>
    <definedName name="IQ_EXPORTS_NONFACTOR_SERVICES_POP_FC">"c7968"</definedName>
    <definedName name="IQ_EXPORTS_NONFACTOR_SERVICES_YOY">"c7308"</definedName>
    <definedName name="IQ_EXPORTS_NONFACTOR_SERVICES_YOY_FC">"c8188"</definedName>
    <definedName name="IQ_EXPORTS_POP_FC_UNUSED_UNUSED_UNUSED">"c7961"</definedName>
    <definedName name="IQ_EXPORTS_POP_UNUSED_UNUSED_UNUSED">"c7081"</definedName>
    <definedName name="IQ_EXPORTS_SERVICES_REAL">"c6977"</definedName>
    <definedName name="IQ_EXPORTS_SERVICES_REAL_APR">"c7637"</definedName>
    <definedName name="IQ_EXPORTS_SERVICES_REAL_APR_FC">"c8517"</definedName>
    <definedName name="IQ_EXPORTS_SERVICES_REAL_FC">"c7857"</definedName>
    <definedName name="IQ_EXPORTS_SERVICES_REAL_POP">"c7197"</definedName>
    <definedName name="IQ_EXPORTS_SERVICES_REAL_POP_FC">"c8077"</definedName>
    <definedName name="IQ_EXPORTS_SERVICES_REAL_SAAR">"c11934"</definedName>
    <definedName name="IQ_EXPORTS_SERVICES_REAL_SAAR_APR">"c11937"</definedName>
    <definedName name="IQ_EXPORTS_SERVICES_REAL_SAAR_APR_FC_UNUSED_UNUSED_UNUSED">"c8516"</definedName>
    <definedName name="IQ_EXPORTS_SERVICES_REAL_SAAR_APR_UNUSED_UNUSED_UNUSED">"c7636"</definedName>
    <definedName name="IQ_EXPORTS_SERVICES_REAL_SAAR_FC_UNUSED_UNUSED_UNUSED">"c7856"</definedName>
    <definedName name="IQ_EXPORTS_SERVICES_REAL_SAAR_POP">"c11935"</definedName>
    <definedName name="IQ_EXPORTS_SERVICES_REAL_SAAR_POP_FC_UNUSED_UNUSED_UNUSED">"c8076"</definedName>
    <definedName name="IQ_EXPORTS_SERVICES_REAL_SAAR_POP_UNUSED_UNUSED_UNUSED">"c7196"</definedName>
    <definedName name="IQ_EXPORTS_SERVICES_REAL_SAAR_UNUSED_UNUSED_UNUSED">"c6976"</definedName>
    <definedName name="IQ_EXPORTS_SERVICES_REAL_SAAR_YOY">"c11936"</definedName>
    <definedName name="IQ_EXPORTS_SERVICES_REAL_SAAR_YOY_FC_UNUSED_UNUSED_UNUSED">"c8296"</definedName>
    <definedName name="IQ_EXPORTS_SERVICES_REAL_SAAR_YOY_UNUSED_UNUSED_UNUSED">"c7416"</definedName>
    <definedName name="IQ_EXPORTS_SERVICES_REAL_YOY">"c7417"</definedName>
    <definedName name="IQ_EXPORTS_SERVICES_REAL_YOY_FC">"c8297"</definedName>
    <definedName name="IQ_EXPORTS_UNUSED_UNUSED_UNUSED">"c6861"</definedName>
    <definedName name="IQ_EXPORTS_USD">"c11806"</definedName>
    <definedName name="IQ_EXPORTS_USD_APR">"c11809"</definedName>
    <definedName name="IQ_EXPORTS_USD_POP">"c11807"</definedName>
    <definedName name="IQ_EXPORTS_USD_YOY">"c11808"</definedName>
    <definedName name="IQ_EXPORTS_YOY_FC_UNUSED_UNUSED_UNUSED">"c8181"</definedName>
    <definedName name="IQ_EXPORTS_YOY_UNUSED_UNUSED_UNUSED">"c7301"</definedName>
    <definedName name="IQ_EXTRA_ACC_ITEMS">"c410"</definedName>
    <definedName name="IQ_EXTRA_ACC_ITEMS_BNK">"c411"</definedName>
    <definedName name="IQ_EXTRA_ACC_ITEMS_BR">"c412"</definedName>
    <definedName name="IQ_EXTRA_ACC_ITEMS_FIN">"c413"</definedName>
    <definedName name="IQ_EXTRA_ACC_ITEMS_INS">"c414"</definedName>
    <definedName name="IQ_EXTRA_ACC_ITEMS_RE">"c6216"</definedName>
    <definedName name="IQ_EXTRA_ACC_ITEMS_REIT">"c415"</definedName>
    <definedName name="IQ_EXTRA_ACC_ITEMS_UTI">"c416"</definedName>
    <definedName name="IQ_EXTRA_ITEMS">"c1459"</definedName>
    <definedName name="IQ_EXTRAORDINARY_GAINS_FDIC">"c6586"</definedName>
    <definedName name="IQ_FAD">"c8757"</definedName>
    <definedName name="IQ_FAD_PAYOUT_RATIO">"c8872"</definedName>
    <definedName name="IQ_FAIR_VALUE_FDIC">"c6427"</definedName>
    <definedName name="IQ_FARM_LOANS_NET_FDIC">"c6316"</definedName>
    <definedName name="IQ_FARM_LOANS_TOTAL_LOANS_FOREIGN_FDIC">"c6450"</definedName>
    <definedName name="IQ_FARMLAND_LOANS_FDIC">"c6314"</definedName>
    <definedName name="IQ_FDIC">"c417"</definedName>
    <definedName name="IQ_FED_BUDGET_RECEIPTS">"c6869"</definedName>
    <definedName name="IQ_FED_BUDGET_RECEIPTS_APR">"c7529"</definedName>
    <definedName name="IQ_FED_BUDGET_RECEIPTS_APR_FC">"c8409"</definedName>
    <definedName name="IQ_FED_BUDGET_RECEIPTS_FC">"c7749"</definedName>
    <definedName name="IQ_FED_BUDGET_RECEIPTS_POP">"c7089"</definedName>
    <definedName name="IQ_FED_BUDGET_RECEIPTS_POP_FC">"c7969"</definedName>
    <definedName name="IQ_FED_BUDGET_RECEIPTS_YOY">"c7309"</definedName>
    <definedName name="IQ_FED_BUDGET_RECEIPTS_YOY_FC">"c8189"</definedName>
    <definedName name="IQ_FED_FUNDS_PURCHASED_FDIC">"c6343"</definedName>
    <definedName name="IQ_FED_FUNDS_SOLD_FDIC">"c6307"</definedName>
    <definedName name="IQ_FEDFUNDS_SOLD">"c2256"</definedName>
    <definedName name="IQ_FFO">"c1574"</definedName>
    <definedName name="IQ_FFO_ADJ_ACT_OR_EST">"c4435"</definedName>
    <definedName name="IQ_FFO_ADJ_ACT_OR_EST_CIQ">"c4960"</definedName>
    <definedName name="IQ_FFO_EST">"c418"</definedName>
    <definedName name="IQ_FFO_EST_THOM">"c3999"</definedName>
    <definedName name="IQ_FFO_HIGH_EST">"c419"</definedName>
    <definedName name="IQ_FFO_HIGH_EST_THOM">"c4001"</definedName>
    <definedName name="IQ_FFO_LOW_EST">"c420"</definedName>
    <definedName name="IQ_FFO_LOW_EST_THOM">"c4002"</definedName>
    <definedName name="IQ_FFO_MEDIAN_EST">"c1665"</definedName>
    <definedName name="IQ_FFO_MEDIAN_EST_THOM">"c4000"</definedName>
    <definedName name="IQ_FFO_NUM_EST">"c421"</definedName>
    <definedName name="IQ_FFO_NUM_EST_THOM">"c4003"</definedName>
    <definedName name="IQ_FFO_PAYOUT_RATIO">"c3492"</definedName>
    <definedName name="IQ_FFO_PER_SHARE_BASIC">"c8867"</definedName>
    <definedName name="IQ_FFO_PER_SHARE_DILUTED">"c8868"</definedName>
    <definedName name="IQ_FFO_SHARE_ACT_OR_EST">"c4446"</definedName>
    <definedName name="IQ_FFO_SHARE_ACT_OR_EST_CIQ">"c4971"</definedName>
    <definedName name="IQ_FFO_STDDEV_EST">"c422"</definedName>
    <definedName name="IQ_FFO_STDDEV_EST_THOM">"c4004"</definedName>
    <definedName name="IQ_FH">100000</definedName>
    <definedName name="IQ_FHLB_ADVANCES_FDIC">"c6366"</definedName>
    <definedName name="IQ_FHLB_DEBT">"c423"</definedName>
    <definedName name="IQ_FHLB_DUE_CY">"c2080"</definedName>
    <definedName name="IQ_FHLB_DUE_CY1">"c2081"</definedName>
    <definedName name="IQ_FHLB_DUE_CY2">"c2082"</definedName>
    <definedName name="IQ_FHLB_DUE_CY3">"c2083"</definedName>
    <definedName name="IQ_FHLB_DUE_CY4">"c2084"</definedName>
    <definedName name="IQ_FHLB_DUE_NEXT_FIVE">"c2085"</definedName>
    <definedName name="IQ_FIDUCIARY_ACTIVITIES_FDIC">"c6571"</definedName>
    <definedName name="IQ_FIFETEEN_YEAR_FIXED_AND_FLOATING_RATE_FDIC">"c6423"</definedName>
    <definedName name="IQ_FIFETEEN_YEAR_MORTGAGE_PASS_THROUGHS_FDIC">"c6415"</definedName>
    <definedName name="IQ_FILING_CURRENCY">"c2129"</definedName>
    <definedName name="IQ_FILING_CURRENCY_AP">"c11747"</definedName>
    <definedName name="IQ_FILINGDATE_BS">"c424"</definedName>
    <definedName name="IQ_FILINGDATE_CF">"c425"</definedName>
    <definedName name="IQ_FILINGDATE_IS">"c426"</definedName>
    <definedName name="IQ_FILM_RIGHTS">"c2254"</definedName>
    <definedName name="IQ_FIN_DATA_SOURCE">"c6788"</definedName>
    <definedName name="IQ_FIN_DIV_ASSETS_CURRENT">"c427"</definedName>
    <definedName name="IQ_FIN_DIV_ASSETS_LT">"c428"</definedName>
    <definedName name="IQ_FIN_DIV_CASH_EQUIV">"c6289"</definedName>
    <definedName name="IQ_FIN_DIV_DEBT_CURRENT">"c429"</definedName>
    <definedName name="IQ_FIN_DIV_DEBT_LT">"c430"</definedName>
    <definedName name="IQ_FIN_DIV_DEBT_TOTAL">"c5656"</definedName>
    <definedName name="IQ_FIN_DIV_EXP">"c431"</definedName>
    <definedName name="IQ_FIN_DIV_INT_EXP">"c432"</definedName>
    <definedName name="IQ_FIN_DIV_LIAB_CURRENT">"c433"</definedName>
    <definedName name="IQ_FIN_DIV_LIAB_LT">"c434"</definedName>
    <definedName name="IQ_FIN_DIV_LOANS_CURRENT">"c435"</definedName>
    <definedName name="IQ_FIN_DIV_LOANS_LT">"c436"</definedName>
    <definedName name="IQ_FIN_DIV_LT_DEBT_TOTAL">"c5655"</definedName>
    <definedName name="IQ_FIN_DIV_REV">"c437"</definedName>
    <definedName name="IQ_FIN_DIV_ST_DEBT_TOTAL">"c5527"</definedName>
    <definedName name="IQ_FIN_DIV_ST_INVEST">"c6288"</definedName>
    <definedName name="IQ_FINANCING_CASH">"c1405"</definedName>
    <definedName name="IQ_FINANCING_CASH_SUPPL">"c1406"</definedName>
    <definedName name="IQ_FINANCING_OBLIG_CURRENT">"c6190"</definedName>
    <definedName name="IQ_FINANCING_OBLIG_NON_CURRENT">"c6191"</definedName>
    <definedName name="IQ_FINISHED_INV">"c438"</definedName>
    <definedName name="IQ_FIRST_INT_DATE">"c2186"</definedName>
    <definedName name="IQ_FIRST_YEAR_LIFE">"c439"</definedName>
    <definedName name="IQ_FIRST_YEAR_LIFE_PREM">"c2787"</definedName>
    <definedName name="IQ_FIRST_YEAR_PREM">"c2786"</definedName>
    <definedName name="IQ_FIRSTPRICINGDATE">"c3050"</definedName>
    <definedName name="IQ_FISCAL_Q">"c440"</definedName>
    <definedName name="IQ_FISCAL_Q_EST">"c6794"</definedName>
    <definedName name="IQ_FISCAL_Q_EST_CIQ">"c6806"</definedName>
    <definedName name="IQ_FISCAL_Q_EST_REUT">"c6798"</definedName>
    <definedName name="IQ_FISCAL_Q_EST_THOM">"c6802"</definedName>
    <definedName name="IQ_FISCAL_Y">"c441"</definedName>
    <definedName name="IQ_FISCAL_Y_EST">"c6795"</definedName>
    <definedName name="IQ_FISCAL_Y_EST_CIQ">"c6807"</definedName>
    <definedName name="IQ_FISCAL_Y_EST_REUT">"c6799"</definedName>
    <definedName name="IQ_FISCAL_Y_EST_THOM">"c6803"</definedName>
    <definedName name="IQ_FIVE_PERCENT_OWNER">"c442"</definedName>
    <definedName name="IQ_FIVE_YEAR_FIXED_AND_FLOATING_RATE_FDIC">"c6422"</definedName>
    <definedName name="IQ_FIVE_YEAR_MORTGAGE_PASS_THROUGHS_FDIC">"c6414"</definedName>
    <definedName name="IQ_FIVEPERCENT_PERCENT">"c443"</definedName>
    <definedName name="IQ_FIVEPERCENT_SHARES">"c444"</definedName>
    <definedName name="IQ_FIXED_ASSET_TURNS">"c445"</definedName>
    <definedName name="IQ_FIXED_INVEST_APR_FC_UNUSED_UNUSED_UNUSED">"c8410"</definedName>
    <definedName name="IQ_FIXED_INVEST_APR_UNUSED_UNUSED_UNUSED">"c7530"</definedName>
    <definedName name="IQ_FIXED_INVEST_FC_UNUSED_UNUSED_UNUSED">"c7750"</definedName>
    <definedName name="IQ_FIXED_INVEST_MACH_EQUIP">"c6871"</definedName>
    <definedName name="IQ_FIXED_INVEST_MACH_EQUIP_APR">"c7531"</definedName>
    <definedName name="IQ_FIXED_INVEST_MACH_EQUIP_APR_FC">"c8411"</definedName>
    <definedName name="IQ_FIXED_INVEST_MACH_EQUIP_FC">"c7751"</definedName>
    <definedName name="IQ_FIXED_INVEST_MACH_EQUIP_POP">"c7091"</definedName>
    <definedName name="IQ_FIXED_INVEST_MACH_EQUIP_POP_FC">"c7971"</definedName>
    <definedName name="IQ_FIXED_INVEST_MACH_EQUIP_REAL">"c6979"</definedName>
    <definedName name="IQ_FIXED_INVEST_MACH_EQUIP_REAL_APR">"c7639"</definedName>
    <definedName name="IQ_FIXED_INVEST_MACH_EQUIP_REAL_APR_FC">"c8519"</definedName>
    <definedName name="IQ_FIXED_INVEST_MACH_EQUIP_REAL_FC">"c7859"</definedName>
    <definedName name="IQ_FIXED_INVEST_MACH_EQUIP_REAL_POP">"c7199"</definedName>
    <definedName name="IQ_FIXED_INVEST_MACH_EQUIP_REAL_POP_FC">"c8079"</definedName>
    <definedName name="IQ_FIXED_INVEST_MACH_EQUIP_REAL_YOY">"c7419"</definedName>
    <definedName name="IQ_FIXED_INVEST_MACH_EQUIP_REAL_YOY_FC">"c8299"</definedName>
    <definedName name="IQ_FIXED_INVEST_MACH_EQUIP_YOY">"c7311"</definedName>
    <definedName name="IQ_FIXED_INVEST_MACH_EQUIP_YOY_FC">"c8191"</definedName>
    <definedName name="IQ_FIXED_INVEST_POP_FC_UNUSED_UNUSED_UNUSED">"c7970"</definedName>
    <definedName name="IQ_FIXED_INVEST_POP_UNUSED_UNUSED_UNUSED">"c7090"</definedName>
    <definedName name="IQ_FIXED_INVEST_REAL_APR_FC_UNUSED_UNUSED_UNUSED">"c8518"</definedName>
    <definedName name="IQ_FIXED_INVEST_REAL_APR_UNUSED_UNUSED_UNUSED">"c7638"</definedName>
    <definedName name="IQ_FIXED_INVEST_REAL_FC_UNUSED_UNUSED_UNUSED">"c7858"</definedName>
    <definedName name="IQ_FIXED_INVEST_REAL_POP_FC_UNUSED_UNUSED_UNUSED">"c8078"</definedName>
    <definedName name="IQ_FIXED_INVEST_REAL_POP_UNUSED_UNUSED_UNUSED">"c7198"</definedName>
    <definedName name="IQ_FIXED_INVEST_REAL_SAAR">"c6980"</definedName>
    <definedName name="IQ_FIXED_INVEST_REAL_SAAR_APR">"c7640"</definedName>
    <definedName name="IQ_FIXED_INVEST_REAL_SAAR_APR_FC">"c8520"</definedName>
    <definedName name="IQ_FIXED_INVEST_REAL_SAAR_FC">"c7860"</definedName>
    <definedName name="IQ_FIXED_INVEST_REAL_SAAR_POP">"c7200"</definedName>
    <definedName name="IQ_FIXED_INVEST_REAL_SAAR_POP_FC">"c8080"</definedName>
    <definedName name="IQ_FIXED_INVEST_REAL_SAAR_USD_APR_FC">"c11945"</definedName>
    <definedName name="IQ_FIXED_INVEST_REAL_SAAR_USD_FC">"c11942"</definedName>
    <definedName name="IQ_FIXED_INVEST_REAL_SAAR_USD_POP_FC">"c11943"</definedName>
    <definedName name="IQ_FIXED_INVEST_REAL_SAAR_USD_YOY_FC">"c11944"</definedName>
    <definedName name="IQ_FIXED_INVEST_REAL_SAAR_YOY">"c7420"</definedName>
    <definedName name="IQ_FIXED_INVEST_REAL_SAAR_YOY_FC">"c8300"</definedName>
    <definedName name="IQ_FIXED_INVEST_REAL_UNUSED_UNUSED_UNUSED">"c6978"</definedName>
    <definedName name="IQ_FIXED_INVEST_REAL_USD_APR_FC">"c11941"</definedName>
    <definedName name="IQ_FIXED_INVEST_REAL_USD_FC">"c11938"</definedName>
    <definedName name="IQ_FIXED_INVEST_REAL_USD_POP_FC">"c11939"</definedName>
    <definedName name="IQ_FIXED_INVEST_REAL_USD_YOY_FC">"c11940"</definedName>
    <definedName name="IQ_FIXED_INVEST_REAL_YOY_FC_UNUSED_UNUSED_UNUSED">"c8298"</definedName>
    <definedName name="IQ_FIXED_INVEST_REAL_YOY_UNUSED_UNUSED_UNUSED">"c7418"</definedName>
    <definedName name="IQ_FIXED_INVEST_SAAR">"c6872"</definedName>
    <definedName name="IQ_FIXED_INVEST_SAAR_APR">"c7532"</definedName>
    <definedName name="IQ_FIXED_INVEST_SAAR_APR_FC">"c8412"</definedName>
    <definedName name="IQ_FIXED_INVEST_SAAR_FC">"c7752"</definedName>
    <definedName name="IQ_FIXED_INVEST_SAAR_POP">"c7092"</definedName>
    <definedName name="IQ_FIXED_INVEST_SAAR_POP_FC">"c7972"</definedName>
    <definedName name="IQ_FIXED_INVEST_SAAR_USD_APR_FC">"c11833"</definedName>
    <definedName name="IQ_FIXED_INVEST_SAAR_USD_FC">"c11830"</definedName>
    <definedName name="IQ_FIXED_INVEST_SAAR_USD_POP_FC">"c11831"</definedName>
    <definedName name="IQ_FIXED_INVEST_SAAR_USD_YOY_FC">"c11832"</definedName>
    <definedName name="IQ_FIXED_INVEST_SAAR_YOY">"c7312"</definedName>
    <definedName name="IQ_FIXED_INVEST_SAAR_YOY_FC">"c8192"</definedName>
    <definedName name="IQ_FIXED_INVEST_UNUSED_UNUSED_UNUSED">"c6870"</definedName>
    <definedName name="IQ_FIXED_INVEST_USD_APR_FC">"c11829"</definedName>
    <definedName name="IQ_FIXED_INVEST_USD_FC">"c11826"</definedName>
    <definedName name="IQ_FIXED_INVEST_USD_POP_FC">"c11827"</definedName>
    <definedName name="IQ_FIXED_INVEST_USD_YOY_FC">"c11828"</definedName>
    <definedName name="IQ_FIXED_INVEST_YOY_FC_UNUSED_UNUSED_UNUSED">"c8190"</definedName>
    <definedName name="IQ_FIXED_INVEST_YOY_UNUSED_UNUSED_UNUSED">"c7310"</definedName>
    <definedName name="IQ_FLOAT_PERCENT">"c1575"</definedName>
    <definedName name="IQ_FNMA_FHLMC_FDIC">"c6397"</definedName>
    <definedName name="IQ_FNMA_FHLMC_GNMA_FDIC">"c6399"</definedName>
    <definedName name="IQ_FORECLOSED_PROPERTIES_FDIC">"c6459"</definedName>
    <definedName name="IQ_FOREIGN_BANK_LOANS_FDIC">"c6437"</definedName>
    <definedName name="IQ_FOREIGN_BANKS_DEPOSITS_FOREIGN_FDIC">"c6481"</definedName>
    <definedName name="IQ_FOREIGN_BANKS_LOAN_CHARG_OFFS_FDIC">"c6645"</definedName>
    <definedName name="IQ_FOREIGN_BANKS_NET_CHARGE_OFFS_FDIC">"c6647"</definedName>
    <definedName name="IQ_FOREIGN_BANKS_NONTRANSACTION_ACCOUNTS_FDIC">"c6550"</definedName>
    <definedName name="IQ_FOREIGN_BANKS_RECOVERIES_FDIC">"c6646"</definedName>
    <definedName name="IQ_FOREIGN_BANKS_TRANSACTION_ACCOUNTS_FDIC">"c6542"</definedName>
    <definedName name="IQ_FOREIGN_BRANCHES_U.S._BANKS_LOANS_FDIC">"c6438"</definedName>
    <definedName name="IQ_FOREIGN_BRANCHES_US_BANKS_FDIC">"c6392"</definedName>
    <definedName name="IQ_FOREIGN_BRANCHES_US_BANKS_LOANS_FDIC">"c6438"</definedName>
    <definedName name="IQ_FOREIGN_COUNTRIES_BANKS_TOTAL_LOANS_FOREIGN_FDIC">"c6445"</definedName>
    <definedName name="IQ_FOREIGN_DEBT_SECURITIES_FDIC">"c6303"</definedName>
    <definedName name="IQ_FOREIGN_DEP_IB">"c446"</definedName>
    <definedName name="IQ_FOREIGN_DEP_NON_IB">"c447"</definedName>
    <definedName name="IQ_FOREIGN_DEPOSITS_NONTRANSACTION_ACCOUNTS_FDIC">"c6549"</definedName>
    <definedName name="IQ_FOREIGN_DEPOSITS_TRANSACTION_ACCOUNTS_FDIC">"c6541"</definedName>
    <definedName name="IQ_FOREIGN_EXCHANGE">"c1376"</definedName>
    <definedName name="IQ_FOREIGN_EXCHANGE_EXPOSURES_FDIC">"c6663"</definedName>
    <definedName name="IQ_FOREIGN_GOVERNMENT_LOANS_FDIC">"c6430"</definedName>
    <definedName name="IQ_FOREIGN_GOVERNMENTS_CHARGE_OFFS_FDIC">"c6600"</definedName>
    <definedName name="IQ_FOREIGN_GOVERNMENTS_DEPOSITS_FOREIGN_FDIC">"c6482"</definedName>
    <definedName name="IQ_FOREIGN_GOVERNMENTS_NET_CHARGE_OFFS_FDIC">"c6638"</definedName>
    <definedName name="IQ_FOREIGN_GOVERNMENTS_NONTRANSACTION_ACCOUNTS_FDIC">"c6551"</definedName>
    <definedName name="IQ_FOREIGN_GOVERNMENTS_RECOVERIES_FDIC">"c6619"</definedName>
    <definedName name="IQ_FOREIGN_GOVERNMENTS_TOTAL_DEPOSITS_FDIC">"c6476"</definedName>
    <definedName name="IQ_FOREIGN_GOVERNMENTS_TRANSACTION_ACCOUNTS_FDIC">"c6543"</definedName>
    <definedName name="IQ_FOREIGN_LOANS">"c448"</definedName>
    <definedName name="IQ_FQ">500</definedName>
    <definedName name="IQ_FUEL">"c449"</definedName>
    <definedName name="IQ_FULL_TIME">"c450"</definedName>
    <definedName name="IQ_FULLY_INSURED_DEPOSITS_FDIC">"c6487"</definedName>
    <definedName name="IQ_FUTURES_FORWARD_CONTRACTS_NOTIONAL_AMOUNT_FDIC">"c6518"</definedName>
    <definedName name="IQ_FUTURES_FORWARD_CONTRACTS_RATE_RISK_FDIC">"c6508"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X">"c451"</definedName>
    <definedName name="IQ_FX_CONTRACTS_FDIC">"c6517"</definedName>
    <definedName name="IQ_FX_CONTRACTS_SPOT_FDIC">"c6356"</definedName>
    <definedName name="IQ_FY">1000</definedName>
    <definedName name="IQ_GA_EXP">"c2241"</definedName>
    <definedName name="IQ_GAAP_BS">"c6789"</definedName>
    <definedName name="IQ_GAAP_CF">"c6790"</definedName>
    <definedName name="IQ_GAAP_IS">"c6194"</definedName>
    <definedName name="IQ_GAIN_ASSETS">"c452"</definedName>
    <definedName name="IQ_GAIN_ASSETS_BNK">"c453"</definedName>
    <definedName name="IQ_GAIN_ASSETS_BR">"c454"</definedName>
    <definedName name="IQ_GAIN_ASSETS_CF">"c455"</definedName>
    <definedName name="IQ_GAIN_ASSETS_CF_BNK">"c456"</definedName>
    <definedName name="IQ_GAIN_ASSETS_CF_BR">"c457"</definedName>
    <definedName name="IQ_GAIN_ASSETS_CF_FIN">"c458"</definedName>
    <definedName name="IQ_GAIN_ASSETS_CF_INS">"c459"</definedName>
    <definedName name="IQ_GAIN_ASSETS_CF_RE">"c6217"</definedName>
    <definedName name="IQ_GAIN_ASSETS_CF_REIT">"c460"</definedName>
    <definedName name="IQ_GAIN_ASSETS_CF_UTI">"c461"</definedName>
    <definedName name="IQ_GAIN_ASSETS_FIN">"c462"</definedName>
    <definedName name="IQ_GAIN_ASSETS_INS">"c463"</definedName>
    <definedName name="IQ_GAIN_ASSETS_RE">"c6218"</definedName>
    <definedName name="IQ_GAIN_ASSETS_REIT">"c471"</definedName>
    <definedName name="IQ_GAIN_ASSETS_REV">"c472"</definedName>
    <definedName name="IQ_GAIN_ASSETS_REV_BNK">"c473"</definedName>
    <definedName name="IQ_GAIN_ASSETS_REV_BR">"c474"</definedName>
    <definedName name="IQ_GAIN_ASSETS_REV_FIN">"c475"</definedName>
    <definedName name="IQ_GAIN_ASSETS_REV_INS">"c476"</definedName>
    <definedName name="IQ_GAIN_ASSETS_REV_RE">"c6219"</definedName>
    <definedName name="IQ_GAIN_ASSETS_REV_REIT">"c477"</definedName>
    <definedName name="IQ_GAIN_ASSETS_REV_UTI">"c478"</definedName>
    <definedName name="IQ_GAIN_ASSETS_UTI">"c479"</definedName>
    <definedName name="IQ_GAIN_INVEST">"c1463"</definedName>
    <definedName name="IQ_GAIN_INVEST_BNK">"c1582"</definedName>
    <definedName name="IQ_GAIN_INVEST_BR">"c1464"</definedName>
    <definedName name="IQ_GAIN_INVEST_CF">"c480"</definedName>
    <definedName name="IQ_GAIN_INVEST_CF_BNK">"c481"</definedName>
    <definedName name="IQ_GAIN_INVEST_CF_BR">"c482"</definedName>
    <definedName name="IQ_GAIN_INVEST_CF_FIN">"c483"</definedName>
    <definedName name="IQ_GAIN_INVEST_CF_INS">"c484"</definedName>
    <definedName name="IQ_GAIN_INVEST_CF_RE">"c6220"</definedName>
    <definedName name="IQ_GAIN_INVEST_CF_REIT">"c485"</definedName>
    <definedName name="IQ_GAIN_INVEST_CF_UTI">"c486"</definedName>
    <definedName name="IQ_GAIN_INVEST_FIN">"c1465"</definedName>
    <definedName name="IQ_GAIN_INVEST_INS">"c1466"</definedName>
    <definedName name="IQ_GAIN_INVEST_RE">"c6278"</definedName>
    <definedName name="IQ_GAIN_INVEST_REIT">"c1467"</definedName>
    <definedName name="IQ_GAIN_INVEST_REV">"c494"</definedName>
    <definedName name="IQ_GAIN_INVEST_REV_BNK">"c495"</definedName>
    <definedName name="IQ_GAIN_INVEST_REV_BR">"c496"</definedName>
    <definedName name="IQ_GAIN_INVEST_REV_FIN">"c497"</definedName>
    <definedName name="IQ_GAIN_INVEST_REV_INS">"c498"</definedName>
    <definedName name="IQ_GAIN_INVEST_REV_RE">"c6221"</definedName>
    <definedName name="IQ_GAIN_INVEST_REV_REIT">"c499"</definedName>
    <definedName name="IQ_GAIN_INVEST_REV_UTI">"c500"</definedName>
    <definedName name="IQ_GAIN_INVEST_UTI">"c1468"</definedName>
    <definedName name="IQ_GAIN_LOANS_REC">"c501"</definedName>
    <definedName name="IQ_GAIN_LOANS_RECEIV">"c502"</definedName>
    <definedName name="IQ_GAIN_LOANS_RECEIV_REV_FIN">"c503"</definedName>
    <definedName name="IQ_GAIN_LOANS_REV">"c504"</definedName>
    <definedName name="IQ_GAIN_SALE_ASSETS">"c1377"</definedName>
    <definedName name="IQ_GAIN_SALE_LOANS_FDIC">"c6673"</definedName>
    <definedName name="IQ_GAIN_SALE_RE_FDIC">"c6674"</definedName>
    <definedName name="IQ_GAINS_SALE_ASSETS_FDIC">"c6675"</definedName>
    <definedName name="IQ_GDP">"c6874"</definedName>
    <definedName name="IQ_GDP_APR">"c7534"</definedName>
    <definedName name="IQ_GDP_APR_FC">"c8414"</definedName>
    <definedName name="IQ_GDP_FC">"c7754"</definedName>
    <definedName name="IQ_GDP_POP">"c7094"</definedName>
    <definedName name="IQ_GDP_POP_FC">"c7974"</definedName>
    <definedName name="IQ_GDP_REAL">"c6981"</definedName>
    <definedName name="IQ_GDP_REAL_APR">"c7641"</definedName>
    <definedName name="IQ_GDP_REAL_APR_FC">"c8521"</definedName>
    <definedName name="IQ_GDP_REAL_FC">"c7861"</definedName>
    <definedName name="IQ_GDP_REAL_POP">"c7201"</definedName>
    <definedName name="IQ_GDP_REAL_POP_FC">"c8081"</definedName>
    <definedName name="IQ_GDP_REAL_SAAR">"c6982"</definedName>
    <definedName name="IQ_GDP_REAL_SAAR_APR">"c7642"</definedName>
    <definedName name="IQ_GDP_REAL_SAAR_APR_FC">"c8522"</definedName>
    <definedName name="IQ_GDP_REAL_SAAR_FC">"c7862"</definedName>
    <definedName name="IQ_GDP_REAL_SAAR_POP">"c7202"</definedName>
    <definedName name="IQ_GDP_REAL_SAAR_POP_FC">"c8082"</definedName>
    <definedName name="IQ_GDP_REAL_SAAR_YOY">"c7422"</definedName>
    <definedName name="IQ_GDP_REAL_SAAR_YOY_FC">"c8302"</definedName>
    <definedName name="IQ_GDP_REAL_USD">"c11946"</definedName>
    <definedName name="IQ_GDP_REAL_USD_APR">"c11949"</definedName>
    <definedName name="IQ_GDP_REAL_USD_POP">"c11947"</definedName>
    <definedName name="IQ_GDP_REAL_USD_YOY">"c11948"</definedName>
    <definedName name="IQ_GDP_REAL_YOY">"c7421"</definedName>
    <definedName name="IQ_GDP_REAL_YOY_FC">"c8301"</definedName>
    <definedName name="IQ_GDP_SAAR">"c6875"</definedName>
    <definedName name="IQ_GDP_SAAR_APR">"c7535"</definedName>
    <definedName name="IQ_GDP_SAAR_APR_FC">"c8415"</definedName>
    <definedName name="IQ_GDP_SAAR_FC">"c7755"</definedName>
    <definedName name="IQ_GDP_SAAR_POP">"c7095"</definedName>
    <definedName name="IQ_GDP_SAAR_POP_FC">"c7975"</definedName>
    <definedName name="IQ_GDP_SAAR_YOY">"c7315"</definedName>
    <definedName name="IQ_GDP_SAAR_YOY_FC">"c8195"</definedName>
    <definedName name="IQ_GDP_USD">"c11834"</definedName>
    <definedName name="IQ_GDP_USD_APR">"c11837"</definedName>
    <definedName name="IQ_GDP_USD_POP">"c11835"</definedName>
    <definedName name="IQ_GDP_USD_YOY">"c11836"</definedName>
    <definedName name="IQ_GDP_YOY">"c7314"</definedName>
    <definedName name="IQ_GDP_YOY_FC">"c8194"</definedName>
    <definedName name="IQ_GEO_SEG_ASSETS">"c4069"</definedName>
    <definedName name="IQ_GEO_SEG_ASSETS_ABS">"c4091"</definedName>
    <definedName name="IQ_GEO_SEG_ASSETS_TOTAL">"c4123"</definedName>
    <definedName name="IQ_GEO_SEG_CAPEX">"c4083"</definedName>
    <definedName name="IQ_GEO_SEG_CAPEX_ABS">"c4105"</definedName>
    <definedName name="IQ_GEO_SEG_CAPEX_TOTAL">"c4127"</definedName>
    <definedName name="IQ_GEO_SEG_DA">"c4082"</definedName>
    <definedName name="IQ_GEO_SEG_DA_ABS">"c4104"</definedName>
    <definedName name="IQ_GEO_SEG_DA_TOTAL">"c4126"</definedName>
    <definedName name="IQ_GEO_SEG_EARNINGS_OP">"c4073"</definedName>
    <definedName name="IQ_GEO_SEG_EARNINGS_OP_ABS">"c4095"</definedName>
    <definedName name="IQ_GEO_SEG_EARNINGS_OP_TOTAL">"c4119"</definedName>
    <definedName name="IQ_GEO_SEG_EBT">"c4072"</definedName>
    <definedName name="IQ_GEO_SEG_EBT_ABS">"c4094"</definedName>
    <definedName name="IQ_GEO_SEG_EBT_TOTAL">"c4121"</definedName>
    <definedName name="IQ_GEO_SEG_GP">"c4070"</definedName>
    <definedName name="IQ_GEO_SEG_GP_ABS">"c4092"</definedName>
    <definedName name="IQ_GEO_SEG_GP_TOTAL">"c4120"</definedName>
    <definedName name="IQ_GEO_SEG_INC_TAX">"c4081"</definedName>
    <definedName name="IQ_GEO_SEG_INC_TAX_ABS">"c4103"</definedName>
    <definedName name="IQ_GEO_SEG_INC_TAX_TOTAL">"c4125"</definedName>
    <definedName name="IQ_GEO_SEG_INTEREST_EXP">"c4080"</definedName>
    <definedName name="IQ_GEO_SEG_INTEREST_EXP_ABS">"c4102"</definedName>
    <definedName name="IQ_GEO_SEG_INTEREST_EXP_TOTAL">"c4124"</definedName>
    <definedName name="IQ_GEO_SEG_NAME">"c5484"</definedName>
    <definedName name="IQ_GEO_SEG_NAME_ABS">"c5485"</definedName>
    <definedName name="IQ_GEO_SEG_NI">"c4071"</definedName>
    <definedName name="IQ_GEO_SEG_NI_ABS">"c4093"</definedName>
    <definedName name="IQ_GEO_SEG_NI_TOTAL">"c4122"</definedName>
    <definedName name="IQ_GEO_SEG_OPER_INC">"c4075"</definedName>
    <definedName name="IQ_GEO_SEG_OPER_INC_ABS">"c4097"</definedName>
    <definedName name="IQ_GEO_SEG_OPER_INC_TOTAL">"c4118"</definedName>
    <definedName name="IQ_GEO_SEG_REV">"c4074"</definedName>
    <definedName name="IQ_GEO_SEG_REV_ABS">"c4096"</definedName>
    <definedName name="IQ_GEO_SEG_REV_TOTAL">"c4117"</definedName>
    <definedName name="IQ_GLA_PCT_LEASED_CONSOL">"c8810"</definedName>
    <definedName name="IQ_GLA_PCT_LEASED_MANAGED">"c8812"</definedName>
    <definedName name="IQ_GLA_PCT_LEASED_OTHER">"c8813"</definedName>
    <definedName name="IQ_GLA_PCT_LEASED_TOTAL">"c8814"</definedName>
    <definedName name="IQ_GLA_PCT_LEASED_UNCONSOL">"c8811"</definedName>
    <definedName name="IQ_GLA_SQ_FT_CONSOL">"c8790"</definedName>
    <definedName name="IQ_GLA_SQ_FT_MANAGED">"c8792"</definedName>
    <definedName name="IQ_GLA_SQ_FT_OTHER">"c8793"</definedName>
    <definedName name="IQ_GLA_SQ_FT_TOTAL">"c8794"</definedName>
    <definedName name="IQ_GLA_SQ_FT_UNCONSOL">"c8791"</definedName>
    <definedName name="IQ_GLA_SQ_METER_CONSOL">"c8795"</definedName>
    <definedName name="IQ_GLA_SQ_METER_MANAGED">"c8797"</definedName>
    <definedName name="IQ_GLA_SQ_METER_OTHER">"c8798"</definedName>
    <definedName name="IQ_GLA_SQ_METER_TOTAL">"c8799"</definedName>
    <definedName name="IQ_GLA_SQ_METER_UNCONSOL">"c8796"</definedName>
    <definedName name="IQ_GNMA_FDIC">"c6398"</definedName>
    <definedName name="IQ_GOODWILL_FDIC">"c6334"</definedName>
    <definedName name="IQ_GOODWILL_IMPAIRMENT_FDIC">"c6678"</definedName>
    <definedName name="IQ_GOODWILL_INTAN_FDIC">"c6333"</definedName>
    <definedName name="IQ_GOODWILL_NET">"c1380"</definedName>
    <definedName name="IQ_GOVT_PERSONAL_TAXES_RECEIPTS">"c6876"</definedName>
    <definedName name="IQ_GOVT_PERSONAL_TAXES_RECEIPTS_APR">"c7536"</definedName>
    <definedName name="IQ_GOVT_PERSONAL_TAXES_RECEIPTS_APR_FC">"c8416"</definedName>
    <definedName name="IQ_GOVT_PERSONAL_TAXES_RECEIPTS_FC">"c7756"</definedName>
    <definedName name="IQ_GOVT_PERSONAL_TAXES_RECEIPTS_POP">"c7096"</definedName>
    <definedName name="IQ_GOVT_PERSONAL_TAXES_RECEIPTS_POP_FC">"c7976"</definedName>
    <definedName name="IQ_GOVT_PERSONAL_TAXES_RECEIPTS_YOY">"c7316"</definedName>
    <definedName name="IQ_GOVT_PERSONAL_TAXES_RECEIPTS_YOY_FC">"c8196"</definedName>
    <definedName name="IQ_GOVT_RECEIPTS">"c6877"</definedName>
    <definedName name="IQ_GOVT_RECEIPTS_APR">"c7537"</definedName>
    <definedName name="IQ_GOVT_RECEIPTS_APR_FC">"c8417"</definedName>
    <definedName name="IQ_GOVT_RECEIPTS_FC">"c7757"</definedName>
    <definedName name="IQ_GOVT_RECEIPTS_POP">"c7097"</definedName>
    <definedName name="IQ_GOVT_RECEIPTS_POP_FC">"c7977"</definedName>
    <definedName name="IQ_GOVT_RECEIPTS_YOY">"c7317"</definedName>
    <definedName name="IQ_GOVT_RECEIPTS_YOY_FC">"c8197"</definedName>
    <definedName name="IQ_GP">"c511"</definedName>
    <definedName name="IQ_GP_10YR_ANN_CAGR">"c6090"</definedName>
    <definedName name="IQ_GP_10YR_ANN_GROWTH">"c512"</definedName>
    <definedName name="IQ_GP_1YR_ANN_GROWTH">"c513"</definedName>
    <definedName name="IQ_GP_2YR_ANN_CAGR">"c6091"</definedName>
    <definedName name="IQ_GP_2YR_ANN_GROWTH">"c514"</definedName>
    <definedName name="IQ_GP_3YR_ANN_CAGR">"c6092"</definedName>
    <definedName name="IQ_GP_3YR_ANN_GROWTH">"c515"</definedName>
    <definedName name="IQ_GP_5YR_ANN_CAGR">"c6093"</definedName>
    <definedName name="IQ_GP_5YR_ANN_GROWTH">"c516"</definedName>
    <definedName name="IQ_GP_7YR_ANN_CAGR">"c6094"</definedName>
    <definedName name="IQ_GP_7YR_ANN_GROWTH">"c517"</definedName>
    <definedName name="IQ_GPPE">"c518"</definedName>
    <definedName name="IQ_GROSS_AH_EARNED">"c2742"</definedName>
    <definedName name="IQ_GROSS_CLAIM_EXP_INCUR">"c2755"</definedName>
    <definedName name="IQ_GROSS_CLAIM_EXP_PAID">"c2758"</definedName>
    <definedName name="IQ_GROSS_CLAIM_EXP_RES">"c2752"</definedName>
    <definedName name="IQ_GROSS_DIVID">"c1446"</definedName>
    <definedName name="IQ_GROSS_EARNED">"c2732"</definedName>
    <definedName name="IQ_GROSS_LIFE_EARNED">"c2737"</definedName>
    <definedName name="IQ_GROSS_LIFE_IN_FORCE">"c2767"</definedName>
    <definedName name="IQ_GROSS_LOANS">"c521"</definedName>
    <definedName name="IQ_GROSS_LOANS_10YR_ANN_CAGR">"c6095"</definedName>
    <definedName name="IQ_GROSS_LOANS_10YR_ANN_GROWTH">"c522"</definedName>
    <definedName name="IQ_GROSS_LOANS_1YR_ANN_GROWTH">"c523"</definedName>
    <definedName name="IQ_GROSS_LOANS_2YR_ANN_CAGR">"c6096"</definedName>
    <definedName name="IQ_GROSS_LOANS_2YR_ANN_GROWTH">"c524"</definedName>
    <definedName name="IQ_GROSS_LOANS_3YR_ANN_CAGR">"c6097"</definedName>
    <definedName name="IQ_GROSS_LOANS_3YR_ANN_GROWTH">"c525"</definedName>
    <definedName name="IQ_GROSS_LOANS_5YR_ANN_CAGR">"c6098"</definedName>
    <definedName name="IQ_GROSS_LOANS_5YR_ANN_GROWTH">"c526"</definedName>
    <definedName name="IQ_GROSS_LOANS_7YR_ANN_CAGR">"c6099"</definedName>
    <definedName name="IQ_GROSS_LOANS_7YR_ANN_GROWTH">"c527"</definedName>
    <definedName name="IQ_GROSS_LOANS_TOTAL_DEPOSITS">"c528"</definedName>
    <definedName name="IQ_GROSS_MARGIN">"c529"</definedName>
    <definedName name="IQ_GROSS_MARGIN_ACT_OR_EST_THOM">"c5562"</definedName>
    <definedName name="IQ_GROSS_MARGIN_EST">"c5547"</definedName>
    <definedName name="IQ_GROSS_MARGIN_EST_THOM">"c5555"</definedName>
    <definedName name="IQ_GROSS_MARGIN_HIGH_EST">"c5549"</definedName>
    <definedName name="IQ_GROSS_MARGIN_HIGH_EST_THOM">"c5557"</definedName>
    <definedName name="IQ_GROSS_MARGIN_LOW_EST">"c5550"</definedName>
    <definedName name="IQ_GROSS_MARGIN_LOW_EST_THOM">"c5558"</definedName>
    <definedName name="IQ_GROSS_MARGIN_MEDIAN_EST">"c5548"</definedName>
    <definedName name="IQ_GROSS_MARGIN_MEDIAN_EST_THOM">"c5556"</definedName>
    <definedName name="IQ_GROSS_MARGIN_NUM_EST">"c5551"</definedName>
    <definedName name="IQ_GROSS_MARGIN_NUM_EST_THOM">"c5559"</definedName>
    <definedName name="IQ_GROSS_MARGIN_STDDEV_EST">"c5552"</definedName>
    <definedName name="IQ_GROSS_MARGIN_STDDEV_EST_THOM">"c5560"</definedName>
    <definedName name="IQ_GROSS_PC_EARNED">"c2747"</definedName>
    <definedName name="IQ_GROSS_PROFIT">"c1378"</definedName>
    <definedName name="IQ_GROSS_SPRD">"c2155"</definedName>
    <definedName name="IQ_GROSS_WRITTEN">"c2726"</definedName>
    <definedName name="IQ_GROUP_EMBEDDED_VALUE_ASSET_MANAGEMENT">"c9955"</definedName>
    <definedName name="IQ_GROUP_EMBEDDED_VALUE_HEALTH">"c9954"</definedName>
    <definedName name="IQ_GROUP_EMBEDDED_VALUE_LIFE">"c9953"</definedName>
    <definedName name="IQ_GROUP_EMBEDDED_VALUE_LIFE_OTHER">"c9956"</definedName>
    <definedName name="IQ_GW">"c530"</definedName>
    <definedName name="IQ_GW_AMORT_BR">"c532"</definedName>
    <definedName name="IQ_GW_AMORT_FIN">"c540"</definedName>
    <definedName name="IQ_GW_AMORT_INS">"c541"</definedName>
    <definedName name="IQ_GW_AMORT_REIT">"c542"</definedName>
    <definedName name="IQ_GW_AMORT_UTI">"c543"</definedName>
    <definedName name="IQ_GW_INTAN_AMORT">"c1469"</definedName>
    <definedName name="IQ_GW_INTAN_AMORT_BNK">"c544"</definedName>
    <definedName name="IQ_GW_INTAN_AMORT_BR">"c1470"</definedName>
    <definedName name="IQ_GW_INTAN_AMORT_CF">"c1471"</definedName>
    <definedName name="IQ_GW_INTAN_AMORT_CF_BNK">"c1472"</definedName>
    <definedName name="IQ_GW_INTAN_AMORT_CF_BR">"c1473"</definedName>
    <definedName name="IQ_GW_INTAN_AMORT_CF_FIN">"c1474"</definedName>
    <definedName name="IQ_GW_INTAN_AMORT_CF_INS">"c1475"</definedName>
    <definedName name="IQ_GW_INTAN_AMORT_CF_RE">"c6279"</definedName>
    <definedName name="IQ_GW_INTAN_AMORT_CF_REIT">"c1476"</definedName>
    <definedName name="IQ_GW_INTAN_AMORT_CF_UTI">"c1477"</definedName>
    <definedName name="IQ_GW_INTAN_AMORT_FIN">"c1478"</definedName>
    <definedName name="IQ_GW_INTAN_AMORT_INS">"c1479"</definedName>
    <definedName name="IQ_GW_INTAN_AMORT_RE">"c6280"</definedName>
    <definedName name="IQ_GW_INTAN_AMORT_REIT">"c1480"</definedName>
    <definedName name="IQ_GW_INTAN_AMORT_UTI">"c1481"</definedName>
    <definedName name="IQ_HC_ADJUSTED_DISCHARGES">"c9977"</definedName>
    <definedName name="IQ_HC_ADMISSIONS">"c5953"</definedName>
    <definedName name="IQ_HC_ADMISSIONS_GROWTH">"c5997"</definedName>
    <definedName name="IQ_HC_ADMISSIONS_MANAGED_CARE">"c5956"</definedName>
    <definedName name="IQ_HC_ADMISSIONS_MEDICAID">"c5955"</definedName>
    <definedName name="IQ_HC_ADMISSIONS_MEDICARE">"c5954"</definedName>
    <definedName name="IQ_HC_ADMISSIONS_OTHER">"c5957"</definedName>
    <definedName name="IQ_HC_ADMISSIONS_SF">"c6006"</definedName>
    <definedName name="IQ_HC_ALFS">"c5952"</definedName>
    <definedName name="IQ_HC_ASO_COVERED_LIVES">"c9982"</definedName>
    <definedName name="IQ_HC_ASO_MEMBERSHIP">"c9985"</definedName>
    <definedName name="IQ_HC_AVG_BEDS_SVC">"c5951"</definedName>
    <definedName name="IQ_HC_AVG_DAILY_CENSUS">"c5965"</definedName>
    <definedName name="IQ_HC_AVG_LICENSED_BEDS">"c5949"</definedName>
    <definedName name="IQ_HC_AVG_LICENSED_BEDS_SF">"c6004"</definedName>
    <definedName name="IQ_HC_AVG_STAY">"c5966"</definedName>
    <definedName name="IQ_HC_AVG_STAY_SF">"c6016"</definedName>
    <definedName name="IQ_HC_BEDS_SVC">"c5950"</definedName>
    <definedName name="IQ_HC_CASES">"c9978"</definedName>
    <definedName name="IQ_HC_CLAIMS_RESERVES">"c9989"</definedName>
    <definedName name="IQ_HC_DAYS_REV_OUT">"c5993"</definedName>
    <definedName name="IQ_HC_DISCHARGES">"c9976"</definedName>
    <definedName name="IQ_HC_EQUIV_ADMISSIONS_GROWTH">"c5998"</definedName>
    <definedName name="IQ_HC_EQUIVALENT_ADMISSIONS">"c5958"</definedName>
    <definedName name="IQ_HC_EQUIVALENT_ADMISSIONS_SF">"c6007"</definedName>
    <definedName name="IQ_HC_EQUIVALENT_PATIENT_DAYS">"c9980"</definedName>
    <definedName name="IQ_HC_ER_VISITS">"c5964"</definedName>
    <definedName name="IQ_HC_ER_VISITS_SF">"c6017"</definedName>
    <definedName name="IQ_HC_GROSS_INPATIENT_REV">"c5987"</definedName>
    <definedName name="IQ_HC_GROSS_OUTPATIENT_REV">"c5988"</definedName>
    <definedName name="IQ_HC_GROSS_PATIENT_REV">"c5989"</definedName>
    <definedName name="IQ_HC_HOSP_FACILITIES_CONSOL">"c5945"</definedName>
    <definedName name="IQ_HC_HOSP_FACILITIES_CONSOL_SF">"c6000"</definedName>
    <definedName name="IQ_HC_HOSP_FACILITIES_NON_CONSOL">"c5946"</definedName>
    <definedName name="IQ_HC_HOSP_FACILITIES_NON_CONSOL_SF">"c6001"</definedName>
    <definedName name="IQ_HC_HOSP_FACILITIES_TOTAL">"c5947"</definedName>
    <definedName name="IQ_HC_HOSP_FACILITIES_TOTAL_SF">"c6002"</definedName>
    <definedName name="IQ_HC_INPATIENT_PROCEDURES">"c5961"</definedName>
    <definedName name="IQ_HC_INPATIENT_PROCEDURES_SF">"c6011"</definedName>
    <definedName name="IQ_HC_INPATIENT_REV_PER_ADMISSION">"c5994"</definedName>
    <definedName name="IQ_HC_INTPATIENT_SVCS_PCT_REV">"c5975"</definedName>
    <definedName name="IQ_HC_INTPATIENT_SVCS_PCT_REV_SF">"c6015"</definedName>
    <definedName name="IQ_HC_LICENSED_BEDS">"c5948"</definedName>
    <definedName name="IQ_HC_LICENSED_BEDS_SF">"c6003"</definedName>
    <definedName name="IQ_HC_MANAGED_CARE_PCT_ADMISSIONS">"c5982"</definedName>
    <definedName name="IQ_HC_MANAGED_CARE_PCT_REV">"c5978"</definedName>
    <definedName name="IQ_HC_MEDICAID_PCT_ADMISSIONS">"c5981"</definedName>
    <definedName name="IQ_HC_MEDICAID_PCT_REV">"c5977"</definedName>
    <definedName name="IQ_HC_MEDICAL_EXPENSE_RATIO">"c9987"</definedName>
    <definedName name="IQ_HC_MEDICARE_PCT_ADMISSIONS">"c5980"</definedName>
    <definedName name="IQ_HC_MEDICARE_PCT_REV">"c5976"</definedName>
    <definedName name="IQ_HC_NET_INPATIENT_REV">"c5984"</definedName>
    <definedName name="IQ_HC_NET_OUTPATIENT_REV">"c5985"</definedName>
    <definedName name="IQ_HC_NET_PATIENT_REV">"c5986"</definedName>
    <definedName name="IQ_HC_NET_PATIENT_REV_SF">"c6005"</definedName>
    <definedName name="IQ_HC_OCC_RATE">"c5967"</definedName>
    <definedName name="IQ_HC_OCC_RATE_LICENSED_BEDS">"c5968"</definedName>
    <definedName name="IQ_HC_OCC_RATE_SF">"c6009"</definedName>
    <definedName name="IQ_HC_OPEX_SUPPLIES">"c5990"</definedName>
    <definedName name="IQ_HC_OTHER_OPEX_PCT_REV">"c5973"</definedName>
    <definedName name="IQ_HC_OUTPATIENT_PROCEDURES">"c5962"</definedName>
    <definedName name="IQ_HC_OUTPATIENT_PROCEDURES_SF">"c6012"</definedName>
    <definedName name="IQ_HC_OUTPATIENT_REV_PER_ADMISSION">"c5995"</definedName>
    <definedName name="IQ_HC_OUTPATIENT_SVCS_PCT_REV">"c5974"</definedName>
    <definedName name="IQ_HC_OUTPATIENT_SVCS_PCT_REV_SF">"c6014"</definedName>
    <definedName name="IQ_HC_PATIENT_DAYS">"c5960"</definedName>
    <definedName name="IQ_HC_PATIENT_DAYS_SF">"c6010"</definedName>
    <definedName name="IQ_HC_PROF_GEN_LIAB_CLAIM_PAID">"c5991"</definedName>
    <definedName name="IQ_HC_PROF_GEN_LIAB_EXP_BENEFIT">"c5992"</definedName>
    <definedName name="IQ_HC_PROVISION_DOUBTFUL_PCT_REV">"c5972"</definedName>
    <definedName name="IQ_HC_REV_GROWTH">"c5996"</definedName>
    <definedName name="IQ_HC_REV_PER_CASE">"c9979"</definedName>
    <definedName name="IQ_HC_REV_PER_DISCHARGE">"c9990"</definedName>
    <definedName name="IQ_HC_REV_PER_EQUIV_ADMISSION">"c5959"</definedName>
    <definedName name="IQ_HC_REV_PER_EQUIV_ADMISSION_SF">"c6008"</definedName>
    <definedName name="IQ_HC_REV_PER_EQUIV_ADMISSIONS_GROWTH">"c5999"</definedName>
    <definedName name="IQ_HC_REV_PER_PATIENT_DAY">"c5969"</definedName>
    <definedName name="IQ_HC_REV_PER_PATIENT_DAY_SF">"c6018"</definedName>
    <definedName name="IQ_HC_RISK_COVERED_LIVES">"c9981"</definedName>
    <definedName name="IQ_HC_RISK_MEMBERSHIP">"c9984"</definedName>
    <definedName name="IQ_HC_SALARIES_PCT_REV">"c5970"</definedName>
    <definedName name="IQ_HC_SGA_MARGIN">"c9988"</definedName>
    <definedName name="IQ_HC_SUPPLIES_PCT_REV">"c5971"</definedName>
    <definedName name="IQ_HC_TOTAL_COVERED_LIVES">"c9983"</definedName>
    <definedName name="IQ_HC_TOTAL_MEMBERSHIP">"c9986"</definedName>
    <definedName name="IQ_HC_TOTAL_PROCEDURES">"c5963"</definedName>
    <definedName name="IQ_HC_TOTAL_PROCEDURES_SF">"c6013"</definedName>
    <definedName name="IQ_HC_UNINSURED_PCT_ADMISSIONS">"c5983"</definedName>
    <definedName name="IQ_HC_UNINSURED_PCT_REV">"c5979"</definedName>
    <definedName name="IQ_HELD_MATURITY_FDIC">"c6408"</definedName>
    <definedName name="IQ_HG_ACQUIRED_FRANCHISE_HOTEL_PROPERTIES">"c8584"</definedName>
    <definedName name="IQ_HG_ACQUIRED_FRANCHISE_ROOMS">"c8614"</definedName>
    <definedName name="IQ_HG_ACQUIRED_HOTEL_PROPERTIES">"c8572"</definedName>
    <definedName name="IQ_HG_ACQUIRED_MANAGED_HOTEL_PROPERTIES">"c8590"</definedName>
    <definedName name="IQ_HG_ACQUIRED_MANAGED_ROOMS">"c8620"</definedName>
    <definedName name="IQ_HG_ACQUIRED_OTHER_HOTEL_PROPERTIES">"c8596"</definedName>
    <definedName name="IQ_HG_ACQUIRED_OTHER_ROOMS">"c8626"</definedName>
    <definedName name="IQ_HG_ACQUIRED_OWNED_HOTEL_PROPERTIES">"c8578"</definedName>
    <definedName name="IQ_HG_ACQUIRED_OWNED_ROOMS">"c8608"</definedName>
    <definedName name="IQ_HG_ACQUIRED_ROOMS">"c8602"</definedName>
    <definedName name="IQ_HG_ADR_CHANGE_FRANCHISE">"c8684"</definedName>
    <definedName name="IQ_HG_ADR_CHANGE_MANAGED">"c8685"</definedName>
    <definedName name="IQ_HG_ADR_CHANGE_OTHER">"c8686"</definedName>
    <definedName name="IQ_HG_ADR_CHANGE_OWNED">"c8683"</definedName>
    <definedName name="IQ_HG_ADR_CHANGE_OWNED_COMP">"c8709"</definedName>
    <definedName name="IQ_HG_ADR_CHANGE_TOTAL">"c8687"</definedName>
    <definedName name="IQ_HG_ADR_CHANGE_TOTAL_COMP">"c8710"</definedName>
    <definedName name="IQ_HG_ADR_FRANCHISE">"c8664"</definedName>
    <definedName name="IQ_HG_ADR_MANAGED">"c8665"</definedName>
    <definedName name="IQ_HG_ADR_OTHER">"c8666"</definedName>
    <definedName name="IQ_HG_ADR_OWNED">"c8663"</definedName>
    <definedName name="IQ_HG_ADR_OWNED_COMP">"c8701"</definedName>
    <definedName name="IQ_HG_ADR_TOTAL">"c8667"</definedName>
    <definedName name="IQ_HG_ADR_TOTAL_COMP">"c8702"</definedName>
    <definedName name="IQ_HG_CASINOS_JV">"c8631"</definedName>
    <definedName name="IQ_HG_CASINOS_MANAGED">"c8632"</definedName>
    <definedName name="IQ_HG_CASINOS_OWNED">"c8630"</definedName>
    <definedName name="IQ_HG_CASINOS_TOTAL">"c8633"</definedName>
    <definedName name="IQ_HG_CLOSED_FRANCHISE_HOTEL_PROPERTIES">"c8586"</definedName>
    <definedName name="IQ_HG_CLOSED_FRANCHISE_ROOMS">"c8616"</definedName>
    <definedName name="IQ_HG_CLOSED_HOTEL_PROPERTIES">"c8574"</definedName>
    <definedName name="IQ_HG_CLOSED_MANAGED_HOTEL_PROPERTIES">"c8592"</definedName>
    <definedName name="IQ_HG_CLOSED_MANAGED_ROOMS">"c8622"</definedName>
    <definedName name="IQ_HG_CLOSED_OTHER_HOTEL_PROPERTIES">"c8598"</definedName>
    <definedName name="IQ_HG_CLOSED_OTHER_ROOMS">"c8628"</definedName>
    <definedName name="IQ_HG_CLOSED_OWNED_HOTEL_PROPERTIES">"c8580"</definedName>
    <definedName name="IQ_HG_CLOSED_OWNED_ROOMS">"c8610"</definedName>
    <definedName name="IQ_HG_CLOSED_ROOMS">"c8604"</definedName>
    <definedName name="IQ_HG_EXP_CASINO">"c8733"</definedName>
    <definedName name="IQ_HG_EXP_DEVELOPMENT">"c8738"</definedName>
    <definedName name="IQ_HG_EXP_ENTERTAINMENT">"c8736"</definedName>
    <definedName name="IQ_HG_EXP_FOOD_BEV">"c8734"</definedName>
    <definedName name="IQ_HG_EXP_FRANCHISE_MANAGEMENT">"c8744"</definedName>
    <definedName name="IQ_HG_EXP_OTHER_MNGD_FRANCHISE_PROP">"c8742"</definedName>
    <definedName name="IQ_HG_EXP_OWNED_LEASED_CONSOL_JV">"c8740"</definedName>
    <definedName name="IQ_HG_EXP_REIMBURSEMENTS">"c8743"</definedName>
    <definedName name="IQ_HG_EXP_RETAIL">"c8737"</definedName>
    <definedName name="IQ_HG_EXP_ROOMS">"c8735"</definedName>
    <definedName name="IQ_HG_EXP_THEATRE_CONCESSION">"c8739"</definedName>
    <definedName name="IQ_HG_EXP_VACA_OWNERSHIP_RES">"c8741"</definedName>
    <definedName name="IQ_HG_FOOD_PROM_COSTS">"c8746"</definedName>
    <definedName name="IQ_HG_FRANCHISE_HOTEL_PROPERTIES_BEG">"c8582"</definedName>
    <definedName name="IQ_HG_FRANCHISE_ROOMS_BEG">"c8612"</definedName>
    <definedName name="IQ_HG_GAMING_SPACE_JV">"c8635"</definedName>
    <definedName name="IQ_HG_GAMING_SPACE_MANAGED">"c8636"</definedName>
    <definedName name="IQ_HG_GAMING_SPACE_OWNED">"c8634"</definedName>
    <definedName name="IQ_HG_GAMING_SPACE_TOTAL">"c8637"</definedName>
    <definedName name="IQ_HG_HOTEL_PROPERTIES_BEG">"c8570"</definedName>
    <definedName name="IQ_HG_LAND_AVAIL_JV">"c8647"</definedName>
    <definedName name="IQ_HG_LAND_AVAIL_MANAGED">"c8648"</definedName>
    <definedName name="IQ_HG_LAND_AVAIL_OWNED">"c8646"</definedName>
    <definedName name="IQ_HG_LAND_AVAIL_TOTAL">"c8649"</definedName>
    <definedName name="IQ_HG_LAND_JV">"c8651"</definedName>
    <definedName name="IQ_HG_LAND_MANAGED">"c8652"</definedName>
    <definedName name="IQ_HG_LAND_OWNED">"c8650"</definedName>
    <definedName name="IQ_HG_LAND_TOTAL">"c8653"</definedName>
    <definedName name="IQ_HG_MANAGED_HOTEL_PROPERTIES_BEG">"c8588"</definedName>
    <definedName name="IQ_HG_MANAGED_ROOMS_BEG">"c8618"</definedName>
    <definedName name="IQ_HG_OCCUPANCY_CHANGE_FRANCHISE">"c8675"</definedName>
    <definedName name="IQ_HG_OCCUPANCY_CHANGE_MANAGED">"c8677"</definedName>
    <definedName name="IQ_HG_OCCUPANCY_CHANGE_OTHER">"c8679"</definedName>
    <definedName name="IQ_HG_OCCUPANCY_CHANGE_OWNED">"c8673"</definedName>
    <definedName name="IQ_HG_OCCUPANCY_CHANGE_OWNED_COMP">"c8705"</definedName>
    <definedName name="IQ_HG_OCCUPANCY_CHANGE_TOTAL">"c8681"</definedName>
    <definedName name="IQ_HG_OCCUPANCY_CHANGE_TOTAL_COMP">"c8707"</definedName>
    <definedName name="IQ_HG_OCCUPANCY_FRANCHISE">"c8659"</definedName>
    <definedName name="IQ_HG_OCCUPANCY_INCDEC_FRANCHISE">"c8676"</definedName>
    <definedName name="IQ_HG_OCCUPANCY_INCDEC_MANAGED">"c8678"</definedName>
    <definedName name="IQ_HG_OCCUPANCY_INCDEC_OTHER">"c8680"</definedName>
    <definedName name="IQ_HG_OCCUPANCY_INCDEC_OWNED">"c8674"</definedName>
    <definedName name="IQ_HG_OCCUPANCY_INCDEC_OWNED_COMP">"c8706"</definedName>
    <definedName name="IQ_HG_OCCUPANCY_INCDEC_TOTAL">"c8682"</definedName>
    <definedName name="IQ_HG_OCCUPANCY_INCDEC_TOTAL_COMP">"c8708"</definedName>
    <definedName name="IQ_HG_OCCUPANCY_MANAGED">"c8660"</definedName>
    <definedName name="IQ_HG_OCCUPANCY_OTHER">"c8661"</definedName>
    <definedName name="IQ_HG_OCCUPANCY_OWNED">"c8658"</definedName>
    <definedName name="IQ_HG_OCCUPANCY_OWNED_COMP">"c8699"</definedName>
    <definedName name="IQ_HG_OCCUPANCY_TOTAL">"c8662"</definedName>
    <definedName name="IQ_HG_OCCUPANCY_TOTAL_COMP">"c8700"</definedName>
    <definedName name="IQ_HG_OPENED_FRANCHISE_HOTEL_PROPERTIES">"c8583"</definedName>
    <definedName name="IQ_HG_OPENED_FRANCHISE_ROOMS">"c8613"</definedName>
    <definedName name="IQ_HG_OPENED_HOTEL_PROPERTIES">"c8571"</definedName>
    <definedName name="IQ_HG_OPENED_MANAGED_HOTEL_PROPERTIES">"c8589"</definedName>
    <definedName name="IQ_HG_OPENED_MANAGED_ROOMS">"c8619"</definedName>
    <definedName name="IQ_HG_OPENED_OTHER_HOTEL_PROPERTIES">"c8595"</definedName>
    <definedName name="IQ_HG_OPENED_OTHER_ROOMS">"c8625"</definedName>
    <definedName name="IQ_HG_OPENED_OWNED_HOTEL_PROPERTIES">"c8577"</definedName>
    <definedName name="IQ_HG_OPENED_OWNED_ROOMS">"c8607"</definedName>
    <definedName name="IQ_HG_OPENED_ROOMS">"c8601"</definedName>
    <definedName name="IQ_HG_OTHER_HOTEL_PROPERTIES_BEG">"c8594"</definedName>
    <definedName name="IQ_HG_OTHER_PROM_COSTS">"c8747"</definedName>
    <definedName name="IQ_HG_OTHER_ROOMS_BEG">"c8624"</definedName>
    <definedName name="IQ_HG_OWNED_HOTEL_PROPERTIES_BEG">"c8576"</definedName>
    <definedName name="IQ_HG_OWNED_ROOMS_BEG">"c8606"</definedName>
    <definedName name="IQ_HG_PARKING_SPACES_JV">"c8655"</definedName>
    <definedName name="IQ_HG_PARKING_SPACES_MANAGED">"c8656"</definedName>
    <definedName name="IQ_HG_PARKING_SPACES_OWNED">"c8654"</definedName>
    <definedName name="IQ_HG_PARKING_SPACES_TOTAL">"c8657"</definedName>
    <definedName name="IQ_HG_REV_BASE_MANAGEMENT_FEES">"c8726"</definedName>
    <definedName name="IQ_HG_REV_CASINO">"c8713"</definedName>
    <definedName name="IQ_HG_REV_COST_REIMBURSEMENT">"c8728"</definedName>
    <definedName name="IQ_HG_REV_ENTERTAINMENT">"c8716"</definedName>
    <definedName name="IQ_HG_REV_FOOD_BEV">"c8714"</definedName>
    <definedName name="IQ_HG_REV_FRANCHISE">"c8725"</definedName>
    <definedName name="IQ_HG_REV_INCENTIVE_MANAGEMENT_FEES">"c8727"</definedName>
    <definedName name="IQ_HG_REV_MANAGEMENT_FEES">"c8718"</definedName>
    <definedName name="IQ_HG_REV_OTHER_MNGD_FRANCHISE_PROP">"c8730"</definedName>
    <definedName name="IQ_HG_REV_OTHER_OP_SEGMENT">"c8721"</definedName>
    <definedName name="IQ_HG_REV_OTHER_OWNERSHIP_MIX">"c8731"</definedName>
    <definedName name="IQ_HG_REV_OWNED_LEASED_CONSOL_JV_HOTELS">"c8724"</definedName>
    <definedName name="IQ_HG_REV_PROMOTIONAL_ALLOWANCE">"c8722"</definedName>
    <definedName name="IQ_HG_REV_RACING">"c8719"</definedName>
    <definedName name="IQ_HG_REV_RETAIL">"c8717"</definedName>
    <definedName name="IQ_HG_REV_ROOMS">"c8715"</definedName>
    <definedName name="IQ_HG_REV_THEATRE_CONCESSION">"c8720"</definedName>
    <definedName name="IQ_HG_REV_TOTAL_OP_SEGMENT">"c8723"</definedName>
    <definedName name="IQ_HG_REV_TOTAL_OWNERSHIP_MIX">"c8732"</definedName>
    <definedName name="IQ_HG_REV_VACA_OWNERSHIP_RES_SALES_SVCS">"c8729"</definedName>
    <definedName name="IQ_HG_REVENUES_CHANGE_OWNED_COMP">"c8697"</definedName>
    <definedName name="IQ_HG_REVENUES_CHANGE_TOTAL_COMP">"c8698"</definedName>
    <definedName name="IQ_HG_REVPAR_CHANGE_MANAGED">"c8690"</definedName>
    <definedName name="IQ_HG_REVPAR_CHANGE_OTHER">"c8691"</definedName>
    <definedName name="IQ_HG_REVPAR_CHANGE_OWNED">"c8688"</definedName>
    <definedName name="IQ_HG_REVPAR_CHANGE_OWNED_COMP">"c8711"</definedName>
    <definedName name="IQ_HG_REVPAR_CHANGE_TOTAL">"c8692"</definedName>
    <definedName name="IQ_HG_REVPAR_CHANGE_TOTAL_COMP">"c8712"</definedName>
    <definedName name="IQ_HG_REVPAR_CHNAGE_FRANCHISE">"c8689"</definedName>
    <definedName name="IQ_HG_REVPAR_FRANCHISE">"c8669"</definedName>
    <definedName name="IQ_HG_REVPAR_MANAGED">"c8670"</definedName>
    <definedName name="IQ_HG_REVPAR_OTHER">"c8671"</definedName>
    <definedName name="IQ_HG_REVPAR_OWNED">"c8668"</definedName>
    <definedName name="IQ_HG_REVPAR_OWNED_COMP">"c8703"</definedName>
    <definedName name="IQ_HG_REVPAR_TOTAL">"c8672"</definedName>
    <definedName name="IQ_HG_REVPAR_TOTAL_COMP">"c8704"</definedName>
    <definedName name="IQ_HG_ROOM_PROM_COSTS">"c8745"</definedName>
    <definedName name="IQ_HG_ROOMS_BEG">"c8600"</definedName>
    <definedName name="IQ_HG_SLOT_MACHINES_JV">"c8639"</definedName>
    <definedName name="IQ_HG_SLOT_MACHINES_MANAGED">"c8640"</definedName>
    <definedName name="IQ_HG_SLOT_MACHINES_OWNED">"c8638"</definedName>
    <definedName name="IQ_HG_SLOT_MACHINES_TOTAL">"c8641"</definedName>
    <definedName name="IQ_HG_SOLD_FRANCHISE_HOTEL_PROPERTIES">"c8585"</definedName>
    <definedName name="IQ_HG_SOLD_FRANCHISE_ROOMS">"c8615"</definedName>
    <definedName name="IQ_HG_SOLD_HOTEL_PROPERTIES">"c8573"</definedName>
    <definedName name="IQ_HG_SOLD_MANAGED_HOTEL_PROPERTIES">"c8591"</definedName>
    <definedName name="IQ_HG_SOLD_MANAGED_ROOMS">"c8621"</definedName>
    <definedName name="IQ_HG_SOLD_OTHER_HOTEL_PROPERTIES">"c8597"</definedName>
    <definedName name="IQ_HG_SOLD_OTHER_ROOMS">"c8627"</definedName>
    <definedName name="IQ_HG_SOLD_OWNED_HOTEL_PROPERTIES">"c8579"</definedName>
    <definedName name="IQ_HG_SOLD_OWNED_ROOMS">"c8609"</definedName>
    <definedName name="IQ_HG_SOLD_ROOMS">"c8603"</definedName>
    <definedName name="IQ_HG_TABLE_GAMES_JV">"c8643"</definedName>
    <definedName name="IQ_HG_TABLE_GAMES_MANAGED">"c8644"</definedName>
    <definedName name="IQ_HG_TABLE_GAMES_OWNED">"c8642"</definedName>
    <definedName name="IQ_HG_TABLE_GAMES_TOTAL">"c8645"</definedName>
    <definedName name="IQ_HG_TOTAL_FRANCHISE_HOTEL_PROPERTIES">"c8587"</definedName>
    <definedName name="IQ_HG_TOTAL_FRANCHISE_ROOMS">"c8617"</definedName>
    <definedName name="IQ_HG_TOTAL_HOTEL_PROPERTIES">"c8575"</definedName>
    <definedName name="IQ_HG_TOTAL_MANAGED_HOTEL_PROPERTIES">"c8593"</definedName>
    <definedName name="IQ_HG_TOTAL_MANAGED_ROOMS">"c8623"</definedName>
    <definedName name="IQ_HG_TOTAL_OTHER_HOTEL_PROPERTIES">"c8599"</definedName>
    <definedName name="IQ_HG_TOTAL_OTHER_ROOMS">"c8629"</definedName>
    <definedName name="IQ_HG_TOTAL_OWNED_HOTEL_PROPERTIES">"c8581"</definedName>
    <definedName name="IQ_HG_TOTAL_OWNED_PROPERTIES_COMP">"c8693"</definedName>
    <definedName name="IQ_HG_TOTAL_OWNED_ROOMS">"c8611"</definedName>
    <definedName name="IQ_HG_TOTAL_OWNED_ROOMS_COMP">"c8695"</definedName>
    <definedName name="IQ_HG_TOTAL_PROM_COSTS">"c8748"</definedName>
    <definedName name="IQ_HG_TOTAL_PROPERTIES_COMP">"c8694"</definedName>
    <definedName name="IQ_HG_TOTAL_ROOMS">"c8605"</definedName>
    <definedName name="IQ_HG_TOTAL_ROOMS_COMP">"c8696"</definedName>
    <definedName name="IQ_HIGH_TARGET_PRICE">"c1651"</definedName>
    <definedName name="IQ_HIGH_TARGET_PRICE_CIQ">"c4659"</definedName>
    <definedName name="IQ_HIGH_TARGET_PRICE_REUT">"c5317"</definedName>
    <definedName name="IQ_HIGH_TARGET_PRICE_THOM">"c5096"</definedName>
    <definedName name="IQ_HIGHPRICE">"c545"</definedName>
    <definedName name="IQ_HOME_AVG_LOAN_SIZE">"c5911"</definedName>
    <definedName name="IQ_HOME_BACKLOG">"c5844"</definedName>
    <definedName name="IQ_HOME_BACKLOG_AVG_JV">"c5848"</definedName>
    <definedName name="IQ_HOME_BACKLOG_AVG_JV_GROWTH">"c5928"</definedName>
    <definedName name="IQ_HOME_BACKLOG_AVG_JV_INC">"c5851"</definedName>
    <definedName name="IQ_HOME_BACKLOG_AVG_JV_INC_GROWTH">"c5931"</definedName>
    <definedName name="IQ_HOME_BACKLOG_AVG_PRICE">"c5845"</definedName>
    <definedName name="IQ_HOME_BACKLOG_AVG_PRICE_GROWTH">"c5925"</definedName>
    <definedName name="IQ_HOME_BACKLOG_GROWTH">"c5924"</definedName>
    <definedName name="IQ_HOME_BACKLOG_JV">"c5847"</definedName>
    <definedName name="IQ_HOME_BACKLOG_JV_GROWTH">"c5927"</definedName>
    <definedName name="IQ_HOME_BACKLOG_JV_INC">"c5850"</definedName>
    <definedName name="IQ_HOME_BACKLOG_JV_INC_GROWTH">"c5930"</definedName>
    <definedName name="IQ_HOME_BACKLOG_VALUE">"c5846"</definedName>
    <definedName name="IQ_HOME_BACKLOG_VALUE_GROWTH">"c5926"</definedName>
    <definedName name="IQ_HOME_BACKLOG_VALUE_JV">"c5849"</definedName>
    <definedName name="IQ_HOME_BACKLOG_VALUE_JV_GROWTH">"c5929"</definedName>
    <definedName name="IQ_HOME_BACKLOG_VALUE_JV_INC">"c5852"</definedName>
    <definedName name="IQ_HOME_BACKLOG_VALUE_JV_INC_GROWTH">"c5932"</definedName>
    <definedName name="IQ_HOME_COMMUNITIES_ACTIVE">"c5862"</definedName>
    <definedName name="IQ_HOME_COMMUNITIES_ACTIVE_GROWTH">"c5942"</definedName>
    <definedName name="IQ_HOME_COMMUNITIES_ACTIVE_JV">"c5863"</definedName>
    <definedName name="IQ_HOME_COMMUNITIES_ACTIVE_JV_GROWTH">"c5943"</definedName>
    <definedName name="IQ_HOME_COMMUNITIES_ACTIVE_JV_INC">"c5864"</definedName>
    <definedName name="IQ_HOME_COMMUNITIES_ACTIVE_JV_INC_GROWTH">"c5944"</definedName>
    <definedName name="IQ_HOME_COST_CONSTRUCTION_SVCS">"c5882"</definedName>
    <definedName name="IQ_HOME_COST_ELIMINATIONS_OTHER">"c5883"</definedName>
    <definedName name="IQ_HOME_COST_FINANCIAL_SVCS">"c5881"</definedName>
    <definedName name="IQ_HOME_COST_HOUSING">"c5877"</definedName>
    <definedName name="IQ_HOME_COST_LAND_LOT">"c5878"</definedName>
    <definedName name="IQ_HOME_COST_OTHER_HOMEBUILDING">"c5879"</definedName>
    <definedName name="IQ_HOME_COST_TOTAL">"c5884"</definedName>
    <definedName name="IQ_HOME_COST_TOTAL_HOMEBUILDING">"c5880"</definedName>
    <definedName name="IQ_HOME_DELIVERED">"c5835"</definedName>
    <definedName name="IQ_HOME_DELIVERED_AVG_PRICE">"c5836"</definedName>
    <definedName name="IQ_HOME_DELIVERED_AVG_PRICE_GROWTH">"c5916"</definedName>
    <definedName name="IQ_HOME_DELIVERED_AVG_PRICE_JV">"c5839"</definedName>
    <definedName name="IQ_HOME_DELIVERED_AVG_PRICE_JV_GROWTH">"c5919"</definedName>
    <definedName name="IQ_HOME_DELIVERED_AVG_PRICE_JV_INC">"c5842"</definedName>
    <definedName name="IQ_HOME_DELIVERED_AVG_PRICE_JV_INC_GROWTH">"c5922"</definedName>
    <definedName name="IQ_HOME_DELIVERED_GROWTH">"c5915"</definedName>
    <definedName name="IQ_HOME_DELIVERED_JV">"c5838"</definedName>
    <definedName name="IQ_HOME_DELIVERED_JV_GROWTH">"c5918"</definedName>
    <definedName name="IQ_HOME_DELIVERED_JV_INC">"c5841"</definedName>
    <definedName name="IQ_HOME_DELIVERED_JV_INC_GROWTH">"c5921"</definedName>
    <definedName name="IQ_HOME_DELIVERED_VALUE">"c5837"</definedName>
    <definedName name="IQ_HOME_DELIVERED_VALUE_GROWTH">"c5917"</definedName>
    <definedName name="IQ_HOME_DELIVERED_VALUE_JV">"c5840"</definedName>
    <definedName name="IQ_HOME_DELIVERED_VALUE_JV_GROWTH">"c5920"</definedName>
    <definedName name="IQ_HOME_DELIVERED_VALUE_JV_INC">"c5843"</definedName>
    <definedName name="IQ_HOME_DELIVERED_VALUE_JV_INC_GROWTH">"c5923"</definedName>
    <definedName name="IQ_HOME_EQUITY_LOC_NET_CHARGE_OFFS_FDIC">"c6644"</definedName>
    <definedName name="IQ_HOME_EQUITY_LOC_TOTAL_CHARGE_OFFS_FDIC">"c6606"</definedName>
    <definedName name="IQ_HOME_EQUITY_LOC_TOTAL_RECOVERIES_FDIC">"c6625"</definedName>
    <definedName name="IQ_HOME_FINISHED_HOMES_CIP">"c5865"</definedName>
    <definedName name="IQ_HOME_FIRSTLIEN_MORT_ORIGINATED">"c5905"</definedName>
    <definedName name="IQ_HOME_FIRSTLIEN_MORT_ORIGINATED_VOL">"c5908"</definedName>
    <definedName name="IQ_HOME_HUC">"c5822"</definedName>
    <definedName name="IQ_HOME_HUC_JV">"c5823"</definedName>
    <definedName name="IQ_HOME_HUC_JV_INC">"c5824"</definedName>
    <definedName name="IQ_HOME_INV_NOT_OWNED">"c5868"</definedName>
    <definedName name="IQ_HOME_LAND_DEVELOPMENT">"c5866"</definedName>
    <definedName name="IQ_HOME_LAND_FUTURE_DEVELOPMENT">"c5867"</definedName>
    <definedName name="IQ_HOME_LOAN_APPLICATIONS">"c5910"</definedName>
    <definedName name="IQ_HOME_LOANS_SOLD_COUNT">"c5912"</definedName>
    <definedName name="IQ_HOME_LOANS_SOLD_VALUE">"c5913"</definedName>
    <definedName name="IQ_HOME_LOTS_CONTROLLED">"c5831"</definedName>
    <definedName name="IQ_HOME_LOTS_FINISHED">"c5827"</definedName>
    <definedName name="IQ_HOME_LOTS_HELD_SALE">"c5830"</definedName>
    <definedName name="IQ_HOME_LOTS_JV">"c5833"</definedName>
    <definedName name="IQ_HOME_LOTS_JV_INC">"c5834"</definedName>
    <definedName name="IQ_HOME_LOTS_OTHER">"c5832"</definedName>
    <definedName name="IQ_HOME_LOTS_OWNED">"c5828"</definedName>
    <definedName name="IQ_HOME_LOTS_UNDER_DEVELOPMENT">"c5826"</definedName>
    <definedName name="IQ_HOME_LOTS_UNDER_OPTION">"c5829"</definedName>
    <definedName name="IQ_HOME_LOTS_UNDEVELOPED">"c5825"</definedName>
    <definedName name="IQ_HOME_MORT_CAPTURE_RATE">"c5906"</definedName>
    <definedName name="IQ_HOME_MORT_ORIGINATED">"c5907"</definedName>
    <definedName name="IQ_HOME_OBLIGATIONS_INV_NOT_OWNED">"c5914"</definedName>
    <definedName name="IQ_HOME_ORDERS">"c5853"</definedName>
    <definedName name="IQ_HOME_ORDERS_AVG_PRICE">"c5854"</definedName>
    <definedName name="IQ_HOME_ORDERS_AVG_PRICE_GROWTH">"c5934"</definedName>
    <definedName name="IQ_HOME_ORDERS_AVG_PRICE_JV">"c5857"</definedName>
    <definedName name="IQ_HOME_ORDERS_AVG_PRICE_JV_GROWTH">"c5937"</definedName>
    <definedName name="IQ_HOME_ORDERS_AVG_PRICE_JV_INC">"c5860"</definedName>
    <definedName name="IQ_HOME_ORDERS_AVG_PRICE_JV_INC_GROWTH">"c5940"</definedName>
    <definedName name="IQ_HOME_ORDERS_GROWTH">"c5933"</definedName>
    <definedName name="IQ_HOME_ORDERS_JV">"c5856"</definedName>
    <definedName name="IQ_HOME_ORDERS_JV_GROWTH">"c5936"</definedName>
    <definedName name="IQ_HOME_ORDERS_JV_INC">"c5859"</definedName>
    <definedName name="IQ_HOME_ORDERS_JV_INC_GROWTH">"c5939"</definedName>
    <definedName name="IQ_HOME_ORDERS_VALUE">"c5855"</definedName>
    <definedName name="IQ_HOME_ORDERS_VALUE_GROWTH">"c5935"</definedName>
    <definedName name="IQ_HOME_ORDERS_VALUE_JV">"c5858"</definedName>
    <definedName name="IQ_HOME_ORDERS_VALUE_JV_GROWTH">"c5938"</definedName>
    <definedName name="IQ_HOME_ORDERS_VALUE_JV_INC">"c5861"</definedName>
    <definedName name="IQ_HOME_ORDERS_VALUE_JV_INC_GROWTH">"c5941"</definedName>
    <definedName name="IQ_HOME_ORIGINATION_TOTAL">"c5909"</definedName>
    <definedName name="IQ_HOME_PRETAX_INC_CONSTRUCTION_SVCS">"c5890"</definedName>
    <definedName name="IQ_HOME_PRETAX_INC_ELIMINATIONS_OTHER">"c5891"</definedName>
    <definedName name="IQ_HOME_PRETAX_INC_FINANCIAL_SVCS">"c5889"</definedName>
    <definedName name="IQ_HOME_PRETAX_INC_HOUSING">"c5885"</definedName>
    <definedName name="IQ_HOME_PRETAX_INC_LAND_LOT">"c5886"</definedName>
    <definedName name="IQ_HOME_PRETAX_INC_OTHER_HOMEBUILDING">"c5887"</definedName>
    <definedName name="IQ_HOME_PRETAX_INC_TOTAL">"c5892"</definedName>
    <definedName name="IQ_HOME_PRETAX_INC_TOTAL_HOMEBUILDING">"c5888"</definedName>
    <definedName name="IQ_HOME_PURCH_OBLIGATION_1YR">"c5898"</definedName>
    <definedName name="IQ_HOME_PURCH_OBLIGATION_2YR">"c5899"</definedName>
    <definedName name="IQ_HOME_PURCH_OBLIGATION_3YR">"c5900"</definedName>
    <definedName name="IQ_HOME_PURCH_OBLIGATION_4YR">"c5901"</definedName>
    <definedName name="IQ_HOME_PURCH_OBLIGATION_5YR">"c5902"</definedName>
    <definedName name="IQ_HOME_PURCH_OBLIGATION_AFTER5">"c5903"</definedName>
    <definedName name="IQ_HOME_PURCH_OBLIGATION_TOTAL">"c5904"</definedName>
    <definedName name="IQ_HOME_REV_CONSTRUCTION_SERVICES">"c5874"</definedName>
    <definedName name="IQ_HOME_REV_ELIMINATIONS_OTHER">"c5875"</definedName>
    <definedName name="IQ_HOME_REV_FINANCIAL_SERVICES">"c5873"</definedName>
    <definedName name="IQ_HOME_REV_HOUSING">"c5872"</definedName>
    <definedName name="IQ_HOME_REV_LAND_LOT">"c5870"</definedName>
    <definedName name="IQ_HOME_REV_OTHER_HOMEBUILDING">"c5871"</definedName>
    <definedName name="IQ_HOME_REV_TOTAL">"c5876"</definedName>
    <definedName name="IQ_HOME_SALES_NEW">"c6924"</definedName>
    <definedName name="IQ_HOME_SALES_NEW_APR">"c7584"</definedName>
    <definedName name="IQ_HOME_SALES_NEW_APR_FC">"c8464"</definedName>
    <definedName name="IQ_HOME_SALES_NEW_FC">"c7804"</definedName>
    <definedName name="IQ_HOME_SALES_NEW_POP">"c7144"</definedName>
    <definedName name="IQ_HOME_SALES_NEW_POP_FC">"c8024"</definedName>
    <definedName name="IQ_HOME_SALES_NEW_YOY">"c7364"</definedName>
    <definedName name="IQ_HOME_SALES_NEW_YOY_FC">"c8244"</definedName>
    <definedName name="IQ_HOME_TOTAL_INV">"c5869"</definedName>
    <definedName name="IQ_HOME_WARRANTY_RES_BEG">"c5893"</definedName>
    <definedName name="IQ_HOME_WARRANTY_RES_END">"c5897"</definedName>
    <definedName name="IQ_HOME_WARRANTY_RES_ISS">"c5894"</definedName>
    <definedName name="IQ_HOME_WARRANTY_RES_OTHER">"c5896"</definedName>
    <definedName name="IQ_HOME_WARRANTY_RES_PAY">"c5895"</definedName>
    <definedName name="IQ_HOMEOWNERS_WRITTEN">"c546"</definedName>
    <definedName name="IQ_HOURLY_COMP">"c6879"</definedName>
    <definedName name="IQ_HOURLY_COMP_APR">"c7539"</definedName>
    <definedName name="IQ_HOURLY_COMP_APR_FC">"c8419"</definedName>
    <definedName name="IQ_HOURLY_COMP_FC">"c7759"</definedName>
    <definedName name="IQ_HOURLY_COMP_POP">"c7099"</definedName>
    <definedName name="IQ_HOURLY_COMP_POP_FC">"c7979"</definedName>
    <definedName name="IQ_HOURLY_COMP_YOY">"c7319"</definedName>
    <definedName name="IQ_HOURLY_COMP_YOY_FC">"c8199"</definedName>
    <definedName name="IQ_HOUSING_COMPLETIONS">"c6881"</definedName>
    <definedName name="IQ_HOUSING_COMPLETIONS_APR">"c7541"</definedName>
    <definedName name="IQ_HOUSING_COMPLETIONS_APR_FC">"c8421"</definedName>
    <definedName name="IQ_HOUSING_COMPLETIONS_FC">"c7761"</definedName>
    <definedName name="IQ_HOUSING_COMPLETIONS_POP">"c7101"</definedName>
    <definedName name="IQ_HOUSING_COMPLETIONS_POP_FC">"c7981"</definedName>
    <definedName name="IQ_HOUSING_COMPLETIONS_SINGLE_FAM_APR_FC_UNUSED_UNUSED_UNUSED">"c8422"</definedName>
    <definedName name="IQ_HOUSING_COMPLETIONS_SINGLE_FAM_APR_UNUSED_UNUSED_UNUSED">"c7542"</definedName>
    <definedName name="IQ_HOUSING_COMPLETIONS_SINGLE_FAM_FC_UNUSED_UNUSED_UNUSED">"c7762"</definedName>
    <definedName name="IQ_HOUSING_COMPLETIONS_SINGLE_FAM_POP_FC_UNUSED_UNUSED_UNUSED">"c7982"</definedName>
    <definedName name="IQ_HOUSING_COMPLETIONS_SINGLE_FAM_POP_UNUSED_UNUSED_UNUSED">"c7102"</definedName>
    <definedName name="IQ_HOUSING_COMPLETIONS_SINGLE_FAM_UNUSED_UNUSED_UNUSED">"c6882"</definedName>
    <definedName name="IQ_HOUSING_COMPLETIONS_SINGLE_FAM_YOY_FC_UNUSED_UNUSED_UNUSED">"c8202"</definedName>
    <definedName name="IQ_HOUSING_COMPLETIONS_SINGLE_FAM_YOY_UNUSED_UNUSED_UNUSED">"c7322"</definedName>
    <definedName name="IQ_HOUSING_COMPLETIONS_YOY">"c7321"</definedName>
    <definedName name="IQ_HOUSING_COMPLETIONS_YOY_FC">"c8201"</definedName>
    <definedName name="IQ_HOUSING_PERMITS">"c6883"</definedName>
    <definedName name="IQ_HOUSING_PERMITS_APR">"c7543"</definedName>
    <definedName name="IQ_HOUSING_PERMITS_APR_FC">"c8423"</definedName>
    <definedName name="IQ_HOUSING_PERMITS_FC">"c7763"</definedName>
    <definedName name="IQ_HOUSING_PERMITS_POP">"c7103"</definedName>
    <definedName name="IQ_HOUSING_PERMITS_POP_FC">"c7983"</definedName>
    <definedName name="IQ_HOUSING_PERMITS_YOY">"c7323"</definedName>
    <definedName name="IQ_HOUSING_PERMITS_YOY_FC">"c8203"</definedName>
    <definedName name="IQ_HOUSING_STARTS">"c6884"</definedName>
    <definedName name="IQ_HOUSING_STARTS_APR">"c7544"</definedName>
    <definedName name="IQ_HOUSING_STARTS_APR_FC">"c8424"</definedName>
    <definedName name="IQ_HOUSING_STARTS_FC">"c7764"</definedName>
    <definedName name="IQ_HOUSING_STARTS_POP">"c7104"</definedName>
    <definedName name="IQ_HOUSING_STARTS_POP_FC">"c7984"</definedName>
    <definedName name="IQ_HOUSING_STARTS_SAAR">"c6885"</definedName>
    <definedName name="IQ_HOUSING_STARTS_SAAR_APR">"c7545"</definedName>
    <definedName name="IQ_HOUSING_STARTS_SAAR_APR_FC">"c8425"</definedName>
    <definedName name="IQ_HOUSING_STARTS_SAAR_FC">"c7765"</definedName>
    <definedName name="IQ_HOUSING_STARTS_SAAR_POP">"c7105"</definedName>
    <definedName name="IQ_HOUSING_STARTS_SAAR_POP_FC">"c7985"</definedName>
    <definedName name="IQ_HOUSING_STARTS_SAAR_YOY">"c7325"</definedName>
    <definedName name="IQ_HOUSING_STARTS_SAAR_YOY_FC">"c8205"</definedName>
    <definedName name="IQ_HOUSING_STARTS_YOY">"c7324"</definedName>
    <definedName name="IQ_HOUSING_STARTS_YOY_FC">"c8204"</definedName>
    <definedName name="IQ_HRS_WORKED_FULL_PT">"c6880"</definedName>
    <definedName name="IQ_HRS_WORKED_FULL_PT_APR">"c7540"</definedName>
    <definedName name="IQ_HRS_WORKED_FULL_PT_APR_FC">"c8420"</definedName>
    <definedName name="IQ_HRS_WORKED_FULL_PT_FC">"c7760"</definedName>
    <definedName name="IQ_HRS_WORKED_FULL_PT_POP">"c7100"</definedName>
    <definedName name="IQ_HRS_WORKED_FULL_PT_POP_FC">"c7980"</definedName>
    <definedName name="IQ_HRS_WORKED_FULL_PT_YOY">"c7320"</definedName>
    <definedName name="IQ_HRS_WORKED_FULL_PT_YOY_FC">"c8200"</definedName>
    <definedName name="IQ_IM_AVG_REV_PER_CLICK">"c9991"</definedName>
    <definedName name="IQ_IM_NUMBER_PAGE_VIEWS">"c9993"</definedName>
    <definedName name="IQ_IM_NUMBER_PAID_CLICKS">"c9995"</definedName>
    <definedName name="IQ_IM_NUMBER_PAID_CLICKS_GROWTH">"c9996"</definedName>
    <definedName name="IQ_IM_PAGE_VIEWS_GROWTH">"c9994"</definedName>
    <definedName name="IQ_IM_REV_PER_PAGE_VIEW_GROWTH">"c9992"</definedName>
    <definedName name="IQ_IM_TRAFFIC_ACQUISITION_CHANGE">"c9998"</definedName>
    <definedName name="IQ_IM_TRAFFIC_ACQUISITION_COST_TO_AD_REV_RATIO">"c10000"</definedName>
    <definedName name="IQ_IM_TRAFFIC_ACQUISITION_COST_TO_TOTAL_REV_RATIO">"c9999"</definedName>
    <definedName name="IQ_IM_TRAFFIC_ACQUISITION_COSTS">"c9997"</definedName>
    <definedName name="IQ_IMPAIR_OIL">"c547"</definedName>
    <definedName name="IQ_IMPAIRMENT_GW">"c548"</definedName>
    <definedName name="IQ_IMPORT_PRICE_INDEX">"c6886"</definedName>
    <definedName name="IQ_IMPORT_PRICE_INDEX_APR">"c7546"</definedName>
    <definedName name="IQ_IMPORT_PRICE_INDEX_APR_FC">"c8426"</definedName>
    <definedName name="IQ_IMPORT_PRICE_INDEX_FC">"c7766"</definedName>
    <definedName name="IQ_IMPORT_PRICE_INDEX_POP">"c7106"</definedName>
    <definedName name="IQ_IMPORT_PRICE_INDEX_POP_FC">"c7986"</definedName>
    <definedName name="IQ_IMPORT_PRICE_INDEX_YOY">"c7326"</definedName>
    <definedName name="IQ_IMPORT_PRICE_INDEX_YOY_FC">"c8206"</definedName>
    <definedName name="IQ_IMPORTS_GOODS">"c6887"</definedName>
    <definedName name="IQ_IMPORTS_GOODS_APR">"c7547"</definedName>
    <definedName name="IQ_IMPORTS_GOODS_APR_FC">"c8427"</definedName>
    <definedName name="IQ_IMPORTS_GOODS_FC">"c7767"</definedName>
    <definedName name="IQ_IMPORTS_GOODS_NONFACTOR_SERVICES">"c6888"</definedName>
    <definedName name="IQ_IMPORTS_GOODS_NONFACTOR_SERVICES_APR">"c7548"</definedName>
    <definedName name="IQ_IMPORTS_GOODS_NONFACTOR_SERVICES_APR_FC">"c8428"</definedName>
    <definedName name="IQ_IMPORTS_GOODS_NONFACTOR_SERVICES_FC">"c7768"</definedName>
    <definedName name="IQ_IMPORTS_GOODS_NONFACTOR_SERVICES_POP">"c7108"</definedName>
    <definedName name="IQ_IMPORTS_GOODS_NONFACTOR_SERVICES_POP_FC">"c7988"</definedName>
    <definedName name="IQ_IMPORTS_GOODS_NONFACTOR_SERVICES_YOY">"c7328"</definedName>
    <definedName name="IQ_IMPORTS_GOODS_NONFACTOR_SERVICES_YOY_FC">"c8208"</definedName>
    <definedName name="IQ_IMPORTS_GOODS_POP">"c7107"</definedName>
    <definedName name="IQ_IMPORTS_GOODS_POP_FC">"c7987"</definedName>
    <definedName name="IQ_IMPORTS_GOODS_REAL">"c11950"</definedName>
    <definedName name="IQ_IMPORTS_GOODS_REAL_APR">"c11953"</definedName>
    <definedName name="IQ_IMPORTS_GOODS_REAL_POP">"c11951"</definedName>
    <definedName name="IQ_IMPORTS_GOODS_REAL_SAAR_APR_FC_UNUSED_UNUSED_UNUSED">"c8523"</definedName>
    <definedName name="IQ_IMPORTS_GOODS_REAL_SAAR_APR_UNUSED_UNUSED_UNUSED">"c7643"</definedName>
    <definedName name="IQ_IMPORTS_GOODS_REAL_SAAR_FC_UNUSED_UNUSED_UNUSED">"c7863"</definedName>
    <definedName name="IQ_IMPORTS_GOODS_REAL_SAAR_POP_FC_UNUSED_UNUSED_UNUSED">"c8083"</definedName>
    <definedName name="IQ_IMPORTS_GOODS_REAL_SAAR_POP_UNUSED_UNUSED_UNUSED">"c7203"</definedName>
    <definedName name="IQ_IMPORTS_GOODS_REAL_SAAR_UNUSED_UNUSED_UNUSED">"c6983"</definedName>
    <definedName name="IQ_IMPORTS_GOODS_REAL_SAAR_YOY_FC_UNUSED_UNUSED_UNUSED">"c8303"</definedName>
    <definedName name="IQ_IMPORTS_GOODS_REAL_SAAR_YOY_UNUSED_UNUSED_UNUSED">"c7423"</definedName>
    <definedName name="IQ_IMPORTS_GOODS_REAL_YOY">"c11952"</definedName>
    <definedName name="IQ_IMPORTS_GOODS_SAAR">"c6891"</definedName>
    <definedName name="IQ_IMPORTS_GOODS_SAAR_APR">"c7551"</definedName>
    <definedName name="IQ_IMPORTS_GOODS_SAAR_APR_FC">"c8431"</definedName>
    <definedName name="IQ_IMPORTS_GOODS_SAAR_FC">"c7771"</definedName>
    <definedName name="IQ_IMPORTS_GOODS_SAAR_POP">"c7111"</definedName>
    <definedName name="IQ_IMPORTS_GOODS_SAAR_POP_FC">"c7991"</definedName>
    <definedName name="IQ_IMPORTS_GOODS_SAAR_USD_APR_FC">"c11849"</definedName>
    <definedName name="IQ_IMPORTS_GOODS_SAAR_USD_FC">"c11846"</definedName>
    <definedName name="IQ_IMPORTS_GOODS_SAAR_USD_POP_FC">"c11847"</definedName>
    <definedName name="IQ_IMPORTS_GOODS_SAAR_USD_YOY_FC">"c11848"</definedName>
    <definedName name="IQ_IMPORTS_GOODS_SAAR_YOY">"c7331"</definedName>
    <definedName name="IQ_IMPORTS_GOODS_SAAR_YOY_FC">"c8211"</definedName>
    <definedName name="IQ_IMPORTS_GOODS_SERVICES_APR_FC_UNUSED_UNUSED_UNUSED">"c8429"</definedName>
    <definedName name="IQ_IMPORTS_GOODS_SERVICES_APR_UNUSED_UNUSED_UNUSED">"c7549"</definedName>
    <definedName name="IQ_IMPORTS_GOODS_SERVICES_FC_UNUSED_UNUSED_UNUSED">"c7769"</definedName>
    <definedName name="IQ_IMPORTS_GOODS_SERVICES_POP_FC_UNUSED_UNUSED_UNUSED">"c7989"</definedName>
    <definedName name="IQ_IMPORTS_GOODS_SERVICES_POP_UNUSED_UNUSED_UNUSED">"c7109"</definedName>
    <definedName name="IQ_IMPORTS_GOODS_SERVICES_REAL">"c6985"</definedName>
    <definedName name="IQ_IMPORTS_GOODS_SERVICES_REAL_APR">"c7645"</definedName>
    <definedName name="IQ_IMPORTS_GOODS_SERVICES_REAL_APR_FC">"c8525"</definedName>
    <definedName name="IQ_IMPORTS_GOODS_SERVICES_REAL_FC">"c7865"</definedName>
    <definedName name="IQ_IMPORTS_GOODS_SERVICES_REAL_POP">"c7205"</definedName>
    <definedName name="IQ_IMPORTS_GOODS_SERVICES_REAL_POP_FC">"c8085"</definedName>
    <definedName name="IQ_IMPORTS_GOODS_SERVICES_REAL_SAAR">"c11958"</definedName>
    <definedName name="IQ_IMPORTS_GOODS_SERVICES_REAL_SAAR_APR">"c11961"</definedName>
    <definedName name="IQ_IMPORTS_GOODS_SERVICES_REAL_SAAR_APR_FC_UNUSED_UNUSED_UNUSED">"c8524"</definedName>
    <definedName name="IQ_IMPORTS_GOODS_SERVICES_REAL_SAAR_APR_UNUSED_UNUSED_UNUSED">"c7644"</definedName>
    <definedName name="IQ_IMPORTS_GOODS_SERVICES_REAL_SAAR_FC_UNUSED_UNUSED_UNUSED">"c7864"</definedName>
    <definedName name="IQ_IMPORTS_GOODS_SERVICES_REAL_SAAR_POP">"c11959"</definedName>
    <definedName name="IQ_IMPORTS_GOODS_SERVICES_REAL_SAAR_POP_FC_UNUSED_UNUSED_UNUSED">"c8084"</definedName>
    <definedName name="IQ_IMPORTS_GOODS_SERVICES_REAL_SAAR_POP_UNUSED_UNUSED_UNUSED">"c7204"</definedName>
    <definedName name="IQ_IMPORTS_GOODS_SERVICES_REAL_SAAR_UNUSED_UNUSED_UNUSED">"c6984"</definedName>
    <definedName name="IQ_IMPORTS_GOODS_SERVICES_REAL_SAAR_USD">"c11962"</definedName>
    <definedName name="IQ_IMPORTS_GOODS_SERVICES_REAL_SAAR_USD_APR">"c11965"</definedName>
    <definedName name="IQ_IMPORTS_GOODS_SERVICES_REAL_SAAR_USD_APR_FC">"c11969"</definedName>
    <definedName name="IQ_IMPORTS_GOODS_SERVICES_REAL_SAAR_USD_FC">"c11966"</definedName>
    <definedName name="IQ_IMPORTS_GOODS_SERVICES_REAL_SAAR_USD_POP">"c11963"</definedName>
    <definedName name="IQ_IMPORTS_GOODS_SERVICES_REAL_SAAR_USD_POP_FC">"c11967"</definedName>
    <definedName name="IQ_IMPORTS_GOODS_SERVICES_REAL_SAAR_USD_YOY">"c11964"</definedName>
    <definedName name="IQ_IMPORTS_GOODS_SERVICES_REAL_SAAR_USD_YOY_FC">"c11968"</definedName>
    <definedName name="IQ_IMPORTS_GOODS_SERVICES_REAL_SAAR_YOY">"c11960"</definedName>
    <definedName name="IQ_IMPORTS_GOODS_SERVICES_REAL_SAAR_YOY_FC_UNUSED_UNUSED_UNUSED">"c8304"</definedName>
    <definedName name="IQ_IMPORTS_GOODS_SERVICES_REAL_SAAR_YOY_UNUSED_UNUSED_UNUSED">"c7424"</definedName>
    <definedName name="IQ_IMPORTS_GOODS_SERVICES_REAL_USD">"c11954"</definedName>
    <definedName name="IQ_IMPORTS_GOODS_SERVICES_REAL_USD_APR">"c11957"</definedName>
    <definedName name="IQ_IMPORTS_GOODS_SERVICES_REAL_USD_POP">"c11955"</definedName>
    <definedName name="IQ_IMPORTS_GOODS_SERVICES_REAL_USD_YOY">"c11956"</definedName>
    <definedName name="IQ_IMPORTS_GOODS_SERVICES_REAL_YOY">"c7425"</definedName>
    <definedName name="IQ_IMPORTS_GOODS_SERVICES_REAL_YOY_FC">"c8305"</definedName>
    <definedName name="IQ_IMPORTS_GOODS_SERVICES_SAAR">"c6890"</definedName>
    <definedName name="IQ_IMPORTS_GOODS_SERVICES_SAAR_APR">"c7550"</definedName>
    <definedName name="IQ_IMPORTS_GOODS_SERVICES_SAAR_APR_FC">"c8430"</definedName>
    <definedName name="IQ_IMPORTS_GOODS_SERVICES_SAAR_FC">"c7770"</definedName>
    <definedName name="IQ_IMPORTS_GOODS_SERVICES_SAAR_POP">"c7110"</definedName>
    <definedName name="IQ_IMPORTS_GOODS_SERVICES_SAAR_POP_FC">"c7990"</definedName>
    <definedName name="IQ_IMPORTS_GOODS_SERVICES_SAAR_YOY">"c7330"</definedName>
    <definedName name="IQ_IMPORTS_GOODS_SERVICES_SAAR_YOY_FC">"c8210"</definedName>
    <definedName name="IQ_IMPORTS_GOODS_SERVICES_UNUSED_UNUSED_UNUSED">"c6889"</definedName>
    <definedName name="IQ_IMPORTS_GOODS_SERVICES_USD">"c11842"</definedName>
    <definedName name="IQ_IMPORTS_GOODS_SERVICES_USD_APR">"c11845"</definedName>
    <definedName name="IQ_IMPORTS_GOODS_SERVICES_USD_POP">"c11843"</definedName>
    <definedName name="IQ_IMPORTS_GOODS_SERVICES_USD_YOY">"c11844"</definedName>
    <definedName name="IQ_IMPORTS_GOODS_SERVICES_YOY_FC_UNUSED_UNUSED_UNUSED">"c8209"</definedName>
    <definedName name="IQ_IMPORTS_GOODS_SERVICES_YOY_UNUSED_UNUSED_UNUSED">"c7329"</definedName>
    <definedName name="IQ_IMPORTS_GOODS_USD_APR_FC">"c11841"</definedName>
    <definedName name="IQ_IMPORTS_GOODS_USD_FC">"c11838"</definedName>
    <definedName name="IQ_IMPORTS_GOODS_USD_POP_FC">"c11839"</definedName>
    <definedName name="IQ_IMPORTS_GOODS_USD_YOY_FC">"c11840"</definedName>
    <definedName name="IQ_IMPORTS_GOODS_YOY">"c7327"</definedName>
    <definedName name="IQ_IMPORTS_GOODS_YOY_FC">"c8207"</definedName>
    <definedName name="IQ_IMPORTS_NONFACTOR_SERVICES">"c6892"</definedName>
    <definedName name="IQ_IMPORTS_NONFACTOR_SERVICES_APR">"c7552"</definedName>
    <definedName name="IQ_IMPORTS_NONFACTOR_SERVICES_APR_FC">"c8432"</definedName>
    <definedName name="IQ_IMPORTS_NONFACTOR_SERVICES_FC">"c7772"</definedName>
    <definedName name="IQ_IMPORTS_NONFACTOR_SERVICES_POP">"c7112"</definedName>
    <definedName name="IQ_IMPORTS_NONFACTOR_SERVICES_POP_FC">"c7992"</definedName>
    <definedName name="IQ_IMPORTS_NONFACTOR_SERVICES_SAAR">"c6893"</definedName>
    <definedName name="IQ_IMPORTS_NONFACTOR_SERVICES_SAAR_APR">"c7553"</definedName>
    <definedName name="IQ_IMPORTS_NONFACTOR_SERVICES_SAAR_APR_FC">"c8433"</definedName>
    <definedName name="IQ_IMPORTS_NONFACTOR_SERVICES_SAAR_FC">"c7773"</definedName>
    <definedName name="IQ_IMPORTS_NONFACTOR_SERVICES_SAAR_POP">"c7113"</definedName>
    <definedName name="IQ_IMPORTS_NONFACTOR_SERVICES_SAAR_POP_FC">"c7993"</definedName>
    <definedName name="IQ_IMPORTS_NONFACTOR_SERVICES_SAAR_USD_APR_FC">"c11857"</definedName>
    <definedName name="IQ_IMPORTS_NONFACTOR_SERVICES_SAAR_USD_FC">"c11854"</definedName>
    <definedName name="IQ_IMPORTS_NONFACTOR_SERVICES_SAAR_USD_POP_FC">"c11855"</definedName>
    <definedName name="IQ_IMPORTS_NONFACTOR_SERVICES_SAAR_USD_YOY_FC">"c11856"</definedName>
    <definedName name="IQ_IMPORTS_NONFACTOR_SERVICES_SAAR_YOY">"c7333"</definedName>
    <definedName name="IQ_IMPORTS_NONFACTOR_SERVICES_SAAR_YOY_FC">"c8213"</definedName>
    <definedName name="IQ_IMPORTS_NONFACTOR_SERVICES_USD_APR_FC">"c11853"</definedName>
    <definedName name="IQ_IMPORTS_NONFACTOR_SERVICES_USD_FC">"c11850"</definedName>
    <definedName name="IQ_IMPORTS_NONFACTOR_SERVICES_USD_POP_FC">"c11851"</definedName>
    <definedName name="IQ_IMPORTS_NONFACTOR_SERVICES_USD_YOY_FC">"c11852"</definedName>
    <definedName name="IQ_IMPORTS_NONFACTOR_SERVICES_YOY">"c7332"</definedName>
    <definedName name="IQ_IMPORTS_NONFACTOR_SERVICES_YOY_FC">"c8212"</definedName>
    <definedName name="IQ_IMPORTS_SERVICES">"c11858"</definedName>
    <definedName name="IQ_IMPORTS_SERVICES_APR">"c11861"</definedName>
    <definedName name="IQ_IMPORTS_SERVICES_POP">"c11859"</definedName>
    <definedName name="IQ_IMPORTS_SERVICES_REAL">"c6986"</definedName>
    <definedName name="IQ_IMPORTS_SERVICES_REAL_APR">"c7646"</definedName>
    <definedName name="IQ_IMPORTS_SERVICES_REAL_APR_FC">"c8526"</definedName>
    <definedName name="IQ_IMPORTS_SERVICES_REAL_FC">"c7866"</definedName>
    <definedName name="IQ_IMPORTS_SERVICES_REAL_POP">"c7206"</definedName>
    <definedName name="IQ_IMPORTS_SERVICES_REAL_POP_FC">"c8086"</definedName>
    <definedName name="IQ_IMPORTS_SERVICES_REAL_YOY">"c7426"</definedName>
    <definedName name="IQ_IMPORTS_SERVICES_REAL_YOY_FC">"c8306"</definedName>
    <definedName name="IQ_IMPORTS_SERVICES_YOY">"c11860"</definedName>
    <definedName name="IQ_IMPUT_OPER_LEASE_DEPR">"c2987"</definedName>
    <definedName name="IQ_IMPUT_OPER_LEASE_INT_EXP">"c2986"</definedName>
    <definedName name="IQ_INC_AFTER_TAX">"c1598"</definedName>
    <definedName name="IQ_INC_AVAIL_EXCL">"c1395"</definedName>
    <definedName name="IQ_INC_AVAIL_INCL">"c1396"</definedName>
    <definedName name="IQ_INC_BEFORE_TAX">"c1375"</definedName>
    <definedName name="IQ_INC_EQUITY">"c549"</definedName>
    <definedName name="IQ_INC_EQUITY_BR">"c550"</definedName>
    <definedName name="IQ_INC_EQUITY_CF">"c551"</definedName>
    <definedName name="IQ_INC_EQUITY_FIN">"c552"</definedName>
    <definedName name="IQ_INC_EQUITY_INS">"c553"</definedName>
    <definedName name="IQ_INC_EQUITY_RE">"c6222"</definedName>
    <definedName name="IQ_INC_EQUITY_REC_BNK">"c554"</definedName>
    <definedName name="IQ_INC_EQUITY_REIT">"c555"</definedName>
    <definedName name="IQ_INC_EQUITY_REV_BNK">"c556"</definedName>
    <definedName name="IQ_INC_EQUITY_UTI">"c557"</definedName>
    <definedName name="IQ_INC_REAL_ESTATE_REC">"c558"</definedName>
    <definedName name="IQ_INC_REAL_ESTATE_REV">"c559"</definedName>
    <definedName name="IQ_INC_TAX">"c560"</definedName>
    <definedName name="IQ_INC_TAX_EXCL">"c1599"</definedName>
    <definedName name="IQ_INC_TAX_PAY_CURRENT">"c561"</definedName>
    <definedName name="IQ_INC_TRADE_ACT">"c562"</definedName>
    <definedName name="IQ_INCIDENTAL_CHANGES_BUSINESS_COMBINATIONS_FDIC">"c6502"</definedName>
    <definedName name="IQ_INCOME_BEFORE_EXTRA_FDIC">"c6585"</definedName>
    <definedName name="IQ_INCOME_EARNED_FDIC">"c6359"</definedName>
    <definedName name="IQ_INCOME_TAXES_FDIC">"c6582"</definedName>
    <definedName name="IQ_INDEX_LEADING_IND">"c6894"</definedName>
    <definedName name="IQ_INDEX_LEADING_IND_APR">"c7554"</definedName>
    <definedName name="IQ_INDEX_LEADING_IND_APR_FC">"c8434"</definedName>
    <definedName name="IQ_INDEX_LEADING_IND_FC">"c7774"</definedName>
    <definedName name="IQ_INDEX_LEADING_IND_POP">"c7114"</definedName>
    <definedName name="IQ_INDEX_LEADING_IND_POP_FC">"c7994"</definedName>
    <definedName name="IQ_INDEX_LEADING_IND_YOY">"c7334"</definedName>
    <definedName name="IQ_INDEX_LEADING_IND_YOY_FC">"c8214"</definedName>
    <definedName name="IQ_INDICATED_ATTRIB_ORE_RESOURCES_ALUM">"c9238"</definedName>
    <definedName name="IQ_INDICATED_ATTRIB_ORE_RESOURCES_COP">"c9182"</definedName>
    <definedName name="IQ_INDICATED_ATTRIB_ORE_RESOURCES_DIAM">"c9662"</definedName>
    <definedName name="IQ_INDICATED_ATTRIB_ORE_RESOURCES_GOLD">"c9023"</definedName>
    <definedName name="IQ_INDICATED_ATTRIB_ORE_RESOURCES_IRON">"c9397"</definedName>
    <definedName name="IQ_INDICATED_ATTRIB_ORE_RESOURCES_LEAD">"c9450"</definedName>
    <definedName name="IQ_INDICATED_ATTRIB_ORE_RESOURCES_MANG">"c9503"</definedName>
    <definedName name="IQ_INDICATED_ATTRIB_ORE_RESOURCES_MOLYB">"c9715"</definedName>
    <definedName name="IQ_INDICATED_ATTRIB_ORE_RESOURCES_NICK">"c9291"</definedName>
    <definedName name="IQ_INDICATED_ATTRIB_ORE_RESOURCES_PLAT">"c9129"</definedName>
    <definedName name="IQ_INDICATED_ATTRIB_ORE_RESOURCES_SILVER">"c9076"</definedName>
    <definedName name="IQ_INDICATED_ATTRIB_ORE_RESOURCES_TITAN">"c9556"</definedName>
    <definedName name="IQ_INDICATED_ATTRIB_ORE_RESOURCES_URAN">"c9609"</definedName>
    <definedName name="IQ_INDICATED_ATTRIB_ORE_RESOURCES_ZINC">"c9344"</definedName>
    <definedName name="IQ_INDICATED_ORE_RESOURCES_ALUM">"c9224"</definedName>
    <definedName name="IQ_INDICATED_ORE_RESOURCES_COP">"c9168"</definedName>
    <definedName name="IQ_INDICATED_ORE_RESOURCES_DIAM">"c9648"</definedName>
    <definedName name="IQ_INDICATED_ORE_RESOURCES_GOLD">"c9009"</definedName>
    <definedName name="IQ_INDICATED_ORE_RESOURCES_IRON">"c9383"</definedName>
    <definedName name="IQ_INDICATED_ORE_RESOURCES_LEAD">"c9436"</definedName>
    <definedName name="IQ_INDICATED_ORE_RESOURCES_MANG">"c9489"</definedName>
    <definedName name="IQ_INDICATED_ORE_RESOURCES_MOLYB">"c9701"</definedName>
    <definedName name="IQ_INDICATED_ORE_RESOURCES_NICK">"c9277"</definedName>
    <definedName name="IQ_INDICATED_ORE_RESOURCES_PLAT">"c9115"</definedName>
    <definedName name="IQ_INDICATED_ORE_RESOURCES_SILVER">"c9062"</definedName>
    <definedName name="IQ_INDICATED_ORE_RESOURCES_TITAN">"c9542"</definedName>
    <definedName name="IQ_INDICATED_ORE_RESOURCES_URAN">"c9595"</definedName>
    <definedName name="IQ_INDICATED_ORE_RESOURCES_ZINC">"c9330"</definedName>
    <definedName name="IQ_INDICATED_RECOV_ATTRIB_RESOURCES_ALUM">"c9243"</definedName>
    <definedName name="IQ_INDICATED_RECOV_ATTRIB_RESOURCES_COAL">"c9817"</definedName>
    <definedName name="IQ_INDICATED_RECOV_ATTRIB_RESOURCES_COP">"c9187"</definedName>
    <definedName name="IQ_INDICATED_RECOV_ATTRIB_RESOURCES_DIAM">"c9667"</definedName>
    <definedName name="IQ_INDICATED_RECOV_ATTRIB_RESOURCES_GOLD">"c9028"</definedName>
    <definedName name="IQ_INDICATED_RECOV_ATTRIB_RESOURCES_IRON">"c9402"</definedName>
    <definedName name="IQ_INDICATED_RECOV_ATTRIB_RESOURCES_LEAD">"c9455"</definedName>
    <definedName name="IQ_INDICATED_RECOV_ATTRIB_RESOURCES_MANG">"c9508"</definedName>
    <definedName name="IQ_INDICATED_RECOV_ATTRIB_RESOURCES_MET_COAL">"c9757"</definedName>
    <definedName name="IQ_INDICATED_RECOV_ATTRIB_RESOURCES_MOLYB">"c9720"</definedName>
    <definedName name="IQ_INDICATED_RECOV_ATTRIB_RESOURCES_NICK">"c9296"</definedName>
    <definedName name="IQ_INDICATED_RECOV_ATTRIB_RESOURCES_PLAT">"c9134"</definedName>
    <definedName name="IQ_INDICATED_RECOV_ATTRIB_RESOURCES_SILVER">"c9081"</definedName>
    <definedName name="IQ_INDICATED_RECOV_ATTRIB_RESOURCES_STEAM">"c9787"</definedName>
    <definedName name="IQ_INDICATED_RECOV_ATTRIB_RESOURCES_TITAN">"c9561"</definedName>
    <definedName name="IQ_INDICATED_RECOV_ATTRIB_RESOURCES_URAN">"c9614"</definedName>
    <definedName name="IQ_INDICATED_RECOV_ATTRIB_RESOURCES_ZINC">"c9349"</definedName>
    <definedName name="IQ_INDICATED_RECOV_RESOURCES_ALUM">"c9233"</definedName>
    <definedName name="IQ_INDICATED_RECOV_RESOURCES_COAL">"c9812"</definedName>
    <definedName name="IQ_INDICATED_RECOV_RESOURCES_COP">"c9177"</definedName>
    <definedName name="IQ_INDICATED_RECOV_RESOURCES_DIAM">"c9657"</definedName>
    <definedName name="IQ_INDICATED_RECOV_RESOURCES_GOLD">"c9018"</definedName>
    <definedName name="IQ_INDICATED_RECOV_RESOURCES_IRON">"c9392"</definedName>
    <definedName name="IQ_INDICATED_RECOV_RESOURCES_LEAD">"c9445"</definedName>
    <definedName name="IQ_INDICATED_RECOV_RESOURCES_MANG">"c9498"</definedName>
    <definedName name="IQ_INDICATED_RECOV_RESOURCES_MET_COAL">"c9752"</definedName>
    <definedName name="IQ_INDICATED_RECOV_RESOURCES_MOLYB">"c9710"</definedName>
    <definedName name="IQ_INDICATED_RECOV_RESOURCES_NICK">"c9286"</definedName>
    <definedName name="IQ_INDICATED_RECOV_RESOURCES_PLAT">"c9124"</definedName>
    <definedName name="IQ_INDICATED_RECOV_RESOURCES_SILVER">"c9071"</definedName>
    <definedName name="IQ_INDICATED_RECOV_RESOURCES_STEAM">"c9782"</definedName>
    <definedName name="IQ_INDICATED_RECOV_RESOURCES_TITAN">"c9551"</definedName>
    <definedName name="IQ_INDICATED_RECOV_RESOURCES_URAN">"c9604"</definedName>
    <definedName name="IQ_INDICATED_RECOV_RESOURCES_ZINC">"c9339"</definedName>
    <definedName name="IQ_INDICATED_RESOURCES_CALORIFIC_VALUE_COAL">"c9807"</definedName>
    <definedName name="IQ_INDICATED_RESOURCES_CALORIFIC_VALUE_MET_COAL">"c9747"</definedName>
    <definedName name="IQ_INDICATED_RESOURCES_CALORIFIC_VALUE_STEAM">"c9777"</definedName>
    <definedName name="IQ_INDICATED_RESOURCES_GRADE_ALUM">"c9225"</definedName>
    <definedName name="IQ_INDICATED_RESOURCES_GRADE_COP">"c9169"</definedName>
    <definedName name="IQ_INDICATED_RESOURCES_GRADE_DIAM">"c9649"</definedName>
    <definedName name="IQ_INDICATED_RESOURCES_GRADE_GOLD">"c9010"</definedName>
    <definedName name="IQ_INDICATED_RESOURCES_GRADE_IRON">"c9384"</definedName>
    <definedName name="IQ_INDICATED_RESOURCES_GRADE_LEAD">"c9437"</definedName>
    <definedName name="IQ_INDICATED_RESOURCES_GRADE_MANG">"c9490"</definedName>
    <definedName name="IQ_INDICATED_RESOURCES_GRADE_MOLYB">"c9702"</definedName>
    <definedName name="IQ_INDICATED_RESOURCES_GRADE_NICK">"c9278"</definedName>
    <definedName name="IQ_INDICATED_RESOURCES_GRADE_PLAT">"c9116"</definedName>
    <definedName name="IQ_INDICATED_RESOURCES_GRADE_SILVER">"c9063"</definedName>
    <definedName name="IQ_INDICATED_RESOURCES_GRADE_TITAN">"c9543"</definedName>
    <definedName name="IQ_INDICATED_RESOURCES_GRADE_URAN">"c9596"</definedName>
    <definedName name="IQ_INDICATED_RESOURCES_GRADE_ZINC">"c9331"</definedName>
    <definedName name="IQ_INDIVIDUALS_CHARGE_OFFS_FDIC">"c6599"</definedName>
    <definedName name="IQ_INDIVIDUALS_LOANS_FDIC">"c6318"</definedName>
    <definedName name="IQ_INDIVIDUALS_NET_CHARGE_OFFS_FDIC">"c6637"</definedName>
    <definedName name="IQ_INDIVIDUALS_OTHER_LOANS_FDIC">"c6321"</definedName>
    <definedName name="IQ_INDIVIDUALS_PARTNERSHIPS_CORP_DEPOSITS_FOREIGN_FDIC">"c6479"</definedName>
    <definedName name="IQ_INDIVIDUALS_PARTNERSHIPS_CORP_NONTRANSACTION_ACCOUNTS_FDIC">"c6545"</definedName>
    <definedName name="IQ_INDIVIDUALS_PARTNERSHIPS_CORP_TOTAL_DEPOSITS_FDIC">"c6471"</definedName>
    <definedName name="IQ_INDIVIDUALS_PARTNERSHIPS_CORP_TRANSACTION_ACCOUNTS_FDIC">"c6537"</definedName>
    <definedName name="IQ_INDIVIDUALS_RECOVERIES_FDIC">"c6618"</definedName>
    <definedName name="IQ_INDUSTRIAL_PROD">"c6895"</definedName>
    <definedName name="IQ_INDUSTRIAL_PROD_APR">"c7555"</definedName>
    <definedName name="IQ_INDUSTRIAL_PROD_APR_FC">"c8435"</definedName>
    <definedName name="IQ_INDUSTRIAL_PROD_FC">"c7775"</definedName>
    <definedName name="IQ_INDUSTRIAL_PROD_POP">"c7115"</definedName>
    <definedName name="IQ_INDUSTRIAL_PROD_POP_FC">"c7995"</definedName>
    <definedName name="IQ_INDUSTRIAL_PROD_YOY">"c7335"</definedName>
    <definedName name="IQ_INDUSTRIAL_PROD_YOY_FC">"c8215"</definedName>
    <definedName name="IQ_INDUSTRY">"c3601"</definedName>
    <definedName name="IQ_INDUSTRY_GROUP">"c3602"</definedName>
    <definedName name="IQ_INDUSTRY_SECTOR">"c3603"</definedName>
    <definedName name="IQ_INFERRED_ATTRIB_ORE_RESOURCES_ALUM">"c9240"</definedName>
    <definedName name="IQ_INFERRED_ATTRIB_ORE_RESOURCES_COP">"c9184"</definedName>
    <definedName name="IQ_INFERRED_ATTRIB_ORE_RESOURCES_DIAM">"c9664"</definedName>
    <definedName name="IQ_INFERRED_ATTRIB_ORE_RESOURCES_GOLD">"c9025"</definedName>
    <definedName name="IQ_INFERRED_ATTRIB_ORE_RESOURCES_IRON">"c9399"</definedName>
    <definedName name="IQ_INFERRED_ATTRIB_ORE_RESOURCES_LEAD">"c9452"</definedName>
    <definedName name="IQ_INFERRED_ATTRIB_ORE_RESOURCES_MANG">"c9505"</definedName>
    <definedName name="IQ_INFERRED_ATTRIB_ORE_RESOURCES_MOLYB">"c9717"</definedName>
    <definedName name="IQ_INFERRED_ATTRIB_ORE_RESOURCES_NICK">"c9293"</definedName>
    <definedName name="IQ_INFERRED_ATTRIB_ORE_RESOURCES_PLAT">"c9131"</definedName>
    <definedName name="IQ_INFERRED_ATTRIB_ORE_RESOURCES_SILVER">"c9078"</definedName>
    <definedName name="IQ_INFERRED_ATTRIB_ORE_RESOURCES_TITAN">"c9558"</definedName>
    <definedName name="IQ_INFERRED_ATTRIB_ORE_RESOURCES_URAN">"c9611"</definedName>
    <definedName name="IQ_INFERRED_ATTRIB_ORE_RESOURCES_ZINC">"c9346"</definedName>
    <definedName name="IQ_INFERRED_ORE_RESOURCES_ALUM">"c9228"</definedName>
    <definedName name="IQ_INFERRED_ORE_RESOURCES_COP">"c9172"</definedName>
    <definedName name="IQ_INFERRED_ORE_RESOURCES_DIAM">"c9652"</definedName>
    <definedName name="IQ_INFERRED_ORE_RESOURCES_GOLD">"c9013"</definedName>
    <definedName name="IQ_INFERRED_ORE_RESOURCES_IRON">"c9387"</definedName>
    <definedName name="IQ_INFERRED_ORE_RESOURCES_LEAD">"c9440"</definedName>
    <definedName name="IQ_INFERRED_ORE_RESOURCES_MANG">"c9493"</definedName>
    <definedName name="IQ_INFERRED_ORE_RESOURCES_MOLYB">"c9705"</definedName>
    <definedName name="IQ_INFERRED_ORE_RESOURCES_NICK">"c9281"</definedName>
    <definedName name="IQ_INFERRED_ORE_RESOURCES_PLAT">"c9119"</definedName>
    <definedName name="IQ_INFERRED_ORE_RESOURCES_SILVER">"c9066"</definedName>
    <definedName name="IQ_INFERRED_ORE_RESOURCES_TITAN">"c9546"</definedName>
    <definedName name="IQ_INFERRED_ORE_RESOURCES_URAN">"c9599"</definedName>
    <definedName name="IQ_INFERRED_ORE_RESOURCES_ZINC">"c9334"</definedName>
    <definedName name="IQ_INFERRED_RECOV_ATTRIB_RESOURCES_ALUM">"c9245"</definedName>
    <definedName name="IQ_INFERRED_RECOV_ATTRIB_RESOURCES_COAL">"c9819"</definedName>
    <definedName name="IQ_INFERRED_RECOV_ATTRIB_RESOURCES_COP">"c9189"</definedName>
    <definedName name="IQ_INFERRED_RECOV_ATTRIB_RESOURCES_DIAM">"c9669"</definedName>
    <definedName name="IQ_INFERRED_RECOV_ATTRIB_RESOURCES_GOLD">"c9030"</definedName>
    <definedName name="IQ_INFERRED_RECOV_ATTRIB_RESOURCES_IRON">"c9404"</definedName>
    <definedName name="IQ_INFERRED_RECOV_ATTRIB_RESOURCES_LEAD">"c9457"</definedName>
    <definedName name="IQ_INFERRED_RECOV_ATTRIB_RESOURCES_MANG">"c9510"</definedName>
    <definedName name="IQ_INFERRED_RECOV_ATTRIB_RESOURCES_MET_COAL">"c9759"</definedName>
    <definedName name="IQ_INFERRED_RECOV_ATTRIB_RESOURCES_MOLYB">"c9722"</definedName>
    <definedName name="IQ_INFERRED_RECOV_ATTRIB_RESOURCES_NICK">"c9298"</definedName>
    <definedName name="IQ_INFERRED_RECOV_ATTRIB_RESOURCES_PLAT">"c9136"</definedName>
    <definedName name="IQ_INFERRED_RECOV_ATTRIB_RESOURCES_SILVER">"c9083"</definedName>
    <definedName name="IQ_INFERRED_RECOV_ATTRIB_RESOURCES_STEAM">"c9789"</definedName>
    <definedName name="IQ_INFERRED_RECOV_ATTRIB_RESOURCES_TITAN">"c9563"</definedName>
    <definedName name="IQ_INFERRED_RECOV_ATTRIB_RESOURCES_URAN">"c9616"</definedName>
    <definedName name="IQ_INFERRED_RECOV_ATTRIB_RESOURCES_ZINC">"c9351"</definedName>
    <definedName name="IQ_INFERRED_RECOV_RESOURCES_ALUM">"c9235"</definedName>
    <definedName name="IQ_INFERRED_RECOV_RESOURCES_COAL">"c9814"</definedName>
    <definedName name="IQ_INFERRED_RECOV_RESOURCES_COP">"c9179"</definedName>
    <definedName name="IQ_INFERRED_RECOV_RESOURCES_DIAM">"c9659"</definedName>
    <definedName name="IQ_INFERRED_RECOV_RESOURCES_GOLD">"c9020"</definedName>
    <definedName name="IQ_INFERRED_RECOV_RESOURCES_IRON">"c9394"</definedName>
    <definedName name="IQ_INFERRED_RECOV_RESOURCES_LEAD">"c9447"</definedName>
    <definedName name="IQ_INFERRED_RECOV_RESOURCES_MANG">"c9500"</definedName>
    <definedName name="IQ_INFERRED_RECOV_RESOURCES_MET_COAL">"c9754"</definedName>
    <definedName name="IQ_INFERRED_RECOV_RESOURCES_MOLYB">"c9712"</definedName>
    <definedName name="IQ_INFERRED_RECOV_RESOURCES_NICK">"c9288"</definedName>
    <definedName name="IQ_INFERRED_RECOV_RESOURCES_PLAT">"c9126"</definedName>
    <definedName name="IQ_INFERRED_RECOV_RESOURCES_SILVER">"c9073"</definedName>
    <definedName name="IQ_INFERRED_RECOV_RESOURCES_STEAM">"c9784"</definedName>
    <definedName name="IQ_INFERRED_RECOV_RESOURCES_TITAN">"c9553"</definedName>
    <definedName name="IQ_INFERRED_RECOV_RESOURCES_URAN">"c9606"</definedName>
    <definedName name="IQ_INFERRED_RECOV_RESOURCES_ZINC">"c9341"</definedName>
    <definedName name="IQ_INFERRED_RESOURCES_CALORIFIC_VALUE_COAL">"c9809"</definedName>
    <definedName name="IQ_INFERRED_RESOURCES_CALORIFIC_VALUE_MET_COAL">"c9749"</definedName>
    <definedName name="IQ_INFERRED_RESOURCES_CALORIFIC_VALUE_STEAM">"c9779"</definedName>
    <definedName name="IQ_INFERRED_RESOURCES_GRADE_ALUM">"c9229"</definedName>
    <definedName name="IQ_INFERRED_RESOURCES_GRADE_COP">"c9173"</definedName>
    <definedName name="IQ_INFERRED_RESOURCES_GRADE_DIAM">"c9653"</definedName>
    <definedName name="IQ_INFERRED_RESOURCES_GRADE_GOLD">"c9014"</definedName>
    <definedName name="IQ_INFERRED_RESOURCES_GRADE_IRON">"c9388"</definedName>
    <definedName name="IQ_INFERRED_RESOURCES_GRADE_LEAD">"c9441"</definedName>
    <definedName name="IQ_INFERRED_RESOURCES_GRADE_MANG">"c9494"</definedName>
    <definedName name="IQ_INFERRED_RESOURCES_GRADE_MOLYB">"c9706"</definedName>
    <definedName name="IQ_INFERRED_RESOURCES_GRADE_NICK">"c9282"</definedName>
    <definedName name="IQ_INFERRED_RESOURCES_GRADE_PLAT">"c9120"</definedName>
    <definedName name="IQ_INFERRED_RESOURCES_GRADE_SILVER">"c9067"</definedName>
    <definedName name="IQ_INFERRED_RESOURCES_GRADE_TITAN">"c9547"</definedName>
    <definedName name="IQ_INFERRED_RESOURCES_GRADE_URAN">"c9600"</definedName>
    <definedName name="IQ_INFERRED_RESOURCES_GRADE_ZINC">"c9335"</definedName>
    <definedName name="IQ_INFLATION_RATE">"c6899"</definedName>
    <definedName name="IQ_INFLATION_RATE_CORE">"c11783"</definedName>
    <definedName name="IQ_INFLATION_RATE_CORE_POP">"c11784"</definedName>
    <definedName name="IQ_INFLATION_RATE_CORE_YOY">"c11785"</definedName>
    <definedName name="IQ_INFLATION_RATE_FC">"c7779"</definedName>
    <definedName name="IQ_INFLATION_RATE_POP">"c7119"</definedName>
    <definedName name="IQ_INFLATION_RATE_POP_FC">"c7999"</definedName>
    <definedName name="IQ_INFLATION_RATE_YOY">"c7339"</definedName>
    <definedName name="IQ_INFLATION_RATE_YOY_FC">"c8219"</definedName>
    <definedName name="IQ_INITIAL_CLAIMS">"c6900"</definedName>
    <definedName name="IQ_INITIAL_CLAIMS_APR">"c7560"</definedName>
    <definedName name="IQ_INITIAL_CLAIMS_APR_FC">"c8440"</definedName>
    <definedName name="IQ_INITIAL_CLAIMS_FC">"c7780"</definedName>
    <definedName name="IQ_INITIAL_CLAIMS_POP">"c7120"</definedName>
    <definedName name="IQ_INITIAL_CLAIMS_POP_FC">"c8000"</definedName>
    <definedName name="IQ_INS_ANNUITY_LIAB">"c563"</definedName>
    <definedName name="IQ_INS_ANNUITY_REV">"c2788"</definedName>
    <definedName name="IQ_INS_DIV_EXP">"c564"</definedName>
    <definedName name="IQ_INS_DIV_REV">"c565"</definedName>
    <definedName name="IQ_INS_IN_FORCE">"c566"</definedName>
    <definedName name="IQ_INS_LIAB">"c567"</definedName>
    <definedName name="IQ_INS_POLICY_EXP">"c568"</definedName>
    <definedName name="IQ_INS_REV">"c569"</definedName>
    <definedName name="IQ_INS_SETTLE">"c570"</definedName>
    <definedName name="IQ_INS_SETTLE_BNK">"c571"</definedName>
    <definedName name="IQ_INS_SETTLE_BR">"c572"</definedName>
    <definedName name="IQ_INS_SETTLE_FIN">"c573"</definedName>
    <definedName name="IQ_INS_SETTLE_INS">"c574"</definedName>
    <definedName name="IQ_INS_SETTLE_RE">"c6223"</definedName>
    <definedName name="IQ_INS_SETTLE_REIT">"c575"</definedName>
    <definedName name="IQ_INS_SETTLE_UTI">"c576"</definedName>
    <definedName name="IQ_INSIDER_3MTH_BOUGHT_PCT">"c1534"</definedName>
    <definedName name="IQ_INSIDER_3MTH_NET_PCT">"c1535"</definedName>
    <definedName name="IQ_INSIDER_3MTH_SOLD_PCT">"c1533"</definedName>
    <definedName name="IQ_INSIDER_6MTH_BOUGHT_PCT">"c1537"</definedName>
    <definedName name="IQ_INSIDER_6MTH_NET_PCT">"c1538"</definedName>
    <definedName name="IQ_INSIDER_6MTH_SOLD_PCT">"c1536"</definedName>
    <definedName name="IQ_INSIDER_LOANS_FDIC">"c6365"</definedName>
    <definedName name="IQ_INSIDER_OVER_TOTAL">"c1581"</definedName>
    <definedName name="IQ_INSIDER_OWNER">"c577"</definedName>
    <definedName name="IQ_INSIDER_PERCENT">"c578"</definedName>
    <definedName name="IQ_INSIDER_SHARES">"c579"</definedName>
    <definedName name="IQ_INST_DEPOSITS">"c89"</definedName>
    <definedName name="IQ_INSTITUTIONAL_OVER_TOTAL">"c1580"</definedName>
    <definedName name="IQ_INSTITUTIONAL_OWNER">"c580"</definedName>
    <definedName name="IQ_INSTITUTIONAL_PERCENT">"c581"</definedName>
    <definedName name="IQ_INSTITUTIONAL_SHARES">"c582"</definedName>
    <definedName name="IQ_INSTITUTIONS_EARNINGS_GAINS_FDIC">"c6723"</definedName>
    <definedName name="IQ_INSUR_RECEIV">"c1600"</definedName>
    <definedName name="IQ_INSURANCE_COMMISSION_FEES_FDIC">"c6670"</definedName>
    <definedName name="IQ_INSURANCE_UNDERWRITING_INCOME_FDIC">"c6671"</definedName>
    <definedName name="IQ_INT_BEARING_DEPOSITS">"c1166"</definedName>
    <definedName name="IQ_INT_BORROW">"c583"</definedName>
    <definedName name="IQ_INT_DEMAND_NOTES_FDIC">"c6567"</definedName>
    <definedName name="IQ_INT_DEPOSITS">"c584"</definedName>
    <definedName name="IQ_INT_DIV_INC">"c585"</definedName>
    <definedName name="IQ_INT_DOMESTIC_DEPOSITS_FDIC">"c6564"</definedName>
    <definedName name="IQ_INT_EXP_BR">"c586"</definedName>
    <definedName name="IQ_INT_EXP_COVERAGE">"c587"</definedName>
    <definedName name="IQ_INT_EXP_FIN">"c588"</definedName>
    <definedName name="IQ_INT_EXP_INCL_CAP">"c2988"</definedName>
    <definedName name="IQ_INT_EXP_INS">"c589"</definedName>
    <definedName name="IQ_INT_EXP_LTD">"c2086"</definedName>
    <definedName name="IQ_INT_EXP_RE">"c6224"</definedName>
    <definedName name="IQ_INT_EXP_REIT">"c590"</definedName>
    <definedName name="IQ_INT_EXP_TOTAL">"c591"</definedName>
    <definedName name="IQ_INT_EXP_TOTAL_BNK_SUBTOTAL_AP">"c8977"</definedName>
    <definedName name="IQ_INT_EXP_TOTAL_FDIC">"c6569"</definedName>
    <definedName name="IQ_INT_EXP_UTI">"c592"</definedName>
    <definedName name="IQ_INT_FED_FUNDS_FDIC">"c6566"</definedName>
    <definedName name="IQ_INT_FOREIGN_DEPOSITS_FDIC">"c6565"</definedName>
    <definedName name="IQ_INT_INC_BR">"c593"</definedName>
    <definedName name="IQ_INT_INC_DEPOSITORY_INST_FDIC">"c6558"</definedName>
    <definedName name="IQ_INT_INC_DOM_LOANS_FDIC">"c6555"</definedName>
    <definedName name="IQ_INT_INC_FED_FUNDS_FDIC">"c6561"</definedName>
    <definedName name="IQ_INT_INC_FIN">"c594"</definedName>
    <definedName name="IQ_INT_INC_FOREIGN_LOANS_FDIC">"c6556"</definedName>
    <definedName name="IQ_INT_INC_INVEST">"c595"</definedName>
    <definedName name="IQ_INT_INC_LEASE_RECEIVABLES_FDIC">"c6557"</definedName>
    <definedName name="IQ_INT_INC_LOANS">"c596"</definedName>
    <definedName name="IQ_INT_INC_OTHER_FDIC">"c6562"</definedName>
    <definedName name="IQ_INT_INC_RE">"c6225"</definedName>
    <definedName name="IQ_INT_INC_REIT">"c597"</definedName>
    <definedName name="IQ_INT_INC_SECURITIES_FDIC">"c6559"</definedName>
    <definedName name="IQ_INT_INC_TOTAL">"c598"</definedName>
    <definedName name="IQ_INT_INC_TOTAL_BNK_SUBTOTAL_AP">"c8976"</definedName>
    <definedName name="IQ_INT_INC_TOTAL_FDIC">"c6563"</definedName>
    <definedName name="IQ_INT_INC_TRADING_ACCOUNTS_FDIC">"c6560"</definedName>
    <definedName name="IQ_INT_INC_UTI">"c599"</definedName>
    <definedName name="IQ_INT_INV_INC">"c600"</definedName>
    <definedName name="IQ_INT_INV_INC_RE">"c6226"</definedName>
    <definedName name="IQ_INT_INV_INC_REIT">"c601"</definedName>
    <definedName name="IQ_INT_INV_INC_UTI">"c602"</definedName>
    <definedName name="IQ_INT_ON_BORROWING_COVERAGE">"c603"</definedName>
    <definedName name="IQ_INT_RATE_SPREAD">"c604"</definedName>
    <definedName name="IQ_INT_SUB_NOTES_FDIC">"c6568"</definedName>
    <definedName name="IQ_INTANGIBLES_NET">"c1407"</definedName>
    <definedName name="IQ_INTEREST_BEARING_BALANCES_FDIC">"c6371"</definedName>
    <definedName name="IQ_INTEREST_BEARING_DEPOSITS_DOMESTIC_FDIC">"c6478"</definedName>
    <definedName name="IQ_INTEREST_BEARING_DEPOSITS_FDIC">"c6373"</definedName>
    <definedName name="IQ_INTEREST_BEARING_DEPOSITS_FOREIGN_FDIC">"c6485"</definedName>
    <definedName name="IQ_INTEREST_CASH_DEPOSITS">"c2255"</definedName>
    <definedName name="IQ_INTEREST_EXP">"c618"</definedName>
    <definedName name="IQ_INTEREST_EXP_NET">"c1450"</definedName>
    <definedName name="IQ_INTEREST_EXP_NON">"c1383"</definedName>
    <definedName name="IQ_INTEREST_EXP_SUPPL">"c1460"</definedName>
    <definedName name="IQ_INTEREST_INC">"c1393"</definedName>
    <definedName name="IQ_INTEREST_INC_NON">"c1384"</definedName>
    <definedName name="IQ_INTEREST_INVEST_INC">"c619"</definedName>
    <definedName name="IQ_INTEREST_RATE_CONTRACTS_FDIC">"c6512"</definedName>
    <definedName name="IQ_INTEREST_RATE_EXPOSURES_FDIC">"c6662"</definedName>
    <definedName name="IQ_INV_10YR_ANN_CAGR">"c6164"</definedName>
    <definedName name="IQ_INV_10YR_ANN_GROWTH">"c1930"</definedName>
    <definedName name="IQ_INV_1YR_ANN_GROWTH">"c1925"</definedName>
    <definedName name="IQ_INV_2YR_ANN_CAGR">"c6160"</definedName>
    <definedName name="IQ_INV_2YR_ANN_GROWTH">"c1926"</definedName>
    <definedName name="IQ_INV_3YR_ANN_CAGR">"c6161"</definedName>
    <definedName name="IQ_INV_3YR_ANN_GROWTH">"c1927"</definedName>
    <definedName name="IQ_INV_5YR_ANN_CAGR">"c6162"</definedName>
    <definedName name="IQ_INV_5YR_ANN_GROWTH">"c1928"</definedName>
    <definedName name="IQ_INV_7YR_ANN_CAGR">"c6163"</definedName>
    <definedName name="IQ_INV_7YR_ANN_GROWTH">"c1929"</definedName>
    <definedName name="IQ_INV_BANKING_FEE">"c620"</definedName>
    <definedName name="IQ_INV_METHOD">"c621"</definedName>
    <definedName name="IQ_INVENTORIES">"c6901"</definedName>
    <definedName name="IQ_INVENTORIES_APR">"c7561"</definedName>
    <definedName name="IQ_INVENTORIES_APR_FC">"c8441"</definedName>
    <definedName name="IQ_INVENTORIES_FC">"c7781"</definedName>
    <definedName name="IQ_INVENTORIES_POP">"c7121"</definedName>
    <definedName name="IQ_INVENTORIES_POP_FC">"c8001"</definedName>
    <definedName name="IQ_INVENTORIES_YOY">"c7341"</definedName>
    <definedName name="IQ_INVENTORIES_YOY_FC">"c8221"</definedName>
    <definedName name="IQ_INVENTORY">"c622"</definedName>
    <definedName name="IQ_INVENTORY_TURNS">"c623"</definedName>
    <definedName name="IQ_INVENTORY_UTI">"c624"</definedName>
    <definedName name="IQ_INVEST_DEBT">"c625"</definedName>
    <definedName name="IQ_INVEST_EQUITY_PREF">"c626"</definedName>
    <definedName name="IQ_INVEST_FHLB">"c627"</definedName>
    <definedName name="IQ_INVEST_GOV_SECURITY">"c5510"</definedName>
    <definedName name="IQ_INVEST_LOANS_CF">"c628"</definedName>
    <definedName name="IQ_INVEST_LOANS_CF_BNK">"c629"</definedName>
    <definedName name="IQ_INVEST_LOANS_CF_BR">"c630"</definedName>
    <definedName name="IQ_INVEST_LOANS_CF_FIN">"c631"</definedName>
    <definedName name="IQ_INVEST_LOANS_CF_INS">"c632"</definedName>
    <definedName name="IQ_INVEST_LOANS_CF_RE">"c6227"</definedName>
    <definedName name="IQ_INVEST_LOANS_CF_REIT">"c633"</definedName>
    <definedName name="IQ_INVEST_LOANS_CF_UTI">"c634"</definedName>
    <definedName name="IQ_INVEST_MUNI_SECURITY">"c5512"</definedName>
    <definedName name="IQ_INVEST_REAL_ESTATE">"c635"</definedName>
    <definedName name="IQ_INVEST_SECURITY">"c636"</definedName>
    <definedName name="IQ_INVEST_SECURITY_CF">"c637"</definedName>
    <definedName name="IQ_INVEST_SECURITY_CF_BNK">"c638"</definedName>
    <definedName name="IQ_INVEST_SECURITY_CF_BR">"c639"</definedName>
    <definedName name="IQ_INVEST_SECURITY_CF_FIN">"c640"</definedName>
    <definedName name="IQ_INVEST_SECURITY_CF_INS">"c641"</definedName>
    <definedName name="IQ_INVEST_SECURITY_CF_RE">"c6228"</definedName>
    <definedName name="IQ_INVEST_SECURITY_CF_REIT">"c642"</definedName>
    <definedName name="IQ_INVEST_SECURITY_CF_UTI">"c643"</definedName>
    <definedName name="IQ_INVEST_SECURITY_SUPPL">"c5511"</definedName>
    <definedName name="IQ_INVESTMENT_BANKING_OTHER_FEES_FDIC">"c6666"</definedName>
    <definedName name="IQ_IPRD">"c644"</definedName>
    <definedName name="IQ_IRA_KEOGH_ACCOUNTS_FDIC">"c6496"</definedName>
    <definedName name="IQ_ISM_INDEX">"c6902"</definedName>
    <definedName name="IQ_ISM_INDEX_APR">"c7562"</definedName>
    <definedName name="IQ_ISM_INDEX_APR_FC">"c8442"</definedName>
    <definedName name="IQ_ISM_INDEX_FC">"c7782"</definedName>
    <definedName name="IQ_ISM_INDEX_POP">"c7122"</definedName>
    <definedName name="IQ_ISM_INDEX_POP_FC">"c8002"</definedName>
    <definedName name="IQ_ISM_INDEX_YOY">"c7342"</definedName>
    <definedName name="IQ_ISM_INDEX_YOY_FC">"c8222"</definedName>
    <definedName name="IQ_ISM_SERVICES_APR_FC_UNUSED_UNUSED_UNUSED">"c8443"</definedName>
    <definedName name="IQ_ISM_SERVICES_APR_UNUSED_UNUSED_UNUSED">"c7563"</definedName>
    <definedName name="IQ_ISM_SERVICES_FC_UNUSED_UNUSED_UNUSED">"c7783"</definedName>
    <definedName name="IQ_ISM_SERVICES_INDEX">"c11862"</definedName>
    <definedName name="IQ_ISM_SERVICES_INDEX_APR">"c11865"</definedName>
    <definedName name="IQ_ISM_SERVICES_INDEX_POP">"c11863"</definedName>
    <definedName name="IQ_ISM_SERVICES_INDEX_YOY">"c11864"</definedName>
    <definedName name="IQ_ISM_SERVICES_POP_FC_UNUSED_UNUSED_UNUSED">"c8003"</definedName>
    <definedName name="IQ_ISM_SERVICES_POP_UNUSED_UNUSED_UNUSED">"c7123"</definedName>
    <definedName name="IQ_ISM_SERVICES_UNUSED_UNUSED_UNUSED">"c6903"</definedName>
    <definedName name="IQ_ISM_SERVICES_YOY_FC_UNUSED_UNUSED_UNUSED">"c8223"</definedName>
    <definedName name="IQ_ISM_SERVICES_YOY_UNUSED_UNUSED_UNUSED">"c7343"</definedName>
    <definedName name="IQ_ISS_DEBT_NET">"c1391"</definedName>
    <definedName name="IQ_ISS_STOCK_NET">"c1601"</definedName>
    <definedName name="IQ_ISSUE_CURRENCY">"c2156"</definedName>
    <definedName name="IQ_ISSUE_NAME">"c2142"</definedName>
    <definedName name="IQ_ISSUED_GUARANTEED_US_FDIC">"c6404"</definedName>
    <definedName name="IQ_ISSUER">"c2143"</definedName>
    <definedName name="IQ_ISSUER_CIQID">"c2258"</definedName>
    <definedName name="IQ_ISSUER_PARENT">"c2144"</definedName>
    <definedName name="IQ_ISSUER_PARENT_CIQID">"c2260"</definedName>
    <definedName name="IQ_ISSUER_PARENT_TICKER">"c2259"</definedName>
    <definedName name="IQ_ISSUER_TICKER">"c2252"</definedName>
    <definedName name="IQ_JR_SUB_DEBT">"c2534"</definedName>
    <definedName name="IQ_JR_SUB_DEBT_EBITDA">"c2560"</definedName>
    <definedName name="IQ_JR_SUB_DEBT_EBITDA_CAPEX">"c2561"</definedName>
    <definedName name="IQ_JR_SUB_DEBT_PCT">"c2535"</definedName>
    <definedName name="IQ_LAND">"c645"</definedName>
    <definedName name="IQ_LARGE_CAP_LABOR_COST_INDEX">"c6904"</definedName>
    <definedName name="IQ_LARGE_CAP_LABOR_COST_INDEX_APR">"c7564"</definedName>
    <definedName name="IQ_LARGE_CAP_LABOR_COST_INDEX_APR_FC">"c8444"</definedName>
    <definedName name="IQ_LARGE_CAP_LABOR_COST_INDEX_FC">"c7784"</definedName>
    <definedName name="IQ_LARGE_CAP_LABOR_COST_INDEX_POP">"c7124"</definedName>
    <definedName name="IQ_LARGE_CAP_LABOR_COST_INDEX_POP_FC">"c8004"</definedName>
    <definedName name="IQ_LARGE_CAP_LABOR_COST_INDEX_YOY">"c7344"</definedName>
    <definedName name="IQ_LARGE_CAP_LABOR_COST_INDEX_YOY_FC">"c8224"</definedName>
    <definedName name="IQ_LAST_PMT_DATE">"c2188"</definedName>
    <definedName name="IQ_LAST_SPLIT_DATE">"c2095"</definedName>
    <definedName name="IQ_LAST_SPLIT_FACTOR">"c2093"</definedName>
    <definedName name="IQ_LASTPRICINGDATE">"c3051"</definedName>
    <definedName name="IQ_LASTSALEPRICE">"c646"</definedName>
    <definedName name="IQ_LASTSALEPRICE_DATE">"c2109"</definedName>
    <definedName name="IQ_LATESTK">1000</definedName>
    <definedName name="IQ_LATESTQ">500</definedName>
    <definedName name="IQ_LEASE_FINANCING_RECEIVABLES_CHARGE_OFFS_FDIC">"c6602"</definedName>
    <definedName name="IQ_LEASE_FINANCING_RECEIVABLES_FDIC">"c6433"</definedName>
    <definedName name="IQ_LEASE_FINANCING_RECEIVABLES_NET_CHARGE_OFFS_FDIC">"c6640"</definedName>
    <definedName name="IQ_LEASE_FINANCING_RECEIVABLES_RECOVERIES_FDIC">"c6621"</definedName>
    <definedName name="IQ_LEASE_FINANCING_RECEIVABLES_TOTAL_LOANS_FOREIGN_FDIC">"c6449"</definedName>
    <definedName name="IQ_LEGAL_SETTLE">"c647"</definedName>
    <definedName name="IQ_LEGAL_SETTLE_BNK">"c648"</definedName>
    <definedName name="IQ_LEGAL_SETTLE_BR">"c649"</definedName>
    <definedName name="IQ_LEGAL_SETTLE_FIN">"c650"</definedName>
    <definedName name="IQ_LEGAL_SETTLE_INS">"c651"</definedName>
    <definedName name="IQ_LEGAL_SETTLE_RE">"c6229"</definedName>
    <definedName name="IQ_LEGAL_SETTLE_REIT">"c652"</definedName>
    <definedName name="IQ_LEGAL_SETTLE_UTI">"c653"</definedName>
    <definedName name="IQ_LEVERAGE_RATIO">"c654"</definedName>
    <definedName name="IQ_LEVERED_FCF">"c1907"</definedName>
    <definedName name="IQ_LFCF_10YR_ANN_CAGR">"c6174"</definedName>
    <definedName name="IQ_LFCF_10YR_ANN_GROWTH">"c1942"</definedName>
    <definedName name="IQ_LFCF_1YR_ANN_GROWTH">"c1937"</definedName>
    <definedName name="IQ_LFCF_2YR_ANN_CAGR">"c6170"</definedName>
    <definedName name="IQ_LFCF_2YR_ANN_GROWTH">"c1938"</definedName>
    <definedName name="IQ_LFCF_3YR_ANN_CAGR">"c6171"</definedName>
    <definedName name="IQ_LFCF_3YR_ANN_GROWTH">"c1939"</definedName>
    <definedName name="IQ_LFCF_5YR_ANN_CAGR">"c6172"</definedName>
    <definedName name="IQ_LFCF_5YR_ANN_GROWTH">"c1940"</definedName>
    <definedName name="IQ_LFCF_7YR_ANN_CAGR">"c6173"</definedName>
    <definedName name="IQ_LFCF_7YR_ANN_GROWTH">"c1941"</definedName>
    <definedName name="IQ_LFCF_MARGIN">"c1961"</definedName>
    <definedName name="IQ_LH_STATUTORY_SURPLUS">"c2771"</definedName>
    <definedName name="IQ_LIAB_AP">"c8886"</definedName>
    <definedName name="IQ_LIAB_AP_ABS">"c8905"</definedName>
    <definedName name="IQ_LIAB_NAME_AP">"c8924"</definedName>
    <definedName name="IQ_LIAB_NAME_AP_ABS">"c8943"</definedName>
    <definedName name="IQ_LICENSED_POPS">"c2123"</definedName>
    <definedName name="IQ_LIFE_EARNED">"c2739"</definedName>
    <definedName name="IQ_LIFE_INSURANCE_ASSETS_FDIC">"c6372"</definedName>
    <definedName name="IQ_LIFOR">"c655"</definedName>
    <definedName name="IQ_LL">"c656"</definedName>
    <definedName name="IQ_LOAN_COMMITMENTS_REVOLVING_FDIC">"c6524"</definedName>
    <definedName name="IQ_LOAN_LEASE_RECEIV">"c657"</definedName>
    <definedName name="IQ_LOAN_LOSS">"c1386"</definedName>
    <definedName name="IQ_LOAN_LOSS_ALLOW_FDIC">"c6326"</definedName>
    <definedName name="IQ_LOAN_LOSS_ALLOWANCE_NONCURRENT_LOANS_FDIC">"c6740"</definedName>
    <definedName name="IQ_LOAN_LOSSES_FDIC">"c6580"</definedName>
    <definedName name="IQ_LOAN_SERVICE_REV">"c658"</definedName>
    <definedName name="IQ_LOANS_AND_LEASES_HELD_FDIC">"c6367"</definedName>
    <definedName name="IQ_LOANS_CF">"c659"</definedName>
    <definedName name="IQ_LOANS_CF_BNK">"c660"</definedName>
    <definedName name="IQ_LOANS_CF_BR">"c661"</definedName>
    <definedName name="IQ_LOANS_CF_FIN">"c662"</definedName>
    <definedName name="IQ_LOANS_CF_INS">"c663"</definedName>
    <definedName name="IQ_LOANS_CF_RE">"c6230"</definedName>
    <definedName name="IQ_LOANS_CF_REIT">"c664"</definedName>
    <definedName name="IQ_LOANS_CF_UTI">"c665"</definedName>
    <definedName name="IQ_LOANS_DEPOSITORY_INSTITUTIONS_FDIC">"c6382"</definedName>
    <definedName name="IQ_LOANS_FOR_SALE">"c666"</definedName>
    <definedName name="IQ_LOANS_HELD_FOREIGN_FDIC">"c6315"</definedName>
    <definedName name="IQ_LOANS_LEASES_FOREIGN_FDIC">"c6383"</definedName>
    <definedName name="IQ_LOANS_LEASES_GROSS_FDIC">"c6323"</definedName>
    <definedName name="IQ_LOANS_LEASES_GROSS_FOREIGN_FDIC">"c6384"</definedName>
    <definedName name="IQ_LOANS_LEASES_NET_FDIC">"c6327"</definedName>
    <definedName name="IQ_LOANS_LEASES_NET_UNEARNED_FDIC">"c6325"</definedName>
    <definedName name="IQ_LOANS_NOT_SECURED_RE_FDIC">"c6381"</definedName>
    <definedName name="IQ_LOANS_PAST_DUE">"c667"</definedName>
    <definedName name="IQ_LOANS_RECEIV_CURRENT">"c668"</definedName>
    <definedName name="IQ_LOANS_RECEIV_LT">"c669"</definedName>
    <definedName name="IQ_LOANS_RECEIV_LT_UTI">"c670"</definedName>
    <definedName name="IQ_LOANS_SECURED_BY_RE_CHARGE_OFFS_FDIC">"c6588"</definedName>
    <definedName name="IQ_LOANS_SECURED_BY_RE_RECOVERIES_FDIC">"c6607"</definedName>
    <definedName name="IQ_LOANS_SECURED_NON_US_FDIC">"c6380"</definedName>
    <definedName name="IQ_LOANS_SECURED_RE_NET_CHARGE_OFFS_FDIC">"c6626"</definedName>
    <definedName name="IQ_LOANS_TO_DEPOSITORY_INSTITUTIONS_FOREIGN_FDIC">"c6453"</definedName>
    <definedName name="IQ_LOANS_TO_FOREIGN_GOVERNMENTS_FDIC">"c6448"</definedName>
    <definedName name="IQ_LOANS_TO_INDIVIDUALS_FOREIGN_FDIC">"c6452"</definedName>
    <definedName name="IQ_LONG_TERM_ASSETS_FDIC">"c6361"</definedName>
    <definedName name="IQ_LONG_TERM_DEBT">"c1387"</definedName>
    <definedName name="IQ_LONG_TERM_DEBT_OVER_TOTAL_CAP">"c1388"</definedName>
    <definedName name="IQ_LONG_TERM_GROWTH">"c671"</definedName>
    <definedName name="IQ_LONG_TERM_INV">"c1389"</definedName>
    <definedName name="IQ_LOSS_ALLOWANCE_LOANS_FDIC">"c6739"</definedName>
    <definedName name="IQ_LOSS_LOSS_EXP">"c672"</definedName>
    <definedName name="IQ_LOSS_TO_NET_EARNED">"c2751"</definedName>
    <definedName name="IQ_LOW_TARGET_PRICE">"c1652"</definedName>
    <definedName name="IQ_LOW_TARGET_PRICE_CIQ">"c4660"</definedName>
    <definedName name="IQ_LOW_TARGET_PRICE_REUT">"c5318"</definedName>
    <definedName name="IQ_LOW_TARGET_PRICE_THOM">"c5097"</definedName>
    <definedName name="IQ_LOWPRICE">"c673"</definedName>
    <definedName name="IQ_LT_ASSETS_AP">"c8882"</definedName>
    <definedName name="IQ_LT_ASSETS_AP_ABS">"c8901"</definedName>
    <definedName name="IQ_LT_ASSETS_NAME_AP">"c8920"</definedName>
    <definedName name="IQ_LT_ASSETS_NAME_AP_ABS">"c8939"</definedName>
    <definedName name="IQ_LT_DEBT">"c674"</definedName>
    <definedName name="IQ_LT_DEBT_BNK">"c675"</definedName>
    <definedName name="IQ_LT_DEBT_BR">"c676"</definedName>
    <definedName name="IQ_LT_DEBT_CAPITAL">"c677"</definedName>
    <definedName name="IQ_LT_DEBT_CAPITAL_LEASES">"c2542"</definedName>
    <definedName name="IQ_LT_DEBT_CAPITAL_LEASES_PCT">"c2543"</definedName>
    <definedName name="IQ_LT_DEBT_EQUITY">"c678"</definedName>
    <definedName name="IQ_LT_DEBT_FIN">"c679"</definedName>
    <definedName name="IQ_LT_DEBT_INS">"c680"</definedName>
    <definedName name="IQ_LT_DEBT_ISSUED">"c681"</definedName>
    <definedName name="IQ_LT_DEBT_ISSUED_BNK">"c682"</definedName>
    <definedName name="IQ_LT_DEBT_ISSUED_BR">"c683"</definedName>
    <definedName name="IQ_LT_DEBT_ISSUED_FIN">"c684"</definedName>
    <definedName name="IQ_LT_DEBT_ISSUED_INS">"c685"</definedName>
    <definedName name="IQ_LT_DEBT_ISSUED_RE">"c6231"</definedName>
    <definedName name="IQ_LT_DEBT_ISSUED_REIT">"c686"</definedName>
    <definedName name="IQ_LT_DEBT_ISSUED_UTI">"c687"</definedName>
    <definedName name="IQ_LT_DEBT_RE">"c6232"</definedName>
    <definedName name="IQ_LT_DEBT_REIT">"c688"</definedName>
    <definedName name="IQ_LT_DEBT_REPAID">"c689"</definedName>
    <definedName name="IQ_LT_DEBT_REPAID_BNK">"c690"</definedName>
    <definedName name="IQ_LT_DEBT_REPAID_BR">"c691"</definedName>
    <definedName name="IQ_LT_DEBT_REPAID_FIN">"c692"</definedName>
    <definedName name="IQ_LT_DEBT_REPAID_INS">"c693"</definedName>
    <definedName name="IQ_LT_DEBT_REPAID_RE">"c6233"</definedName>
    <definedName name="IQ_LT_DEBT_REPAID_REIT">"c694"</definedName>
    <definedName name="IQ_LT_DEBT_REPAID_UTI">"c695"</definedName>
    <definedName name="IQ_LT_DEBT_UTI">"c696"</definedName>
    <definedName name="IQ_LT_INVEST">"c697"</definedName>
    <definedName name="IQ_LT_INVEST_BR">"c698"</definedName>
    <definedName name="IQ_LT_INVEST_FIN">"c699"</definedName>
    <definedName name="IQ_LT_INVEST_RE">"c6234"</definedName>
    <definedName name="IQ_LT_INVEST_REIT">"c700"</definedName>
    <definedName name="IQ_LT_INVEST_UTI">"c701"</definedName>
    <definedName name="IQ_LT_LIAB_AP">"c8885"</definedName>
    <definedName name="IQ_LT_LIAB_AP_ABS">"c8904"</definedName>
    <definedName name="IQ_LT_LIAB_NAME_AP">"c8923"</definedName>
    <definedName name="IQ_LT_LIAB_NAME_AP_ABS">"c8942"</definedName>
    <definedName name="IQ_LT_NOTE_RECEIV">"c1602"</definedName>
    <definedName name="IQ_LTD_DUE_AFTER_FIVE">"c704"</definedName>
    <definedName name="IQ_LTD_DUE_CY">"c705"</definedName>
    <definedName name="IQ_LTD_DUE_CY1">"c706"</definedName>
    <definedName name="IQ_LTD_DUE_CY2">"c707"</definedName>
    <definedName name="IQ_LTD_DUE_CY3">"c708"</definedName>
    <definedName name="IQ_LTD_DUE_CY4">"c709"</definedName>
    <definedName name="IQ_LTD_DUE_NEXT_FIVE">"c710"</definedName>
    <definedName name="IQ_LTM">2000</definedName>
    <definedName name="IQ_LTM_REVENUE_OVER_EMPLOYEES">"c1437"</definedName>
    <definedName name="IQ_LTMMONTH">120000</definedName>
    <definedName name="IQ_M1">"c6906"</definedName>
    <definedName name="IQ_M1_APR">"c7566"</definedName>
    <definedName name="IQ_M1_APR_FC">"c8446"</definedName>
    <definedName name="IQ_M1_FC">"c7786"</definedName>
    <definedName name="IQ_M1_POP">"c7126"</definedName>
    <definedName name="IQ_M1_POP_FC">"c8006"</definedName>
    <definedName name="IQ_M1_YOY">"c7346"</definedName>
    <definedName name="IQ_M1_YOY_FC">"c8226"</definedName>
    <definedName name="IQ_M2">"c6907"</definedName>
    <definedName name="IQ_M2_APR">"c7567"</definedName>
    <definedName name="IQ_M2_APR_FC">"c8447"</definedName>
    <definedName name="IQ_M2_FC">"c7787"</definedName>
    <definedName name="IQ_M2_POP">"c7127"</definedName>
    <definedName name="IQ_M2_POP_FC">"c8007"</definedName>
    <definedName name="IQ_M2_YOY">"c7347"</definedName>
    <definedName name="IQ_M2_YOY_FC">"c8227"</definedName>
    <definedName name="IQ_M3">"c6908"</definedName>
    <definedName name="IQ_M3_APR">"c7568"</definedName>
    <definedName name="IQ_M3_APR_FC">"c8448"</definedName>
    <definedName name="IQ_M3_FC">"c7788"</definedName>
    <definedName name="IQ_M3_POP">"c7128"</definedName>
    <definedName name="IQ_M3_POP_FC">"c8008"</definedName>
    <definedName name="IQ_M3_YOY">"c7348"</definedName>
    <definedName name="IQ_M3_YOY_FC">"c8228"</definedName>
    <definedName name="IQ_MACHINERY">"c711"</definedName>
    <definedName name="IQ_MAINT_CAPEX">"c2947"</definedName>
    <definedName name="IQ_MAINT_CAPEX_ACT_OR_EST">"c4458"</definedName>
    <definedName name="IQ_MAINT_CAPEX_ACT_OR_EST_CIQ">"c4987"</definedName>
    <definedName name="IQ_MAINT_REPAIR">"c2087"</definedName>
    <definedName name="IQ_MAKE_WHOLE_END_DATE">"c2493"</definedName>
    <definedName name="IQ_MAKE_WHOLE_SPREAD">"c2494"</definedName>
    <definedName name="IQ_MAKE_WHOLE_START_DATE">"c2492"</definedName>
    <definedName name="IQ_MAN_INVENTORIES">"c6913"</definedName>
    <definedName name="IQ_MAN_INVENTORIES_APR">"c7573"</definedName>
    <definedName name="IQ_MAN_INVENTORIES_APR_FC">"c8453"</definedName>
    <definedName name="IQ_MAN_INVENTORIES_FC">"c7793"</definedName>
    <definedName name="IQ_MAN_INVENTORIES_POP">"c7133"</definedName>
    <definedName name="IQ_MAN_INVENTORIES_POP_FC">"c8013"</definedName>
    <definedName name="IQ_MAN_INVENTORIES_YOY">"c7353"</definedName>
    <definedName name="IQ_MAN_INVENTORIES_YOY_FC">"c8233"</definedName>
    <definedName name="IQ_MAN_IS_RATIO">"c6912"</definedName>
    <definedName name="IQ_MAN_IS_RATIO_APR">"c7572"</definedName>
    <definedName name="IQ_MAN_IS_RATIO_APR_FC">"c8452"</definedName>
    <definedName name="IQ_MAN_IS_RATIO_FC">"c7792"</definedName>
    <definedName name="IQ_MAN_IS_RATIO_POP">"c7132"</definedName>
    <definedName name="IQ_MAN_IS_RATIO_POP_FC">"c8012"</definedName>
    <definedName name="IQ_MAN_IS_RATIO_YOY">"c7352"</definedName>
    <definedName name="IQ_MAN_IS_RATIO_YOY_FC">"c8232"</definedName>
    <definedName name="IQ_MAN_ORDERS">"c6914"</definedName>
    <definedName name="IQ_MAN_ORDERS_APR">"c7574"</definedName>
    <definedName name="IQ_MAN_ORDERS_APR_FC">"c8454"</definedName>
    <definedName name="IQ_MAN_ORDERS_FC">"c7794"</definedName>
    <definedName name="IQ_MAN_ORDERS_POP">"c7134"</definedName>
    <definedName name="IQ_MAN_ORDERS_POP_FC">"c8014"</definedName>
    <definedName name="IQ_MAN_ORDERS_YOY">"c7354"</definedName>
    <definedName name="IQ_MAN_ORDERS_YOY_FC">"c8234"</definedName>
    <definedName name="IQ_MAN_OUTPUT_HR">"c6915"</definedName>
    <definedName name="IQ_MAN_OUTPUT_HR_APR">"c7575"</definedName>
    <definedName name="IQ_MAN_OUTPUT_HR_APR_FC">"c8455"</definedName>
    <definedName name="IQ_MAN_OUTPUT_HR_FC">"c7795"</definedName>
    <definedName name="IQ_MAN_OUTPUT_HR_POP">"c7135"</definedName>
    <definedName name="IQ_MAN_OUTPUT_HR_POP_FC">"c8015"</definedName>
    <definedName name="IQ_MAN_OUTPUT_HR_YOY">"c7355"</definedName>
    <definedName name="IQ_MAN_OUTPUT_HR_YOY_FC">"c8235"</definedName>
    <definedName name="IQ_MAN_PAYROLLS">"c6916"</definedName>
    <definedName name="IQ_MAN_PAYROLLS_APR">"c7576"</definedName>
    <definedName name="IQ_MAN_PAYROLLS_APR_FC">"c8456"</definedName>
    <definedName name="IQ_MAN_PAYROLLS_FC">"c7796"</definedName>
    <definedName name="IQ_MAN_PAYROLLS_POP">"c7136"</definedName>
    <definedName name="IQ_MAN_PAYROLLS_POP_FC">"c8016"</definedName>
    <definedName name="IQ_MAN_PAYROLLS_YOY">"c7356"</definedName>
    <definedName name="IQ_MAN_PAYROLLS_YOY_FC">"c8236"</definedName>
    <definedName name="IQ_MAN_SHIPMENTS">"c6917"</definedName>
    <definedName name="IQ_MAN_SHIPMENTS_APR">"c7577"</definedName>
    <definedName name="IQ_MAN_SHIPMENTS_APR_FC">"c8457"</definedName>
    <definedName name="IQ_MAN_SHIPMENTS_FC">"c7797"</definedName>
    <definedName name="IQ_MAN_SHIPMENTS_POP">"c7137"</definedName>
    <definedName name="IQ_MAN_SHIPMENTS_POP_FC">"c8017"</definedName>
    <definedName name="IQ_MAN_SHIPMENTS_YOY">"c7357"</definedName>
    <definedName name="IQ_MAN_SHIPMENTS_YOY_FC">"c8237"</definedName>
    <definedName name="IQ_MAN_TOTAL_HR">"c6918"</definedName>
    <definedName name="IQ_MAN_TOTAL_HR_APR">"c7578"</definedName>
    <definedName name="IQ_MAN_TOTAL_HR_APR_FC">"c8458"</definedName>
    <definedName name="IQ_MAN_TOTAL_HR_FC">"c7798"</definedName>
    <definedName name="IQ_MAN_TOTAL_HR_POP">"c7138"</definedName>
    <definedName name="IQ_MAN_TOTAL_HR_POP_FC">"c8018"</definedName>
    <definedName name="IQ_MAN_TOTAL_HR_YOY">"c7358"</definedName>
    <definedName name="IQ_MAN_TOTAL_HR_YOY_FC">"c8238"</definedName>
    <definedName name="IQ_MAN_TRADE_INVENTORIES">"c6910"</definedName>
    <definedName name="IQ_MAN_TRADE_INVENTORIES_APR">"c7570"</definedName>
    <definedName name="IQ_MAN_TRADE_INVENTORIES_APR_FC">"c8450"</definedName>
    <definedName name="IQ_MAN_TRADE_INVENTORIES_FC">"c7790"</definedName>
    <definedName name="IQ_MAN_TRADE_INVENTORIES_POP">"c7130"</definedName>
    <definedName name="IQ_MAN_TRADE_INVENTORIES_POP_FC">"c8010"</definedName>
    <definedName name="IQ_MAN_TRADE_INVENTORIES_YOY">"c7350"</definedName>
    <definedName name="IQ_MAN_TRADE_INVENTORIES_YOY_FC">"c8230"</definedName>
    <definedName name="IQ_MAN_TRADE_IS_RATIO">"c6909"</definedName>
    <definedName name="IQ_MAN_TRADE_IS_RATIO_FC">"c7789"</definedName>
    <definedName name="IQ_MAN_TRADE_IS_RATIO_POP">"c7129"</definedName>
    <definedName name="IQ_MAN_TRADE_IS_RATIO_POP_FC">"c8009"</definedName>
    <definedName name="IQ_MAN_TRADE_IS_RATIO_YOY">"c7349"</definedName>
    <definedName name="IQ_MAN_TRADE_IS_RATIO_YOY_FC">"c8229"</definedName>
    <definedName name="IQ_MAN_TRADE_SALES">"c6911"</definedName>
    <definedName name="IQ_MAN_TRADE_SALES_APR">"c7571"</definedName>
    <definedName name="IQ_MAN_TRADE_SALES_APR_FC">"c8451"</definedName>
    <definedName name="IQ_MAN_TRADE_SALES_FC">"c7791"</definedName>
    <definedName name="IQ_MAN_TRADE_SALES_POP">"c7131"</definedName>
    <definedName name="IQ_MAN_TRADE_SALES_POP_FC">"c8011"</definedName>
    <definedName name="IQ_MAN_TRADE_SALES_YOY">"c7351"</definedName>
    <definedName name="IQ_MAN_TRADE_SALES_YOY_FC">"c8231"</definedName>
    <definedName name="IQ_MAN_WAGES">"c6919"</definedName>
    <definedName name="IQ_MAN_WAGES_APR">"c7579"</definedName>
    <definedName name="IQ_MAN_WAGES_APR_FC">"c8459"</definedName>
    <definedName name="IQ_MAN_WAGES_FC">"c7799"</definedName>
    <definedName name="IQ_MAN_WAGES_POP">"c7139"</definedName>
    <definedName name="IQ_MAN_WAGES_POP_FC">"c8019"</definedName>
    <definedName name="IQ_MAN_WAGES_YOY">"c7359"</definedName>
    <definedName name="IQ_MAN_WAGES_YOY_FC">"c8239"</definedName>
    <definedName name="IQ_MANAGED_PROP">"c8763"</definedName>
    <definedName name="IQ_MANAGED_SQ_FT">"c8779"</definedName>
    <definedName name="IQ_MANAGED_UNITS">"c8771"</definedName>
    <definedName name="IQ_MARGIN_ANNUAL_PREMIUM_EQUIVALENT_NEW_BUSINESS">"c9970"</definedName>
    <definedName name="IQ_MARGIN_PV_PREMIUMS_NEW_BUSINESS">"c9971"</definedName>
    <definedName name="IQ_MARKET_CAP_LFCF">"c2209"</definedName>
    <definedName name="IQ_MARKETCAP">"c712"</definedName>
    <definedName name="IQ_MARKETING">"c2239"</definedName>
    <definedName name="IQ_MATURITY_DATE">"c2146"</definedName>
    <definedName name="IQ_MATURITY_ONE_YEAR_LESS_FDIC">"c6425"</definedName>
    <definedName name="IQ_MC_ASO_COVERED_LIVES">"c9918"</definedName>
    <definedName name="IQ_MC_ASO_MEMBERSHIP">"c9921"</definedName>
    <definedName name="IQ_MC_CLAIMS_RESERVES">"c9941"</definedName>
    <definedName name="IQ_MC_COMBINED_RATIO">"c9933"</definedName>
    <definedName name="IQ_MC_DAYS_CLAIMS_PAYABLE">"c9937"</definedName>
    <definedName name="IQ_MC_DAYS_CLAIMS_PAYABLE_EXCL_CAPITATION">"c9938"</definedName>
    <definedName name="IQ_MC_MEDICAL_COSTS_PMPM">"c9925"</definedName>
    <definedName name="IQ_MC_PARENT_CASH">"c9942"</definedName>
    <definedName name="IQ_MC_PREMIUMS_PMPM">"c9924"</definedName>
    <definedName name="IQ_MC_RATIO">"c2783"</definedName>
    <definedName name="IQ_MC_RECEIPT_CYCLE_TIME_DAYS">"c9939"</definedName>
    <definedName name="IQ_MC_RECEIPT_CYCLE_TIME_MONTHS">"c9940"</definedName>
    <definedName name="IQ_MC_RISK_COVERED_LIVES">"c9917"</definedName>
    <definedName name="IQ_MC_RISK_MEMBERSHIP">"c9920"</definedName>
    <definedName name="IQ_MC_SELLILNG_COSTS_RATIO">"c9928"</definedName>
    <definedName name="IQ_MC_SGA_PMPM">"c9926"</definedName>
    <definedName name="IQ_MC_STATUTORY_SURPLUS">"c2772"</definedName>
    <definedName name="IQ_MC_TOTAL_COVERED_LIVES">"c9919"</definedName>
    <definedName name="IQ_MC_TOTAL_MEMBERSHIP">"c9922"</definedName>
    <definedName name="IQ_MC_TOTAL_MEMBERSHIP_CAPITATION">"c9923"</definedName>
    <definedName name="IQ_MC_UNPROCESSED_CLAIMS_INVENTORY_DAYS">"c9936"</definedName>
    <definedName name="IQ_MC_UNPROCESSED_CLAIMS_INVENTORY_NUMBER">"c9934"</definedName>
    <definedName name="IQ_MC_UNPROCESSED_CLAIMS_INVENTORY_VALUE">"c9935"</definedName>
    <definedName name="IQ_MEASURED_ATTRIB_ORE_RESOURCES_ALUM">"c9237"</definedName>
    <definedName name="IQ_MEASURED_ATTRIB_ORE_RESOURCES_COP">"c9181"</definedName>
    <definedName name="IQ_MEASURED_ATTRIB_ORE_RESOURCES_DIAM">"c9661"</definedName>
    <definedName name="IQ_MEASURED_ATTRIB_ORE_RESOURCES_GOLD">"c9022"</definedName>
    <definedName name="IQ_MEASURED_ATTRIB_ORE_RESOURCES_IRON">"c9396"</definedName>
    <definedName name="IQ_MEASURED_ATTRIB_ORE_RESOURCES_LEAD">"c9449"</definedName>
    <definedName name="IQ_MEASURED_ATTRIB_ORE_RESOURCES_MANG">"c9502"</definedName>
    <definedName name="IQ_MEASURED_ATTRIB_ORE_RESOURCES_MOLYB">"c9714"</definedName>
    <definedName name="IQ_MEASURED_ATTRIB_ORE_RESOURCES_NICK">"c9290"</definedName>
    <definedName name="IQ_MEASURED_ATTRIB_ORE_RESOURCES_PLAT">"c9128"</definedName>
    <definedName name="IQ_MEASURED_ATTRIB_ORE_RESOURCES_SILVER">"c9075"</definedName>
    <definedName name="IQ_MEASURED_ATTRIB_ORE_RESOURCES_TITAN">"c9555"</definedName>
    <definedName name="IQ_MEASURED_ATTRIB_ORE_RESOURCES_URAN">"c9608"</definedName>
    <definedName name="IQ_MEASURED_ATTRIB_ORE_RESOURCES_ZINC">"c9343"</definedName>
    <definedName name="IQ_MEASURED_INDICATED_ATTRIB_ORE_RESOURCES_ALUM">"c9239"</definedName>
    <definedName name="IQ_MEASURED_INDICATED_ATTRIB_ORE_RESOURCES_COP">"c9183"</definedName>
    <definedName name="IQ_MEASURED_INDICATED_ATTRIB_ORE_RESOURCES_DIAM">"c9663"</definedName>
    <definedName name="IQ_MEASURED_INDICATED_ATTRIB_ORE_RESOURCES_GOLD">"c9024"</definedName>
    <definedName name="IQ_MEASURED_INDICATED_ATTRIB_ORE_RESOURCES_IRON">"c9398"</definedName>
    <definedName name="IQ_MEASURED_INDICATED_ATTRIB_ORE_RESOURCES_LEAD">"c9451"</definedName>
    <definedName name="IQ_MEASURED_INDICATED_ATTRIB_ORE_RESOURCES_MANG">"c9504"</definedName>
    <definedName name="IQ_MEASURED_INDICATED_ATTRIB_ORE_RESOURCES_MOLYB">"c9716"</definedName>
    <definedName name="IQ_MEASURED_INDICATED_ATTRIB_ORE_RESOURCES_NICK">"c9292"</definedName>
    <definedName name="IQ_MEASURED_INDICATED_ATTRIB_ORE_RESOURCES_PLAT">"c9130"</definedName>
    <definedName name="IQ_MEASURED_INDICATED_ATTRIB_ORE_RESOURCES_SILVER">"c9077"</definedName>
    <definedName name="IQ_MEASURED_INDICATED_ATTRIB_ORE_RESOURCES_TITAN">"c9557"</definedName>
    <definedName name="IQ_MEASURED_INDICATED_ATTRIB_ORE_RESOURCES_URAN">"c9610"</definedName>
    <definedName name="IQ_MEASURED_INDICATED_ATTRIB_ORE_RESOURCES_ZINC">"c9345"</definedName>
    <definedName name="IQ_MEASURED_INDICATED_ORE_RESOURCES_ALUM">"c9226"</definedName>
    <definedName name="IQ_MEASURED_INDICATED_ORE_RESOURCES_COP">"c9170"</definedName>
    <definedName name="IQ_MEASURED_INDICATED_ORE_RESOURCES_DIAM">"c9650"</definedName>
    <definedName name="IQ_MEASURED_INDICATED_ORE_RESOURCES_GOLD">"c9011"</definedName>
    <definedName name="IQ_MEASURED_INDICATED_ORE_RESOURCES_IRON">"c9385"</definedName>
    <definedName name="IQ_MEASURED_INDICATED_ORE_RESOURCES_LEAD">"c9438"</definedName>
    <definedName name="IQ_MEASURED_INDICATED_ORE_RESOURCES_MANG">"c9491"</definedName>
    <definedName name="IQ_MEASURED_INDICATED_ORE_RESOURCES_MOLYB">"c9703"</definedName>
    <definedName name="IQ_MEASURED_INDICATED_ORE_RESOURCES_NICK">"c9279"</definedName>
    <definedName name="IQ_MEASURED_INDICATED_ORE_RESOURCES_PLAT">"c9117"</definedName>
    <definedName name="IQ_MEASURED_INDICATED_ORE_RESOURCES_SILVER">"c9064"</definedName>
    <definedName name="IQ_MEASURED_INDICATED_ORE_RESOURCES_TITAN">"c9544"</definedName>
    <definedName name="IQ_MEASURED_INDICATED_ORE_RESOURCES_URAN">"c9597"</definedName>
    <definedName name="IQ_MEASURED_INDICATED_ORE_RESOURCES_ZINC">"c9332"</definedName>
    <definedName name="IQ_MEASURED_INDICATED_RECOV_RESOURCES_ALUM">"c9234"</definedName>
    <definedName name="IQ_MEASURED_INDICATED_RECOV_RESOURCES_COAL">"c9813"</definedName>
    <definedName name="IQ_MEASURED_INDICATED_RECOV_RESOURCES_COP">"c9178"</definedName>
    <definedName name="IQ_MEASURED_INDICATED_RECOV_RESOURCES_DIAM">"c9658"</definedName>
    <definedName name="IQ_MEASURED_INDICATED_RECOV_RESOURCES_GOLD">"c9019"</definedName>
    <definedName name="IQ_MEASURED_INDICATED_RECOV_RESOURCES_IRON">"c9393"</definedName>
    <definedName name="IQ_MEASURED_INDICATED_RECOV_RESOURCES_LEAD">"c9446"</definedName>
    <definedName name="IQ_MEASURED_INDICATED_RECOV_RESOURCES_MANG">"c9499"</definedName>
    <definedName name="IQ_MEASURED_INDICATED_RECOV_RESOURCES_MET_COAL">"c9753"</definedName>
    <definedName name="IQ_MEASURED_INDICATED_RECOV_RESOURCES_MOLYB">"c9711"</definedName>
    <definedName name="IQ_MEASURED_INDICATED_RECOV_RESOURCES_NICK">"c9287"</definedName>
    <definedName name="IQ_MEASURED_INDICATED_RECOV_RESOURCES_PLAT">"c9125"</definedName>
    <definedName name="IQ_MEASURED_INDICATED_RECOV_RESOURCES_SILVER">"c9072"</definedName>
    <definedName name="IQ_MEASURED_INDICATED_RECOV_RESOURCES_STEAM">"c9783"</definedName>
    <definedName name="IQ_MEASURED_INDICATED_RECOV_RESOURCES_TITAN">"c9552"</definedName>
    <definedName name="IQ_MEASURED_INDICATED_RECOV_RESOURCES_URAN">"c9605"</definedName>
    <definedName name="IQ_MEASURED_INDICATED_RECOV_RESOURCES_ZINC">"c9340"</definedName>
    <definedName name="IQ_MEASURED_INDICATED_RESOURCES_GRADE_ALUM">"c9227"</definedName>
    <definedName name="IQ_MEASURED_INDICATED_RESOURCES_GRADE_COP">"c9171"</definedName>
    <definedName name="IQ_MEASURED_INDICATED_RESOURCES_GRADE_DIAM">"c9651"</definedName>
    <definedName name="IQ_MEASURED_INDICATED_RESOURCES_GRADE_GOLD">"c9012"</definedName>
    <definedName name="IQ_MEASURED_INDICATED_RESOURCES_GRADE_IRON">"c9386"</definedName>
    <definedName name="IQ_MEASURED_INDICATED_RESOURCES_GRADE_LEAD">"c9439"</definedName>
    <definedName name="IQ_MEASURED_INDICATED_RESOURCES_GRADE_MANG">"c9492"</definedName>
    <definedName name="IQ_MEASURED_INDICATED_RESOURCES_GRADE_MOLYB">"c9704"</definedName>
    <definedName name="IQ_MEASURED_INDICATED_RESOURCES_GRADE_NICK">"c9280"</definedName>
    <definedName name="IQ_MEASURED_INDICATED_RESOURCES_GRADE_PLAT">"c9118"</definedName>
    <definedName name="IQ_MEASURED_INDICATED_RESOURCES_GRADE_SILVER">"c9065"</definedName>
    <definedName name="IQ_MEASURED_INDICATED_RESOURCES_GRADE_TITAN">"c9545"</definedName>
    <definedName name="IQ_MEASURED_INDICATED_RESOURCES_GRADE_URAN">"c9598"</definedName>
    <definedName name="IQ_MEASURED_INDICATED_RESOURCES_GRADE_ZINC">"c9333"</definedName>
    <definedName name="IQ_MEASURED_ORE_RESOURCES_ALUM">"c9222"</definedName>
    <definedName name="IQ_MEASURED_ORE_RESOURCES_COP">"c9166"</definedName>
    <definedName name="IQ_MEASURED_ORE_RESOURCES_DIAM">"c9646"</definedName>
    <definedName name="IQ_MEASURED_ORE_RESOURCES_GOLD">"c9007"</definedName>
    <definedName name="IQ_MEASURED_ORE_RESOURCES_IRON">"c9381"</definedName>
    <definedName name="IQ_MEASURED_ORE_RESOURCES_LEAD">"c9434"</definedName>
    <definedName name="IQ_MEASURED_ORE_RESOURCES_MANG">"c9487"</definedName>
    <definedName name="IQ_MEASURED_ORE_RESOURCES_MOLYB">"c9699"</definedName>
    <definedName name="IQ_MEASURED_ORE_RESOURCES_NICK">"c9275"</definedName>
    <definedName name="IQ_MEASURED_ORE_RESOURCES_PLAT">"c9113"</definedName>
    <definedName name="IQ_MEASURED_ORE_RESOURCES_SILVER">"c9060"</definedName>
    <definedName name="IQ_MEASURED_ORE_RESOURCES_TITAN">"c9540"</definedName>
    <definedName name="IQ_MEASURED_ORE_RESOURCES_URAN">"c9593"</definedName>
    <definedName name="IQ_MEASURED_ORE_RESOURCES_ZINC">"c9328"</definedName>
    <definedName name="IQ_MEASURED_RECOV_ATTRIB_RESOURCES_ALUM">"c9242"</definedName>
    <definedName name="IQ_MEASURED_RECOV_ATTRIB_RESOURCES_COAL">"c9816"</definedName>
    <definedName name="IQ_MEASURED_RECOV_ATTRIB_RESOURCES_COP">"c9186"</definedName>
    <definedName name="IQ_MEASURED_RECOV_ATTRIB_RESOURCES_DIAM">"c9666"</definedName>
    <definedName name="IQ_MEASURED_RECOV_ATTRIB_RESOURCES_GOLD">"c9027"</definedName>
    <definedName name="IQ_MEASURED_RECOV_ATTRIB_RESOURCES_IRON">"c9401"</definedName>
    <definedName name="IQ_MEASURED_RECOV_ATTRIB_RESOURCES_LEAD">"c9454"</definedName>
    <definedName name="IQ_MEASURED_RECOV_ATTRIB_RESOURCES_MANG">"c9507"</definedName>
    <definedName name="IQ_MEASURED_RECOV_ATTRIB_RESOURCES_MET_COAL">"c9756"</definedName>
    <definedName name="IQ_MEASURED_RECOV_ATTRIB_RESOURCES_MOLYB">"c9719"</definedName>
    <definedName name="IQ_MEASURED_RECOV_ATTRIB_RESOURCES_NICK">"c9295"</definedName>
    <definedName name="IQ_MEASURED_RECOV_ATTRIB_RESOURCES_PLAT">"c9133"</definedName>
    <definedName name="IQ_MEASURED_RECOV_ATTRIB_RESOURCES_SILVER">"c9080"</definedName>
    <definedName name="IQ_MEASURED_RECOV_ATTRIB_RESOURCES_STEAM">"c9786"</definedName>
    <definedName name="IQ_MEASURED_RECOV_ATTRIB_RESOURCES_TITAN">"c9560"</definedName>
    <definedName name="IQ_MEASURED_RECOV_ATTRIB_RESOURCES_URAN">"c9613"</definedName>
    <definedName name="IQ_MEASURED_RECOV_ATTRIB_RESOURCES_ZINC">"c9348"</definedName>
    <definedName name="IQ_MEASURED_RECOV_RESOURCES_ALUM">"c9232"</definedName>
    <definedName name="IQ_MEASURED_RECOV_RESOURCES_COAL">"c9811"</definedName>
    <definedName name="IQ_MEASURED_RECOV_RESOURCES_COP">"c9176"</definedName>
    <definedName name="IQ_MEASURED_RECOV_RESOURCES_DIAM">"c9656"</definedName>
    <definedName name="IQ_MEASURED_RECOV_RESOURCES_GOLD">"c9017"</definedName>
    <definedName name="IQ_MEASURED_RECOV_RESOURCES_IRON">"c9391"</definedName>
    <definedName name="IQ_MEASURED_RECOV_RESOURCES_LEAD">"c9444"</definedName>
    <definedName name="IQ_MEASURED_RECOV_RESOURCES_MANG">"c9497"</definedName>
    <definedName name="IQ_MEASURED_RECOV_RESOURCES_MET_COAL">"c9751"</definedName>
    <definedName name="IQ_MEASURED_RECOV_RESOURCES_MOLYB">"c9709"</definedName>
    <definedName name="IQ_MEASURED_RECOV_RESOURCES_NICK">"c9285"</definedName>
    <definedName name="IQ_MEASURED_RECOV_RESOURCES_PLAT">"c9123"</definedName>
    <definedName name="IQ_MEASURED_RECOV_RESOURCES_SILVER">"c9070"</definedName>
    <definedName name="IQ_MEASURED_RECOV_RESOURCES_STEAM">"c9781"</definedName>
    <definedName name="IQ_MEASURED_RECOV_RESOURCES_TITAN">"c9550"</definedName>
    <definedName name="IQ_MEASURED_RECOV_RESOURCES_URAN">"c9603"</definedName>
    <definedName name="IQ_MEASURED_RECOV_RESOURCES_ZINC">"c9338"</definedName>
    <definedName name="IQ_MEASURED_RESOURCES_CALORIFIC_VALUE_COAL">"c9806"</definedName>
    <definedName name="IQ_MEASURED_RESOURCES_CALORIFIC_VALUE_MET_COAL">"c9746"</definedName>
    <definedName name="IQ_MEASURED_RESOURCES_CALORIFIC_VALUE_STEAM">"c9776"</definedName>
    <definedName name="IQ_MEASURED_RESOURCES_GRADE_ALUM">"c9223"</definedName>
    <definedName name="IQ_MEASURED_RESOURCES_GRADE_COP">"c9167"</definedName>
    <definedName name="IQ_MEASURED_RESOURCES_GRADE_DIAM">"c9647"</definedName>
    <definedName name="IQ_MEASURED_RESOURCES_GRADE_GOLD">"c9008"</definedName>
    <definedName name="IQ_MEASURED_RESOURCES_GRADE_IRON">"c9382"</definedName>
    <definedName name="IQ_MEASURED_RESOURCES_GRADE_LEAD">"c9435"</definedName>
    <definedName name="IQ_MEASURED_RESOURCES_GRADE_MANG">"c9488"</definedName>
    <definedName name="IQ_MEASURED_RESOURCES_GRADE_MOLYB">"c9700"</definedName>
    <definedName name="IQ_MEASURED_RESOURCES_GRADE_NICK">"c9276"</definedName>
    <definedName name="IQ_MEASURED_RESOURCES_GRADE_PLAT">"c9114"</definedName>
    <definedName name="IQ_MEASURED_RESOURCES_GRADE_SILVER">"c9061"</definedName>
    <definedName name="IQ_MEASURED_RESOURCES_GRADE_TITAN">"c9541"</definedName>
    <definedName name="IQ_MEASURED_RESOURCES_GRADE_URAN">"c9594"</definedName>
    <definedName name="IQ_MEASURED_RESOURCES_GRADE_ZINC">"c9329"</definedName>
    <definedName name="IQ_MEDIAN_NEW_HOME_SALES_APR_FC_UNUSED_UNUSED_UNUSED">"c8460"</definedName>
    <definedName name="IQ_MEDIAN_NEW_HOME_SALES_APR_UNUSED_UNUSED_UNUSED">"c7580"</definedName>
    <definedName name="IQ_MEDIAN_NEW_HOME_SALES_FC_UNUSED_UNUSED_UNUSED">"c7800"</definedName>
    <definedName name="IQ_MEDIAN_NEW_HOME_SALES_POP_FC_UNUSED_UNUSED_UNUSED">"c8020"</definedName>
    <definedName name="IQ_MEDIAN_NEW_HOME_SALES_POP_UNUSED_UNUSED_UNUSED">"c7140"</definedName>
    <definedName name="IQ_MEDIAN_NEW_HOME_SALES_UNUSED_UNUSED_UNUSED">"c6920"</definedName>
    <definedName name="IQ_MEDIAN_NEW_HOME_SALES_YOY_FC_UNUSED_UNUSED_UNUSED">"c8240"</definedName>
    <definedName name="IQ_MEDIAN_NEW_HOME_SALES_YOY_UNUSED_UNUSED_UNUSED">"c7360"</definedName>
    <definedName name="IQ_MEDIAN_TARGET_PRICE">"c1650"</definedName>
    <definedName name="IQ_MEDIAN_TARGET_PRICE_CIQ">"c4658"</definedName>
    <definedName name="IQ_MEDIAN_TARGET_PRICE_REUT">"c5316"</definedName>
    <definedName name="IQ_MEDIAN_TARGET_PRICE_THOM">"c5095"</definedName>
    <definedName name="IQ_MERGER">"c713"</definedName>
    <definedName name="IQ_MERGER_BNK">"c714"</definedName>
    <definedName name="IQ_MERGER_BR">"c715"</definedName>
    <definedName name="IQ_MERGER_FIN">"c716"</definedName>
    <definedName name="IQ_MERGER_INS">"c717"</definedName>
    <definedName name="IQ_MERGER_RE">"c6235"</definedName>
    <definedName name="IQ_MERGER_REIT">"c718"</definedName>
    <definedName name="IQ_MERGER_RESTRUCTURE">"c719"</definedName>
    <definedName name="IQ_MERGER_RESTRUCTURE_BNK">"c720"</definedName>
    <definedName name="IQ_MERGER_RESTRUCTURE_BR">"c721"</definedName>
    <definedName name="IQ_MERGER_RESTRUCTURE_FIN">"c722"</definedName>
    <definedName name="IQ_MERGER_RESTRUCTURE_INS">"c723"</definedName>
    <definedName name="IQ_MERGER_RESTRUCTURE_RE">"c6236"</definedName>
    <definedName name="IQ_MERGER_RESTRUCTURE_REIT">"c724"</definedName>
    <definedName name="IQ_MERGER_RESTRUCTURE_UTI">"c725"</definedName>
    <definedName name="IQ_MERGER_UTI">"c726"</definedName>
    <definedName name="IQ_MI_RECOV_ATTRIB_RESOURCES_ALUM">"c9244"</definedName>
    <definedName name="IQ_MI_RECOV_ATTRIB_RESOURCES_COAL">"c9818"</definedName>
    <definedName name="IQ_MI_RECOV_ATTRIB_RESOURCES_COP">"c9188"</definedName>
    <definedName name="IQ_MI_RECOV_ATTRIB_RESOURCES_DIAM">"c9668"</definedName>
    <definedName name="IQ_MI_RECOV_ATTRIB_RESOURCES_GOLD">"c9029"</definedName>
    <definedName name="IQ_MI_RECOV_ATTRIB_RESOURCES_IRON">"c9403"</definedName>
    <definedName name="IQ_MI_RECOV_ATTRIB_RESOURCES_LEAD">"c9456"</definedName>
    <definedName name="IQ_MI_RECOV_ATTRIB_RESOURCES_MANG">"c9509"</definedName>
    <definedName name="IQ_MI_RECOV_ATTRIB_RESOURCES_MET_COAL">"c9758"</definedName>
    <definedName name="IQ_MI_RECOV_ATTRIB_RESOURCES_MOLYB">"c9721"</definedName>
    <definedName name="IQ_MI_RECOV_ATTRIB_RESOURCES_NICK">"c9297"</definedName>
    <definedName name="IQ_MI_RECOV_ATTRIB_RESOURCES_PLAT">"c9135"</definedName>
    <definedName name="IQ_MI_RECOV_ATTRIB_RESOURCES_SILVER">"c9082"</definedName>
    <definedName name="IQ_MI_RECOV_ATTRIB_RESOURCES_STEAM">"c9788"</definedName>
    <definedName name="IQ_MI_RECOV_ATTRIB_RESOURCES_TITAN">"c9562"</definedName>
    <definedName name="IQ_MI_RECOV_ATTRIB_RESOURCES_URAN">"c9615"</definedName>
    <definedName name="IQ_MI_RECOV_ATTRIB_RESOURCES_ZINC">"c9350"</definedName>
    <definedName name="IQ_MI_RESOURCES_CALORIFIC_VALUE_COAL">"c9808"</definedName>
    <definedName name="IQ_MI_RESOURCES_CALORIFIC_VALUE_MET_COAL">"c9748"</definedName>
    <definedName name="IQ_MI_RESOURCES_CALORIFIC_VALUE_STEAM">"c9778"</definedName>
    <definedName name="IQ_MINORITY_INTEREST">"c727"</definedName>
    <definedName name="IQ_MINORITY_INTEREST_BNK">"c728"</definedName>
    <definedName name="IQ_MINORITY_INTEREST_BR">"c729"</definedName>
    <definedName name="IQ_MINORITY_INTEREST_CF">"c730"</definedName>
    <definedName name="IQ_MINORITY_INTEREST_FIN">"c731"</definedName>
    <definedName name="IQ_MINORITY_INTEREST_INS">"c732"</definedName>
    <definedName name="IQ_MINORITY_INTEREST_IS">"c733"</definedName>
    <definedName name="IQ_MINORITY_INTEREST_RE">"c6237"</definedName>
    <definedName name="IQ_MINORITY_INTEREST_REIT">"c734"</definedName>
    <definedName name="IQ_MINORITY_INTEREST_TOTAL">"c1905"</definedName>
    <definedName name="IQ_MINORITY_INTEREST_UTI">"c735"</definedName>
    <definedName name="IQ_MISC_ADJUST_CF">"c736"</definedName>
    <definedName name="IQ_MISC_EARN_ADJ">"c1603"</definedName>
    <definedName name="IQ_MKTCAP_EBT_EXCL">"c737"</definedName>
    <definedName name="IQ_MKTCAP_EBT_EXCL_AVG">"c738"</definedName>
    <definedName name="IQ_MKTCAP_EBT_INCL_AVG">"c739"</definedName>
    <definedName name="IQ_MKTCAP_TOTAL_REV">"c740"</definedName>
    <definedName name="IQ_MKTCAP_TOTAL_REV_AVG">"c741"</definedName>
    <definedName name="IQ_MKTCAP_TOTAL_REV_FWD">"c742"</definedName>
    <definedName name="IQ_MKTCAP_TOTAL_REV_FWD_REUT">"c4048"</definedName>
    <definedName name="IQ_MKTCAP_TOTAL_REV_FWD_THOM">"c4055"</definedName>
    <definedName name="IQ_MM_ACCOUNT">"c743"</definedName>
    <definedName name="IQ_MM_ACCRETION_EXPENSE">"c9845"</definedName>
    <definedName name="IQ_MM_ARO_BEG">"c9842"</definedName>
    <definedName name="IQ_MM_ARO_TOTAL">"c9850"</definedName>
    <definedName name="IQ_MM_CURRENT_PORT_ARO">"c9851"</definedName>
    <definedName name="IQ_MM_DEVELOPED_ACREAGE">"c9832"</definedName>
    <definedName name="IQ_MM_DEVELOPED_SQ_KMS">"c9831"</definedName>
    <definedName name="IQ_MM_DEVELOPED_SQ_MILES">"c9833"</definedName>
    <definedName name="IQ_MM_EXPLORATION_EXPENDITURE_TOT">"c9840"</definedName>
    <definedName name="IQ_MM_FX_ADJUSTMENT">"c9847"</definedName>
    <definedName name="IQ_MM_LIABILITIES_INCURRED_ACQUIRED">"c9843"</definedName>
    <definedName name="IQ_MM_LIABILITIES_REL_SPIN_OFFS">"c9848"</definedName>
    <definedName name="IQ_MM_LIABILITIES_SETTLED_DISPOSED">"c9844"</definedName>
    <definedName name="IQ_MM_NON_CURRENT_PORT_ARO">"c9852"</definedName>
    <definedName name="IQ_MM_NUMBER_MINES">"c9839"</definedName>
    <definedName name="IQ_MM_OTHER_ADJUSTMENTS_ARO">"c9849"</definedName>
    <definedName name="IQ_MM_REMAINING_MINE_LIFE">"c9838"</definedName>
    <definedName name="IQ_MM_RESOURCES_INCL_EXCL_RESERVES">"c9841"</definedName>
    <definedName name="IQ_MM_REVISIONS_ESTIMATE">"c9846"</definedName>
    <definedName name="IQ_MM_STRIPPING_RATIO">"c9837"</definedName>
    <definedName name="IQ_MM_UNDEVELOPED_ACREAGE">"c9835"</definedName>
    <definedName name="IQ_MM_UNDEVELOPED_SQ_KMS">"c9834"</definedName>
    <definedName name="IQ_MM_UNDEVELOPED_SQ_MILES">"c9836"</definedName>
    <definedName name="IQ_MONEY_MARKET_DEPOSIT_ACCOUNTS_FDIC">"c6553"</definedName>
    <definedName name="IQ_MONTH">15000</definedName>
    <definedName name="IQ_MORT_BANK_ACT">"c744"</definedName>
    <definedName name="IQ_MORT_BANKING_FEE">"c745"</definedName>
    <definedName name="IQ_MORT_INT_INC">"c746"</definedName>
    <definedName name="IQ_MORT_LOANS">"c747"</definedName>
    <definedName name="IQ_MORT_SECURITY">"c748"</definedName>
    <definedName name="IQ_MORTGAGE_BACKED_SECURITIES_FDIC">"c6402"</definedName>
    <definedName name="IQ_MORTGAGE_SERV_RIGHTS">"c2242"</definedName>
    <definedName name="IQ_MORTGAGE_SERVICING_FDIC">"c6335"</definedName>
    <definedName name="IQ_MULTIFAMILY_RESIDENTIAL_LOANS_FDIC">"c6311"</definedName>
    <definedName name="IQ_NAMES_REVISION_DATE_">40735.645474537</definedName>
    <definedName name="IQ_NAPM_BUS_CONDITIONS">"c6921"</definedName>
    <definedName name="IQ_NAPM_BUS_CONDITIONS_APR">"c7581"</definedName>
    <definedName name="IQ_NAPM_BUS_CONDITIONS_APR_FC">"c8461"</definedName>
    <definedName name="IQ_NAPM_BUS_CONDITIONS_FC">"c7801"</definedName>
    <definedName name="IQ_NAPM_BUS_CONDITIONS_POP">"c7141"</definedName>
    <definedName name="IQ_NAPM_BUS_CONDITIONS_POP_FC">"c8021"</definedName>
    <definedName name="IQ_NAPM_BUS_CONDITIONS_YOY">"c7361"</definedName>
    <definedName name="IQ_NAPM_BUS_CONDITIONS_YOY_FC">"c8241"</definedName>
    <definedName name="IQ_NAV_ACT_OR_EST_THOM">"c5607"</definedName>
    <definedName name="IQ_NAV_EST">"c1751"</definedName>
    <definedName name="IQ_NAV_EST_THOM">"c5601"</definedName>
    <definedName name="IQ_NAV_HIGH_EST">"c1753"</definedName>
    <definedName name="IQ_NAV_HIGH_EST_THOM">"c5604"</definedName>
    <definedName name="IQ_NAV_LOW_EST">"c1754"</definedName>
    <definedName name="IQ_NAV_LOW_EST_THOM">"c5605"</definedName>
    <definedName name="IQ_NAV_MEDIAN_EST">"c1752"</definedName>
    <definedName name="IQ_NAV_MEDIAN_EST_THOM">"c5602"</definedName>
    <definedName name="IQ_NAV_NUM_EST">"c1755"</definedName>
    <definedName name="IQ_NAV_NUM_EST_THOM">"c5606"</definedName>
    <definedName name="IQ_NAV_STDDEV_EST">"c1756"</definedName>
    <definedName name="IQ_NAV_STDDEV_EST_THOM">"c5603"</definedName>
    <definedName name="IQ_NET_CHANGE">"c749"</definedName>
    <definedName name="IQ_NET_CHARGE_OFFS_FDIC">"c6641"</definedName>
    <definedName name="IQ_NET_CHARGE_OFFS_LOANS_FDIC">"c6751"</definedName>
    <definedName name="IQ_NET_CLAIM_EXP_INCUR">"c2757"</definedName>
    <definedName name="IQ_NET_CLAIM_EXP_INCUR_CY">"c2761"</definedName>
    <definedName name="IQ_NET_CLAIM_EXP_INCUR_PY">"c2762"</definedName>
    <definedName name="IQ_NET_CLAIM_EXP_PAID">"c2760"</definedName>
    <definedName name="IQ_NET_CLAIM_EXP_PAID_CY">"c2763"</definedName>
    <definedName name="IQ_NET_CLAIM_EXP_PAID_PY">"c2764"</definedName>
    <definedName name="IQ_NET_CLAIM_EXP_RES">"c2754"</definedName>
    <definedName name="IQ_NET_DEBT">"c1584"</definedName>
    <definedName name="IQ_NET_DEBT_ACT_OR_EST_THOM">"c5309"</definedName>
    <definedName name="IQ_NET_DEBT_EBITDA">"c750"</definedName>
    <definedName name="IQ_NET_DEBT_EBITDA_CAPEX">"c2949"</definedName>
    <definedName name="IQ_NET_DEBT_EST">"c3517"</definedName>
    <definedName name="IQ_NET_DEBT_EST_THOM">"c4027"</definedName>
    <definedName name="IQ_NET_DEBT_HIGH_EST">"c3518"</definedName>
    <definedName name="IQ_NET_DEBT_HIGH_EST_THOM">"c4029"</definedName>
    <definedName name="IQ_NET_DEBT_ISSUED">"c751"</definedName>
    <definedName name="IQ_NET_DEBT_ISSUED_BNK">"c752"</definedName>
    <definedName name="IQ_NET_DEBT_ISSUED_BR">"c753"</definedName>
    <definedName name="IQ_NET_DEBT_ISSUED_FIN">"c754"</definedName>
    <definedName name="IQ_NET_DEBT_ISSUED_INS">"c755"</definedName>
    <definedName name="IQ_NET_DEBT_ISSUED_RE">"c6238"</definedName>
    <definedName name="IQ_NET_DEBT_ISSUED_REIT">"c756"</definedName>
    <definedName name="IQ_NET_DEBT_ISSUED_UTI">"c757"</definedName>
    <definedName name="IQ_NET_DEBT_LOW_EST">"c3519"</definedName>
    <definedName name="IQ_NET_DEBT_LOW_EST_THOM">"c4030"</definedName>
    <definedName name="IQ_NET_DEBT_MEDIAN_EST">"c3520"</definedName>
    <definedName name="IQ_NET_DEBT_MEDIAN_EST_THOM">"c4028"</definedName>
    <definedName name="IQ_NET_DEBT_NUM_EST">"c3515"</definedName>
    <definedName name="IQ_NET_DEBT_NUM_EST_THOM">"c4031"</definedName>
    <definedName name="IQ_NET_DEBT_STDDEV_EST">"c3516"</definedName>
    <definedName name="IQ_NET_DEBT_STDDEV_EST_THOM">"c4032"</definedName>
    <definedName name="IQ_NET_EARNED">"c2734"</definedName>
    <definedName name="IQ_NET_INC">"c1394"</definedName>
    <definedName name="IQ_NET_INC_BEFORE">"c1368"</definedName>
    <definedName name="IQ_NET_INC_CF">"c1397"</definedName>
    <definedName name="IQ_NET_INC_MARGIN">"c1398"</definedName>
    <definedName name="IQ_NET_INCOME_FDIC">"c6587"</definedName>
    <definedName name="IQ_NET_INT_INC_10YR_ANN_CAGR">"c6100"</definedName>
    <definedName name="IQ_NET_INT_INC_10YR_ANN_GROWTH">"c758"</definedName>
    <definedName name="IQ_NET_INT_INC_1YR_ANN_GROWTH">"c759"</definedName>
    <definedName name="IQ_NET_INT_INC_2YR_ANN_CAGR">"c6101"</definedName>
    <definedName name="IQ_NET_INT_INC_2YR_ANN_GROWTH">"c760"</definedName>
    <definedName name="IQ_NET_INT_INC_3YR_ANN_CAGR">"c6102"</definedName>
    <definedName name="IQ_NET_INT_INC_3YR_ANN_GROWTH">"c761"</definedName>
    <definedName name="IQ_NET_INT_INC_5YR_ANN_CAGR">"c6103"</definedName>
    <definedName name="IQ_NET_INT_INC_5YR_ANN_GROWTH">"c762"</definedName>
    <definedName name="IQ_NET_INT_INC_7YR_ANN_CAGR">"c6104"</definedName>
    <definedName name="IQ_NET_INT_INC_7YR_ANN_GROWTH">"c763"</definedName>
    <definedName name="IQ_NET_INT_INC_AFTER_LL_BNK_SUBTOTAL_AP">"c8979"</definedName>
    <definedName name="IQ_NET_INT_INC_BNK">"c764"</definedName>
    <definedName name="IQ_NET_INT_INC_BNK_AP">"c8874"</definedName>
    <definedName name="IQ_NET_INT_INC_BNK_AP_ABS">"c8893"</definedName>
    <definedName name="IQ_NET_INT_INC_BNK_FDIC">"c6570"</definedName>
    <definedName name="IQ_NET_INT_INC_BNK_NAME_AP">"c8912"</definedName>
    <definedName name="IQ_NET_INT_INC_BNK_NAME_AP_ABS">"c8931"</definedName>
    <definedName name="IQ_NET_INT_INC_BNK_SUBTOTAL_AP">"c8978"</definedName>
    <definedName name="IQ_NET_INT_INC_BR">"c765"</definedName>
    <definedName name="IQ_NET_INT_INC_FIN">"c766"</definedName>
    <definedName name="IQ_NET_INT_INC_TOTAL_REV">"c767"</definedName>
    <definedName name="IQ_NET_INT_MARGIN">"c768"</definedName>
    <definedName name="IQ_NET_INTEREST_EXP">"c769"</definedName>
    <definedName name="IQ_NET_INTEREST_EXP_RE">"c6239"</definedName>
    <definedName name="IQ_NET_INTEREST_EXP_REIT">"c770"</definedName>
    <definedName name="IQ_NET_INTEREST_EXP_UTI">"c771"</definedName>
    <definedName name="IQ_NET_INTEREST_INC">"c1392"</definedName>
    <definedName name="IQ_NET_INTEREST_INC_AFTER_LL">"c1604"</definedName>
    <definedName name="IQ_NET_INTEREST_MARGIN_FDIC">"c6726"</definedName>
    <definedName name="IQ_NET_LIFE_INS_IN_FORCE">"c2769"</definedName>
    <definedName name="IQ_NET_LOANS">"c772"</definedName>
    <definedName name="IQ_NET_LOANS_10YR_ANN_CAGR">"c6105"</definedName>
    <definedName name="IQ_NET_LOANS_10YR_ANN_GROWTH">"c773"</definedName>
    <definedName name="IQ_NET_LOANS_1YR_ANN_GROWTH">"c774"</definedName>
    <definedName name="IQ_NET_LOANS_2YR_ANN_CAGR">"c6106"</definedName>
    <definedName name="IQ_NET_LOANS_2YR_ANN_GROWTH">"c775"</definedName>
    <definedName name="IQ_NET_LOANS_3YR_ANN_CAGR">"c6107"</definedName>
    <definedName name="IQ_NET_LOANS_3YR_ANN_GROWTH">"c776"</definedName>
    <definedName name="IQ_NET_LOANS_5YR_ANN_CAGR">"c6108"</definedName>
    <definedName name="IQ_NET_LOANS_5YR_ANN_GROWTH">"c777"</definedName>
    <definedName name="IQ_NET_LOANS_7YR_ANN_CAGR">"c6109"</definedName>
    <definedName name="IQ_NET_LOANS_7YR_ANN_GROWTH">"c778"</definedName>
    <definedName name="IQ_NET_LOANS_LEASES_CORE_DEPOSITS_FDIC">"c6743"</definedName>
    <definedName name="IQ_NET_LOANS_LEASES_DEPOSITS_FDIC">"c6742"</definedName>
    <definedName name="IQ_NET_LOANS_TOTAL_DEPOSITS">"c779"</definedName>
    <definedName name="IQ_NET_OPERATING_INCOME_ASSETS_FDIC">"c6729"</definedName>
    <definedName name="IQ_NET_RENTAL_EXP_FN">"c780"</definedName>
    <definedName name="IQ_NET_SECURITIZATION_INCOME_FDIC">"c6669"</definedName>
    <definedName name="IQ_NET_SERVICING_FEES_FDIC">"c6668"</definedName>
    <definedName name="IQ_NET_TO_GROSS_EARNED">"c2750"</definedName>
    <definedName name="IQ_NET_TO_GROSS_WRITTEN">"c2729"</definedName>
    <definedName name="IQ_NET_WORKING_CAP">"c3493"</definedName>
    <definedName name="IQ_NET_WRITTEN">"c2728"</definedName>
    <definedName name="IQ_NEW_PREM">"c2785"</definedName>
    <definedName name="IQ_NEXT_CALL_DATE">"c2198"</definedName>
    <definedName name="IQ_NEXT_CALL_PRICE">"c2199"</definedName>
    <definedName name="IQ_NEXT_INT_DATE">"c2187"</definedName>
    <definedName name="IQ_NEXT_PUT_DATE">"c2200"</definedName>
    <definedName name="IQ_NEXT_PUT_PRICE">"c2201"</definedName>
    <definedName name="IQ_NEXT_SINK_FUND_AMOUNT">"c2490"</definedName>
    <definedName name="IQ_NEXT_SINK_FUND_DATE">"c2489"</definedName>
    <definedName name="IQ_NEXT_SINK_FUND_PRICE">"c2491"</definedName>
    <definedName name="IQ_NEXT_YR_PROD_EST_MAX_ALUM">"c9251"</definedName>
    <definedName name="IQ_NEXT_YR_PROD_EST_MAX_CATHODE_COP">"c9198"</definedName>
    <definedName name="IQ_NEXT_YR_PROD_EST_MAX_COP">"c9196"</definedName>
    <definedName name="IQ_NEXT_YR_PROD_EST_MAX_DIAM">"c9675"</definedName>
    <definedName name="IQ_NEXT_YR_PROD_EST_MAX_GOLD">"c9036"</definedName>
    <definedName name="IQ_NEXT_YR_PROD_EST_MAX_IRON">"c9410"</definedName>
    <definedName name="IQ_NEXT_YR_PROD_EST_MAX_LEAD">"c9463"</definedName>
    <definedName name="IQ_NEXT_YR_PROD_EST_MAX_MANG">"c9516"</definedName>
    <definedName name="IQ_NEXT_YR_PROD_EST_MAX_MOLYB">"c9728"</definedName>
    <definedName name="IQ_NEXT_YR_PROD_EST_MAX_NICK">"c9304"</definedName>
    <definedName name="IQ_NEXT_YR_PROD_EST_MAX_PLAT">"c9142"</definedName>
    <definedName name="IQ_NEXT_YR_PROD_EST_MAX_SILVER">"c9089"</definedName>
    <definedName name="IQ_NEXT_YR_PROD_EST_MAX_TITAN">"c9569"</definedName>
    <definedName name="IQ_NEXT_YR_PROD_EST_MAX_URAN">"c9622"</definedName>
    <definedName name="IQ_NEXT_YR_PROD_EST_MAX_ZINC">"c9357"</definedName>
    <definedName name="IQ_NEXT_YR_PROD_EST_MIN_ALUM">"c9250"</definedName>
    <definedName name="IQ_NEXT_YR_PROD_EST_MIN_CATHODE_COP">"c9197"</definedName>
    <definedName name="IQ_NEXT_YR_PROD_EST_MIN_COP">"c9195"</definedName>
    <definedName name="IQ_NEXT_YR_PROD_EST_MIN_DIAM">"c9674"</definedName>
    <definedName name="IQ_NEXT_YR_PROD_EST_MIN_GOLD">"c9035"</definedName>
    <definedName name="IQ_NEXT_YR_PROD_EST_MIN_IRON">"c9409"</definedName>
    <definedName name="IQ_NEXT_YR_PROD_EST_MIN_LEAD">"c9462"</definedName>
    <definedName name="IQ_NEXT_YR_PROD_EST_MIN_MANG">"c9515"</definedName>
    <definedName name="IQ_NEXT_YR_PROD_EST_MIN_MOLYB">"c9727"</definedName>
    <definedName name="IQ_NEXT_YR_PROD_EST_MIN_NICK">"c9303"</definedName>
    <definedName name="IQ_NEXT_YR_PROD_EST_MIN_PLAT">"c9141"</definedName>
    <definedName name="IQ_NEXT_YR_PROD_EST_MIN_SILVER">"c9088"</definedName>
    <definedName name="IQ_NEXT_YR_PROD_EST_MIN_TITAN">"c9568"</definedName>
    <definedName name="IQ_NEXT_YR_PROD_EST_MIN_URAN">"c9621"</definedName>
    <definedName name="IQ_NEXT_YR_PROD_EST_MIN_ZINC">"c9356"</definedName>
    <definedName name="IQ_NI">"c781"</definedName>
    <definedName name="IQ_NI_10YR_ANN_CAGR">"c6110"</definedName>
    <definedName name="IQ_NI_10YR_ANN_GROWTH">"c782"</definedName>
    <definedName name="IQ_NI_1YR_ANN_GROWTH">"c783"</definedName>
    <definedName name="IQ_NI_2YR_ANN_CAGR">"c6111"</definedName>
    <definedName name="IQ_NI_2YR_ANN_GROWTH">"c784"</definedName>
    <definedName name="IQ_NI_3YR_ANN_CAGR">"c6112"</definedName>
    <definedName name="IQ_NI_3YR_ANN_GROWTH">"c785"</definedName>
    <definedName name="IQ_NI_5YR_ANN_CAGR">"c6113"</definedName>
    <definedName name="IQ_NI_5YR_ANN_GROWTH">"c786"</definedName>
    <definedName name="IQ_NI_7YR_ANN_CAGR">"c6114"</definedName>
    <definedName name="IQ_NI_7YR_ANN_GROWTH">"c787"</definedName>
    <definedName name="IQ_NI_ACT_OR_EST_THOM">"c5306"</definedName>
    <definedName name="IQ_NI_AFTER_CAPITALIZED">"c788"</definedName>
    <definedName name="IQ_NI_AVAIL_EXCL">"c789"</definedName>
    <definedName name="IQ_NI_AVAIL_EXCL_MARGIN">"c790"</definedName>
    <definedName name="IQ_NI_AVAIL_INCL">"c791"</definedName>
    <definedName name="IQ_NI_AVAIL_SUBTOTAL_AP">"c8984"</definedName>
    <definedName name="IQ_NI_BEFORE_CAPITALIZED">"c792"</definedName>
    <definedName name="IQ_NI_CF">"c793"</definedName>
    <definedName name="IQ_NI_CHARGES_AP">"c8879"</definedName>
    <definedName name="IQ_NI_CHARGES_AP_ABS">"c8898"</definedName>
    <definedName name="IQ_NI_CHARGES_NAME_AP">"c8917"</definedName>
    <definedName name="IQ_NI_CHARGES_NAME_AP_ABS">"c8936"</definedName>
    <definedName name="IQ_NI_EST">"c1716"</definedName>
    <definedName name="IQ_NI_EST_THOM">"c5126"</definedName>
    <definedName name="IQ_NI_GW_EST">"c1723"</definedName>
    <definedName name="IQ_NI_GW_HIGH_EST">"c1725"</definedName>
    <definedName name="IQ_NI_GW_LOW_EST">"c1726"</definedName>
    <definedName name="IQ_NI_GW_MEDIAN_EST">"c1724"</definedName>
    <definedName name="IQ_NI_GW_NUM_EST">"c1727"</definedName>
    <definedName name="IQ_NI_GW_STDDEV_EST">"c1728"</definedName>
    <definedName name="IQ_NI_HIGH_EST">"c1718"</definedName>
    <definedName name="IQ_NI_HIGH_EST_THOM">"c5128"</definedName>
    <definedName name="IQ_NI_LOW_EST">"c1719"</definedName>
    <definedName name="IQ_NI_LOW_EST_THOM">"c5129"</definedName>
    <definedName name="IQ_NI_MARGIN">"c794"</definedName>
    <definedName name="IQ_NI_MEDIAN_EST">"c1717"</definedName>
    <definedName name="IQ_NI_MEDIAN_EST_THOM">"c5127"</definedName>
    <definedName name="IQ_NI_NORM">"c1901"</definedName>
    <definedName name="IQ_NI_NORM_10YR_ANN_CAGR">"c6189"</definedName>
    <definedName name="IQ_NI_NORM_10YR_ANN_GROWTH">"c1960"</definedName>
    <definedName name="IQ_NI_NORM_1YR_ANN_GROWTH">"c1955"</definedName>
    <definedName name="IQ_NI_NORM_2YR_ANN_CAGR">"c6185"</definedName>
    <definedName name="IQ_NI_NORM_2YR_ANN_GROWTH">"c1956"</definedName>
    <definedName name="IQ_NI_NORM_3YR_ANN_CAGR">"c6186"</definedName>
    <definedName name="IQ_NI_NORM_3YR_ANN_GROWTH">"c1957"</definedName>
    <definedName name="IQ_NI_NORM_5YR_ANN_CAGR">"c6187"</definedName>
    <definedName name="IQ_NI_NORM_5YR_ANN_GROWTH">"c1958"</definedName>
    <definedName name="IQ_NI_NORM_7YR_ANN_CAGR">"c6188"</definedName>
    <definedName name="IQ_NI_NORM_7YR_ANN_GROWTH">"c1959"</definedName>
    <definedName name="IQ_NI_NORM_MARGIN">"c1964"</definedName>
    <definedName name="IQ_NI_NUM_EST">"c1720"</definedName>
    <definedName name="IQ_NI_NUM_EST_THOM">"c5130"</definedName>
    <definedName name="IQ_NI_REPORTED_EST">"c1730"</definedName>
    <definedName name="IQ_NI_REPORTED_HIGH_EST">"c1732"</definedName>
    <definedName name="IQ_NI_REPORTED_LOW_EST">"c1733"</definedName>
    <definedName name="IQ_NI_REPORTED_MEDIAN_EST">"c1731"</definedName>
    <definedName name="IQ_NI_REPORTED_NUM_EST">"c1734"</definedName>
    <definedName name="IQ_NI_REPORTED_STDDEV_EST">"c1735"</definedName>
    <definedName name="IQ_NI_SBC_ACT_OR_EST">"c4474"</definedName>
    <definedName name="IQ_NI_SBC_ACT_OR_EST_CIQ">"c5012"</definedName>
    <definedName name="IQ_NI_SBC_GW_ACT_OR_EST">"c4478"</definedName>
    <definedName name="IQ_NI_SBC_GW_ACT_OR_EST_CIQ">"c5016"</definedName>
    <definedName name="IQ_NI_SFAS">"c795"</definedName>
    <definedName name="IQ_NI_STDDEV_EST">"c1721"</definedName>
    <definedName name="IQ_NI_STDDEV_EST_THOM">"c5131"</definedName>
    <definedName name="IQ_NI_SUBTOTAL_AP">"c8983"</definedName>
    <definedName name="IQ_NLA_PCT_LEASED_CONSOL">"c8815"</definedName>
    <definedName name="IQ_NLA_PCT_LEASED_MANAGED">"c8817"</definedName>
    <definedName name="IQ_NLA_PCT_LEASED_OTHER">"c8818"</definedName>
    <definedName name="IQ_NLA_PCT_LEASED_TOTAL">"c8819"</definedName>
    <definedName name="IQ_NLA_PCT_LEASED_UNCONSOL">"c8816"</definedName>
    <definedName name="IQ_NLA_SQ_FT_CONSOL">"c8800"</definedName>
    <definedName name="IQ_NLA_SQ_FT_MANAGED">"c8802"</definedName>
    <definedName name="IQ_NLA_SQ_FT_OTHER">"c8803"</definedName>
    <definedName name="IQ_NLA_SQ_FT_TOTAL">"c8804"</definedName>
    <definedName name="IQ_NLA_SQ_FT_UNCONSOL">"c8801"</definedName>
    <definedName name="IQ_NLA_SQ_METER_CONSOL">"c8805"</definedName>
    <definedName name="IQ_NLA_SQ_METER_MANAGED">"c8807"</definedName>
    <definedName name="IQ_NLA_SQ_METER_OTHER">"c8808"</definedName>
    <definedName name="IQ_NLA_SQ_METER_TOTAL">"c8809"</definedName>
    <definedName name="IQ_NLA_SQ_METER_UNCONSOL">"c8806"</definedName>
    <definedName name="IQ_NOL_CF_1YR">"c3465"</definedName>
    <definedName name="IQ_NOL_CF_2YR">"c3466"</definedName>
    <definedName name="IQ_NOL_CF_3YR">"c3467"</definedName>
    <definedName name="IQ_NOL_CF_4YR">"c3468"</definedName>
    <definedName name="IQ_NOL_CF_5YR">"c3469"</definedName>
    <definedName name="IQ_NOL_CF_AFTER_FIVE">"c3470"</definedName>
    <definedName name="IQ_NOL_CF_MAX_YEAR">"c3473"</definedName>
    <definedName name="IQ_NOL_CF_NO_EXP">"c3471"</definedName>
    <definedName name="IQ_NOL_CF_TOTAL">"c3472"</definedName>
    <definedName name="IQ_NON_ACCRUAL_LOANS">"c796"</definedName>
    <definedName name="IQ_NON_CASH">"c1399"</definedName>
    <definedName name="IQ_NON_CASH_ITEMS">"c797"</definedName>
    <definedName name="IQ_NON_INS_EXP">"c798"</definedName>
    <definedName name="IQ_NON_INS_REV">"c799"</definedName>
    <definedName name="IQ_NON_INT_BEAR_CD">"c800"</definedName>
    <definedName name="IQ_NON_INT_BEARING_DEPOSITS">"c800"</definedName>
    <definedName name="IQ_NON_INT_EXP">"c801"</definedName>
    <definedName name="IQ_NON_INT_EXP_BNK_AP">"c8877"</definedName>
    <definedName name="IQ_NON_INT_EXP_BNK_AP_ABS">"c8896"</definedName>
    <definedName name="IQ_NON_INT_EXP_BNK_NAME_AP">"c8915"</definedName>
    <definedName name="IQ_NON_INT_EXP_BNK_NAME_AP_ABS">"c8934"</definedName>
    <definedName name="IQ_NON_INT_EXP_BNK_SUBTOTAL_AP">"c8981"</definedName>
    <definedName name="IQ_NON_INT_EXP_FDIC">"c6579"</definedName>
    <definedName name="IQ_NON_INT_INC">"c802"</definedName>
    <definedName name="IQ_NON_INT_INC_10YR_ANN_CAGR">"c6115"</definedName>
    <definedName name="IQ_NON_INT_INC_10YR_ANN_GROWTH">"c803"</definedName>
    <definedName name="IQ_NON_INT_INC_1YR_ANN_GROWTH">"c804"</definedName>
    <definedName name="IQ_NON_INT_INC_2YR_ANN_CAGR">"c6116"</definedName>
    <definedName name="IQ_NON_INT_INC_2YR_ANN_GROWTH">"c805"</definedName>
    <definedName name="IQ_NON_INT_INC_3YR_ANN_CAGR">"c6117"</definedName>
    <definedName name="IQ_NON_INT_INC_3YR_ANN_GROWTH">"c806"</definedName>
    <definedName name="IQ_NON_INT_INC_5YR_ANN_CAGR">"c6118"</definedName>
    <definedName name="IQ_NON_INT_INC_5YR_ANN_GROWTH">"c807"</definedName>
    <definedName name="IQ_NON_INT_INC_7YR_ANN_CAGR">"c6119"</definedName>
    <definedName name="IQ_NON_INT_INC_7YR_ANN_GROWTH">"c808"</definedName>
    <definedName name="IQ_NON_INT_INC_BNK_AP">"c8876"</definedName>
    <definedName name="IQ_NON_INT_INC_BNK_AP_ABS">"c8895"</definedName>
    <definedName name="IQ_NON_INT_INC_BNK_NAME_AP">"c8914"</definedName>
    <definedName name="IQ_NON_INT_INC_BNK_NAME_AP_ABS">"c8933"</definedName>
    <definedName name="IQ_NON_INT_INC_BNK_SUBTOTAL_AP">"c8980"</definedName>
    <definedName name="IQ_NON_INT_INC_FDIC">"c6575"</definedName>
    <definedName name="IQ_NON_INTEREST_EXP">"c1400"</definedName>
    <definedName name="IQ_NON_INTEREST_INC">"c1401"</definedName>
    <definedName name="IQ_NON_OPER_EXP">"c809"</definedName>
    <definedName name="IQ_NON_OPER_INC">"c810"</definedName>
    <definedName name="IQ_NON_PERF_ASSETS_10YR_ANN_CAGR">"c6120"</definedName>
    <definedName name="IQ_NON_PERF_ASSETS_10YR_ANN_GROWTH">"c811"</definedName>
    <definedName name="IQ_NON_PERF_ASSETS_1YR_ANN_GROWTH">"c812"</definedName>
    <definedName name="IQ_NON_PERF_ASSETS_2YR_ANN_CAGR">"c6121"</definedName>
    <definedName name="IQ_NON_PERF_ASSETS_2YR_ANN_GROWTH">"c813"</definedName>
    <definedName name="IQ_NON_PERF_ASSETS_3YR_ANN_CAGR">"c6122"</definedName>
    <definedName name="IQ_NON_PERF_ASSETS_3YR_ANN_GROWTH">"c814"</definedName>
    <definedName name="IQ_NON_PERF_ASSETS_5YR_ANN_CAGR">"c6123"</definedName>
    <definedName name="IQ_NON_PERF_ASSETS_5YR_ANN_GROWTH">"c815"</definedName>
    <definedName name="IQ_NON_PERF_ASSETS_7YR_ANN_CAGR">"c6124"</definedName>
    <definedName name="IQ_NON_PERF_ASSETS_7YR_ANN_GROWTH">"c816"</definedName>
    <definedName name="IQ_NON_PERF_ASSETS_TOTAL_ASSETS">"c817"</definedName>
    <definedName name="IQ_NON_PERF_LOANS_10YR_ANN_CAGR">"c6125"</definedName>
    <definedName name="IQ_NON_PERF_LOANS_10YR_ANN_GROWTH">"c818"</definedName>
    <definedName name="IQ_NON_PERF_LOANS_1YR_ANN_GROWTH">"c819"</definedName>
    <definedName name="IQ_NON_PERF_LOANS_2YR_ANN_CAGR">"c6126"</definedName>
    <definedName name="IQ_NON_PERF_LOANS_2YR_ANN_GROWTH">"c820"</definedName>
    <definedName name="IQ_NON_PERF_LOANS_3YR_ANN_CAGR">"c6127"</definedName>
    <definedName name="IQ_NON_PERF_LOANS_3YR_ANN_GROWTH">"c821"</definedName>
    <definedName name="IQ_NON_PERF_LOANS_5YR_ANN_CAGR">"c6128"</definedName>
    <definedName name="IQ_NON_PERF_LOANS_5YR_ANN_GROWTH">"c822"</definedName>
    <definedName name="IQ_NON_PERF_LOANS_7YR_ANN_CAGR">"c6129"</definedName>
    <definedName name="IQ_NON_PERF_LOANS_7YR_ANN_GROWTH">"c823"</definedName>
    <definedName name="IQ_NON_PERF_LOANS_TOTAL_ASSETS">"c824"</definedName>
    <definedName name="IQ_NON_PERF_LOANS_TOTAL_LOANS">"c825"</definedName>
    <definedName name="IQ_NON_PERFORMING_ASSETS">"c826"</definedName>
    <definedName name="IQ_NON_PERFORMING_LOANS">"c827"</definedName>
    <definedName name="IQ_NON_US_ADDRESSEES_TOTAL_LOANS_FOREIGN_FDIC">"c6443"</definedName>
    <definedName name="IQ_NON_US_CHARGE_OFFS_AND_RECOVERIES_FDIC">"c6650"</definedName>
    <definedName name="IQ_NON_US_CHARGE_OFFS_FDIC">"c6648"</definedName>
    <definedName name="IQ_NON_US_COMMERCIAL_INDUSTRIAL_CHARGE_OFFS_FDIC">"c6651"</definedName>
    <definedName name="IQ_NON_US_NET_LOANS_FDIC">"c6376"</definedName>
    <definedName name="IQ_NON_US_RECOVERIES_FDIC">"c6649"</definedName>
    <definedName name="IQ_NONCASH_PENSION_EXP">"c3000"</definedName>
    <definedName name="IQ_NONCURRENT_LOANS_1_4_FAMILY_FDIC">"c6770"</definedName>
    <definedName name="IQ_NONCURRENT_LOANS_COMMERCIAL_INDUSTRIAL_FDIC">"c6773"</definedName>
    <definedName name="IQ_NONCURRENT_LOANS_COMMERCIAL_RE_FDIC">"c6768"</definedName>
    <definedName name="IQ_NONCURRENT_LOANS_COMMERCIAL_RE_NOT_SECURED_FDIC">"c6778"</definedName>
    <definedName name="IQ_NONCURRENT_LOANS_CONSTRUCTION_LAND_DEV_FDIC">"c6767"</definedName>
    <definedName name="IQ_NONCURRENT_LOANS_CREDIT_CARD_FDIC">"c6775"</definedName>
    <definedName name="IQ_NONCURRENT_LOANS_GUARANTEED_FDIC">"c6358"</definedName>
    <definedName name="IQ_NONCURRENT_LOANS_HOME_EQUITY_FDIC">"c6771"</definedName>
    <definedName name="IQ_NONCURRENT_LOANS_INDIVIDUALS_FDIC">"c6774"</definedName>
    <definedName name="IQ_NONCURRENT_LOANS_LEASES_FDIC">"c6357"</definedName>
    <definedName name="IQ_NONCURRENT_LOANS_MULTIFAMILY_FDIC">"c6769"</definedName>
    <definedName name="IQ_NONCURRENT_LOANS_OTHER_FAMILY_FDIC">"c6772"</definedName>
    <definedName name="IQ_NONCURRENT_LOANS_OTHER_INDIVIDUAL_FDIC">"c6776"</definedName>
    <definedName name="IQ_NONCURRENT_LOANS_OTHER_LOANS_FDIC">"c6777"</definedName>
    <definedName name="IQ_NONCURRENT_LOANS_RE_FDIC">"c6766"</definedName>
    <definedName name="IQ_NONCURRENT_LOANS_TOTAL_LOANS_FDIC">"c6765"</definedName>
    <definedName name="IQ_NONCURRENT_OREO_ASSETS_FDIC">"c6741"</definedName>
    <definedName name="IQ_NONDEF_CAPITAL_GOODS_ORDERS">"c6932"</definedName>
    <definedName name="IQ_NONDEF_CAPITAL_GOODS_ORDERS_APR">"c7592"</definedName>
    <definedName name="IQ_NONDEF_CAPITAL_GOODS_ORDERS_APR_FC">"c8472"</definedName>
    <definedName name="IQ_NONDEF_CAPITAL_GOODS_ORDERS_FC">"c7812"</definedName>
    <definedName name="IQ_NONDEF_CAPITAL_GOODS_ORDERS_POP">"c7152"</definedName>
    <definedName name="IQ_NONDEF_CAPITAL_GOODS_ORDERS_POP_FC">"c8032"</definedName>
    <definedName name="IQ_NONDEF_CAPITAL_GOODS_ORDERS_YOY">"c7372"</definedName>
    <definedName name="IQ_NONDEF_CAPITAL_GOODS_ORDERS_YOY_FC">"c8252"</definedName>
    <definedName name="IQ_NONDEF_CAPITAL_GOODS_SHIPMENTS">"c6933"</definedName>
    <definedName name="IQ_NONDEF_CAPITAL_GOODS_SHIPMENTS_APR">"c7593"</definedName>
    <definedName name="IQ_NONDEF_CAPITAL_GOODS_SHIPMENTS_APR_FC">"c8473"</definedName>
    <definedName name="IQ_NONDEF_CAPITAL_GOODS_SHIPMENTS_FC">"c7813"</definedName>
    <definedName name="IQ_NONDEF_CAPITAL_GOODS_SHIPMENTS_POP">"c7153"</definedName>
    <definedName name="IQ_NONDEF_CAPITAL_GOODS_SHIPMENTS_POP_FC">"c8033"</definedName>
    <definedName name="IQ_NONDEF_CAPITAL_GOODS_SHIPMENTS_YOY">"c7373"</definedName>
    <definedName name="IQ_NONDEF_CAPITAL_GOODS_SHIPMENTS_YOY_FC">"c8253"</definedName>
    <definedName name="IQ_NONDEF_SPENDING_SAAR">"c6934"</definedName>
    <definedName name="IQ_NONDEF_SPENDING_SAAR_APR">"c7594"</definedName>
    <definedName name="IQ_NONDEF_SPENDING_SAAR_APR_FC">"c8474"</definedName>
    <definedName name="IQ_NONDEF_SPENDING_SAAR_FC">"c7814"</definedName>
    <definedName name="IQ_NONDEF_SPENDING_SAAR_POP">"c7154"</definedName>
    <definedName name="IQ_NONDEF_SPENDING_SAAR_POP_FC">"c8034"</definedName>
    <definedName name="IQ_NONDEF_SPENDING_SAAR_YOY">"c7374"</definedName>
    <definedName name="IQ_NONDEF_SPENDING_SAAR_YOY_FC">"c8254"</definedName>
    <definedName name="IQ_NONFARM_EMP_HRS_PCT_CHANGE">"c6935"</definedName>
    <definedName name="IQ_NONFARM_EMP_HRS_PCT_CHANGE_FC">"c7815"</definedName>
    <definedName name="IQ_NONFARM_EMP_HRS_PCT_CHANGE_POP">"c7155"</definedName>
    <definedName name="IQ_NONFARM_EMP_HRS_PCT_CHANGE_POP_FC">"c8035"</definedName>
    <definedName name="IQ_NONFARM_EMP_HRS_PCT_CHANGE_YOY">"c7375"</definedName>
    <definedName name="IQ_NONFARM_EMP_HRS_PCT_CHANGE_YOY_FC">"c8255"</definedName>
    <definedName name="IQ_NONFARM_OUTPUT_PER_HR">"c6936"</definedName>
    <definedName name="IQ_NONFARM_OUTPUT_PER_HR_APR">"c7596"</definedName>
    <definedName name="IQ_NONFARM_OUTPUT_PER_HR_APR_FC">"c8476"</definedName>
    <definedName name="IQ_NONFARM_OUTPUT_PER_HR_FC">"c7816"</definedName>
    <definedName name="IQ_NONFARM_OUTPUT_PER_HR_POP">"c7156"</definedName>
    <definedName name="IQ_NONFARM_OUTPUT_PER_HR_POP_FC">"c8036"</definedName>
    <definedName name="IQ_NONFARM_OUTPUT_PER_HR_YOY">"c7376"</definedName>
    <definedName name="IQ_NONFARM_OUTPUT_PER_HR_YOY_FC">"c8256"</definedName>
    <definedName name="IQ_NONFARM_PAYROLLS">"c6926"</definedName>
    <definedName name="IQ_NONFARM_PAYROLLS_APR">"c7586"</definedName>
    <definedName name="IQ_NONFARM_PAYROLLS_APR_FC">"c8466"</definedName>
    <definedName name="IQ_NONFARM_PAYROLLS_FC">"c7806"</definedName>
    <definedName name="IQ_NONFARM_PAYROLLS_POP">"c7146"</definedName>
    <definedName name="IQ_NONFARM_PAYROLLS_POP_FC">"c8026"</definedName>
    <definedName name="IQ_NONFARM_PAYROLLS_YOY">"c7366"</definedName>
    <definedName name="IQ_NONFARM_PAYROLLS_YOY_FC">"c8246"</definedName>
    <definedName name="IQ_NONFARM_TOTAL_HR_INDEX">"c6937"</definedName>
    <definedName name="IQ_NONFARM_TOTAL_HR_INDEX_APR">"c7597"</definedName>
    <definedName name="IQ_NONFARM_TOTAL_HR_INDEX_APR_FC">"c8477"</definedName>
    <definedName name="IQ_NONFARM_TOTAL_HR_INDEX_FC">"c7817"</definedName>
    <definedName name="IQ_NONFARM_TOTAL_HR_INDEX_POP">"c7157"</definedName>
    <definedName name="IQ_NONFARM_TOTAL_HR_INDEX_POP_FC">"c8037"</definedName>
    <definedName name="IQ_NONFARM_TOTAL_HR_INDEX_YOY">"c7377"</definedName>
    <definedName name="IQ_NONFARM_TOTAL_HR_INDEX_YOY_FC">"c8257"</definedName>
    <definedName name="IQ_NONFARM_WAGES">"c6938"</definedName>
    <definedName name="IQ_NONFARM_WAGES_APR">"c7598"</definedName>
    <definedName name="IQ_NONFARM_WAGES_APR_FC">"c8478"</definedName>
    <definedName name="IQ_NONFARM_WAGES_FC">"c7818"</definedName>
    <definedName name="IQ_NONFARM_WAGES_INDEX">"c6939"</definedName>
    <definedName name="IQ_NONFARM_WAGES_INDEX_APR">"c7599"</definedName>
    <definedName name="IQ_NONFARM_WAGES_INDEX_APR_FC">"c8479"</definedName>
    <definedName name="IQ_NONFARM_WAGES_INDEX_FC">"c7819"</definedName>
    <definedName name="IQ_NONFARM_WAGES_INDEX_POP">"c7159"</definedName>
    <definedName name="IQ_NONFARM_WAGES_INDEX_POP_FC">"c8039"</definedName>
    <definedName name="IQ_NONFARM_WAGES_INDEX_YOY">"c7379"</definedName>
    <definedName name="IQ_NONFARM_WAGES_INDEX_YOY_FC">"c8259"</definedName>
    <definedName name="IQ_NONFARM_WAGES_POP">"c7158"</definedName>
    <definedName name="IQ_NONFARM_WAGES_POP_FC">"c8038"</definedName>
    <definedName name="IQ_NONFARM_WAGES_YOY">"c7378"</definedName>
    <definedName name="IQ_NONFARM_WAGES_YOY_FC">"c8258"</definedName>
    <definedName name="IQ_NONINTEREST_BEARING_BALANCES_FDIC">"c6394"</definedName>
    <definedName name="IQ_NONINTEREST_BEARING_DEPOSITS_DOMESTIC_FDIC">"c6477"</definedName>
    <definedName name="IQ_NONINTEREST_BEARING_DEPOSITS_FOREIGN_FDIC">"c6484"</definedName>
    <definedName name="IQ_NONINTEREST_EXPENSE_EARNING_ASSETS_FDIC">"c6728"</definedName>
    <definedName name="IQ_NONINTEREST_INCOME_EARNING_ASSETS_FDIC">"c6727"</definedName>
    <definedName name="IQ_NONMORTGAGE_SERVICING_FDIC">"c6336"</definedName>
    <definedName name="IQ_NONRECOURSE_DEBT">"c2550"</definedName>
    <definedName name="IQ_NONRECOURSE_DEBT_PCT">"c2551"</definedName>
    <definedName name="IQ_NONRES_FIXED_INVEST">"c6931"</definedName>
    <definedName name="IQ_NONRES_FIXED_INVEST_APR">"c7591"</definedName>
    <definedName name="IQ_NONRES_FIXED_INVEST_POP">"c7151"</definedName>
    <definedName name="IQ_NONRES_FIXED_INVEST_PRIV_APR_FC_UNUSED_UNUSED_UNUSED">"c8468"</definedName>
    <definedName name="IQ_NONRES_FIXED_INVEST_PRIV_APR_UNUSED_UNUSED_UNUSED">"c7588"</definedName>
    <definedName name="IQ_NONRES_FIXED_INVEST_PRIV_FC_UNUSED_UNUSED_UNUSED">"c7808"</definedName>
    <definedName name="IQ_NONRES_FIXED_INVEST_PRIV_POP_FC_UNUSED_UNUSED_UNUSED">"c8028"</definedName>
    <definedName name="IQ_NONRES_FIXED_INVEST_PRIV_POP_UNUSED_UNUSED_UNUSED">"c7148"</definedName>
    <definedName name="IQ_NONRES_FIXED_INVEST_PRIV_REAL">"c6989"</definedName>
    <definedName name="IQ_NONRES_FIXED_INVEST_PRIV_REAL_APR">"c7649"</definedName>
    <definedName name="IQ_NONRES_FIXED_INVEST_PRIV_REAL_APR_FC">"c8529"</definedName>
    <definedName name="IQ_NONRES_FIXED_INVEST_PRIV_REAL_FC">"c7869"</definedName>
    <definedName name="IQ_NONRES_FIXED_INVEST_PRIV_REAL_POP">"c7209"</definedName>
    <definedName name="IQ_NONRES_FIXED_INVEST_PRIV_REAL_POP_FC">"c8089"</definedName>
    <definedName name="IQ_NONRES_FIXED_INVEST_PRIV_REAL_SAAR">"c6990"</definedName>
    <definedName name="IQ_NONRES_FIXED_INVEST_PRIV_REAL_SAAR_APR">"c7650"</definedName>
    <definedName name="IQ_NONRES_FIXED_INVEST_PRIV_REAL_SAAR_APR_FC">"c8530"</definedName>
    <definedName name="IQ_NONRES_FIXED_INVEST_PRIV_REAL_SAAR_FC">"c7870"</definedName>
    <definedName name="IQ_NONRES_FIXED_INVEST_PRIV_REAL_SAAR_POP">"c7210"</definedName>
    <definedName name="IQ_NONRES_FIXED_INVEST_PRIV_REAL_SAAR_POP_FC">"c8090"</definedName>
    <definedName name="IQ_NONRES_FIXED_INVEST_PRIV_REAL_SAAR_USD_APR_FC">"c11981"</definedName>
    <definedName name="IQ_NONRES_FIXED_INVEST_PRIV_REAL_SAAR_USD_FC">"c11978"</definedName>
    <definedName name="IQ_NONRES_FIXED_INVEST_PRIV_REAL_SAAR_USD_POP_FC">"c11979"</definedName>
    <definedName name="IQ_NONRES_FIXED_INVEST_PRIV_REAL_SAAR_USD_YOY_FC">"c11980"</definedName>
    <definedName name="IQ_NONRES_FIXED_INVEST_PRIV_REAL_SAAR_YOY">"c7430"</definedName>
    <definedName name="IQ_NONRES_FIXED_INVEST_PRIV_REAL_SAAR_YOY_FC">"c8310"</definedName>
    <definedName name="IQ_NONRES_FIXED_INVEST_PRIV_REAL_USD_APR_FC">"c11977"</definedName>
    <definedName name="IQ_NONRES_FIXED_INVEST_PRIV_REAL_USD_FC">"c11974"</definedName>
    <definedName name="IQ_NONRES_FIXED_INVEST_PRIV_REAL_USD_POP_FC">"c11975"</definedName>
    <definedName name="IQ_NONRES_FIXED_INVEST_PRIV_REAL_USD_YOY_FC">"c11976"</definedName>
    <definedName name="IQ_NONRES_FIXED_INVEST_PRIV_REAL_YOY">"c7429"</definedName>
    <definedName name="IQ_NONRES_FIXED_INVEST_PRIV_REAL_YOY_FC">"c8309"</definedName>
    <definedName name="IQ_NONRES_FIXED_INVEST_PRIV_SAAR">"c6929"</definedName>
    <definedName name="IQ_NONRES_FIXED_INVEST_PRIV_SAAR_APR">"c7589"</definedName>
    <definedName name="IQ_NONRES_FIXED_INVEST_PRIV_SAAR_APR_FC">"c8469"</definedName>
    <definedName name="IQ_NONRES_FIXED_INVEST_PRIV_SAAR_FC">"c7809"</definedName>
    <definedName name="IQ_NONRES_FIXED_INVEST_PRIV_SAAR_POP">"c7149"</definedName>
    <definedName name="IQ_NONRES_FIXED_INVEST_PRIV_SAAR_POP_FC">"c8029"</definedName>
    <definedName name="IQ_NONRES_FIXED_INVEST_PRIV_SAAR_USD_APR_FC">"c11877"</definedName>
    <definedName name="IQ_NONRES_FIXED_INVEST_PRIV_SAAR_USD_FC">"c11874"</definedName>
    <definedName name="IQ_NONRES_FIXED_INVEST_PRIV_SAAR_USD_POP_FC">"c11875"</definedName>
    <definedName name="IQ_NONRES_FIXED_INVEST_PRIV_SAAR_USD_YOY_FC">"c11876"</definedName>
    <definedName name="IQ_NONRES_FIXED_INVEST_PRIV_SAAR_YOY">"c7369"</definedName>
    <definedName name="IQ_NONRES_FIXED_INVEST_PRIV_SAAR_YOY_FC">"c8249"</definedName>
    <definedName name="IQ_NONRES_FIXED_INVEST_PRIV_UNUSED_UNUSED_UNUSED">"c6928"</definedName>
    <definedName name="IQ_NONRES_FIXED_INVEST_PRIV_USD_APR_FC">"c11873"</definedName>
    <definedName name="IQ_NONRES_FIXED_INVEST_PRIV_USD_FC">"c11870"</definedName>
    <definedName name="IQ_NONRES_FIXED_INVEST_PRIV_USD_POP_FC">"c11871"</definedName>
    <definedName name="IQ_NONRES_FIXED_INVEST_PRIV_USD_YOY_FC">"c11872"</definedName>
    <definedName name="IQ_NONRES_FIXED_INVEST_PRIV_YOY_FC_UNUSED_UNUSED_UNUSED">"c8248"</definedName>
    <definedName name="IQ_NONRES_FIXED_INVEST_PRIV_YOY_UNUSED_UNUSED_UNUSED">"c7368"</definedName>
    <definedName name="IQ_NONRES_FIXED_INVEST_REAL">"c6993"</definedName>
    <definedName name="IQ_NONRES_FIXED_INVEST_REAL_APR">"c7653"</definedName>
    <definedName name="IQ_NONRES_FIXED_INVEST_REAL_POP">"c7213"</definedName>
    <definedName name="IQ_NONRES_FIXED_INVEST_REAL_SAAR">"c6987"</definedName>
    <definedName name="IQ_NONRES_FIXED_INVEST_REAL_SAAR_APR">"c7647"</definedName>
    <definedName name="IQ_NONRES_FIXED_INVEST_REAL_SAAR_APR_FC">"c8527"</definedName>
    <definedName name="IQ_NONRES_FIXED_INVEST_REAL_SAAR_FC">"c7867"</definedName>
    <definedName name="IQ_NONRES_FIXED_INVEST_REAL_SAAR_POP">"c7207"</definedName>
    <definedName name="IQ_NONRES_FIXED_INVEST_REAL_SAAR_POP_FC">"c8087"</definedName>
    <definedName name="IQ_NONRES_FIXED_INVEST_REAL_SAAR_YOY">"c7427"</definedName>
    <definedName name="IQ_NONRES_FIXED_INVEST_REAL_SAAR_YOY_FC">"c8307"</definedName>
    <definedName name="IQ_NONRES_FIXED_INVEST_REAL_USD_APR_FC">"c11973"</definedName>
    <definedName name="IQ_NONRES_FIXED_INVEST_REAL_USD_FC">"c11970"</definedName>
    <definedName name="IQ_NONRES_FIXED_INVEST_REAL_USD_POP_FC">"c11971"</definedName>
    <definedName name="IQ_NONRES_FIXED_INVEST_REAL_USD_YOY_FC">"c11972"</definedName>
    <definedName name="IQ_NONRES_FIXED_INVEST_REAL_YOY">"c7433"</definedName>
    <definedName name="IQ_NONRES_FIXED_INVEST_STRUCT">"c6930"</definedName>
    <definedName name="IQ_NONRES_FIXED_INVEST_STRUCT_APR">"c7590"</definedName>
    <definedName name="IQ_NONRES_FIXED_INVEST_STRUCT_APR_FC">"c8470"</definedName>
    <definedName name="IQ_NONRES_FIXED_INVEST_STRUCT_FC">"c7810"</definedName>
    <definedName name="IQ_NONRES_FIXED_INVEST_STRUCT_POP">"c7150"</definedName>
    <definedName name="IQ_NONRES_FIXED_INVEST_STRUCT_POP_FC">"c8030"</definedName>
    <definedName name="IQ_NONRES_FIXED_INVEST_STRUCT_REAL">"c6992"</definedName>
    <definedName name="IQ_NONRES_FIXED_INVEST_STRUCT_REAL_APR">"c7652"</definedName>
    <definedName name="IQ_NONRES_FIXED_INVEST_STRUCT_REAL_APR_FC">"c8532"</definedName>
    <definedName name="IQ_NONRES_FIXED_INVEST_STRUCT_REAL_FC">"c7872"</definedName>
    <definedName name="IQ_NONRES_FIXED_INVEST_STRUCT_REAL_POP">"c7212"</definedName>
    <definedName name="IQ_NONRES_FIXED_INVEST_STRUCT_REAL_POP_FC">"c8092"</definedName>
    <definedName name="IQ_NONRES_FIXED_INVEST_STRUCT_REAL_SAAR">"c6991"</definedName>
    <definedName name="IQ_NONRES_FIXED_INVEST_STRUCT_REAL_SAAR_APR">"c7651"</definedName>
    <definedName name="IQ_NONRES_FIXED_INVEST_STRUCT_REAL_SAAR_APR_FC">"c8531"</definedName>
    <definedName name="IQ_NONRES_FIXED_INVEST_STRUCT_REAL_SAAR_FC">"c7871"</definedName>
    <definedName name="IQ_NONRES_FIXED_INVEST_STRUCT_REAL_SAAR_POP">"c7211"</definedName>
    <definedName name="IQ_NONRES_FIXED_INVEST_STRUCT_REAL_SAAR_POP_FC">"c8091"</definedName>
    <definedName name="IQ_NONRES_FIXED_INVEST_STRUCT_REAL_SAAR_YOY">"c7431"</definedName>
    <definedName name="IQ_NONRES_FIXED_INVEST_STRUCT_REAL_SAAR_YOY_FC">"c8311"</definedName>
    <definedName name="IQ_NONRES_FIXED_INVEST_STRUCT_REAL_USD_APR_FC">"c11985"</definedName>
    <definedName name="IQ_NONRES_FIXED_INVEST_STRUCT_REAL_USD_FC">"c11982"</definedName>
    <definedName name="IQ_NONRES_FIXED_INVEST_STRUCT_REAL_USD_POP_FC">"c11983"</definedName>
    <definedName name="IQ_NONRES_FIXED_INVEST_STRUCT_REAL_USD_YOY_FC">"c11984"</definedName>
    <definedName name="IQ_NONRES_FIXED_INVEST_STRUCT_REAL_YOY">"c7432"</definedName>
    <definedName name="IQ_NONRES_FIXED_INVEST_STRUCT_REAL_YOY_FC">"c8312"</definedName>
    <definedName name="IQ_NONRES_FIXED_INVEST_STRUCT_USD_APR_FC">"c11881"</definedName>
    <definedName name="IQ_NONRES_FIXED_INVEST_STRUCT_USD_FC">"c11878"</definedName>
    <definedName name="IQ_NONRES_FIXED_INVEST_STRUCT_USD_POP_FC">"c11879"</definedName>
    <definedName name="IQ_NONRES_FIXED_INVEST_STRUCT_USD_YOY_FC">"c11880"</definedName>
    <definedName name="IQ_NONRES_FIXED_INVEST_STRUCT_YOY">"c7370"</definedName>
    <definedName name="IQ_NONRES_FIXED_INVEST_STRUCT_YOY_FC">"c8250"</definedName>
    <definedName name="IQ_NONRES_FIXED_INVEST_USD_APR_FC">"c11869"</definedName>
    <definedName name="IQ_NONRES_FIXED_INVEST_USD_FC">"c11866"</definedName>
    <definedName name="IQ_NONRES_FIXED_INVEST_USD_POP_FC">"c11867"</definedName>
    <definedName name="IQ_NONRES_FIXED_INVEST_USD_YOY_FC">"c11868"</definedName>
    <definedName name="IQ_NONRES_FIXED_INVEST_YOY">"c7371"</definedName>
    <definedName name="IQ_NONTRANSACTION_ACCOUNTS_FDIC">"c6552"</definedName>
    <definedName name="IQ_NONUTIL_REV">"c2089"</definedName>
    <definedName name="IQ_NORM_EPS_ACT_OR_EST_CIQ">"c5069"</definedName>
    <definedName name="IQ_NORMAL_INC_AFTER">"c1605"</definedName>
    <definedName name="IQ_NORMAL_INC_AVAIL">"c1606"</definedName>
    <definedName name="IQ_NORMAL_INC_BEFORE">"c1607"</definedName>
    <definedName name="IQ_NOTES_PAY">"c1423"</definedName>
    <definedName name="IQ_NOTIONAL_AMOUNT_CREDIT_DERIVATIVES_FDIC">"c6507"</definedName>
    <definedName name="IQ_NOTIONAL_VALUE_EXCHANGE_SWAPS_FDIC">"c6516"</definedName>
    <definedName name="IQ_NOTIONAL_VALUE_OTHER_SWAPS_FDIC">"c6521"</definedName>
    <definedName name="IQ_NOTIONAL_VALUE_RATE_SWAPS_FDIC">"c6511"</definedName>
    <definedName name="IQ_NOW_ACCOUNT">"c828"</definedName>
    <definedName name="IQ_NPPE">"c829"</definedName>
    <definedName name="IQ_NPPE_10YR_ANN_CAGR">"c6130"</definedName>
    <definedName name="IQ_NPPE_10YR_ANN_GROWTH">"c830"</definedName>
    <definedName name="IQ_NPPE_1YR_ANN_GROWTH">"c831"</definedName>
    <definedName name="IQ_NPPE_2YR_ANN_CAGR">"c6131"</definedName>
    <definedName name="IQ_NPPE_2YR_ANN_GROWTH">"c832"</definedName>
    <definedName name="IQ_NPPE_3YR_ANN_CAGR">"c6132"</definedName>
    <definedName name="IQ_NPPE_3YR_ANN_GROWTH">"c833"</definedName>
    <definedName name="IQ_NPPE_5YR_ANN_CAGR">"c6133"</definedName>
    <definedName name="IQ_NPPE_5YR_ANN_GROWTH">"c834"</definedName>
    <definedName name="IQ_NPPE_7YR_ANN_CAGR">"c6134"</definedName>
    <definedName name="IQ_NPPE_7YR_ANN_GROWTH">"c835"</definedName>
    <definedName name="IQ_NTM">6000</definedName>
    <definedName name="IQ_NUKE">"c836"</definedName>
    <definedName name="IQ_NUKE_CF">"c837"</definedName>
    <definedName name="IQ_NUKE_CONTR">"c838"</definedName>
    <definedName name="IQ_NUM_BRANCHES">"c2088"</definedName>
    <definedName name="IQ_NUMBER_ADRHOLDERS">"c1970"</definedName>
    <definedName name="IQ_NUMBER_DAYS">"c1904"</definedName>
    <definedName name="IQ_NUMBER_DEPOSITS_LESS_THAN_100K_FDIC">"c6495"</definedName>
    <definedName name="IQ_NUMBER_DEPOSITS_MORE_THAN_100K_FDIC">"c6493"</definedName>
    <definedName name="IQ_NUMBER_MINES_ALUM">"c9248"</definedName>
    <definedName name="IQ_NUMBER_MINES_COAL">"c9822"</definedName>
    <definedName name="IQ_NUMBER_MINES_COP">"c9193"</definedName>
    <definedName name="IQ_NUMBER_MINES_DIAM">"c9672"</definedName>
    <definedName name="IQ_NUMBER_MINES_GOLD">"c9033"</definedName>
    <definedName name="IQ_NUMBER_MINES_IRON">"c9407"</definedName>
    <definedName name="IQ_NUMBER_MINES_LEAD">"c9460"</definedName>
    <definedName name="IQ_NUMBER_MINES_MANG">"c9513"</definedName>
    <definedName name="IQ_NUMBER_MINES_MOLYB">"c9725"</definedName>
    <definedName name="IQ_NUMBER_MINES_NICK">"c9301"</definedName>
    <definedName name="IQ_NUMBER_MINES_PLAT">"c9139"</definedName>
    <definedName name="IQ_NUMBER_MINES_SILVER">"c9086"</definedName>
    <definedName name="IQ_NUMBER_MINES_TITAN">"c9566"</definedName>
    <definedName name="IQ_NUMBER_MINES_URAN">"c9619"</definedName>
    <definedName name="IQ_NUMBER_MINES_ZINC">"c9354"</definedName>
    <definedName name="IQ_NUMBER_SHAREHOLDERS">"c1967"</definedName>
    <definedName name="IQ_NUMBER_SHAREHOLDERS_CLASSA">"c1968"</definedName>
    <definedName name="IQ_NUMBER_SHAREHOLDERS_OTHER">"c1969"</definedName>
    <definedName name="IQ_OBLIGATIONS_OF_STATES_TOTAL_LOANS_FOREIGN_FDIC">"c6447"</definedName>
    <definedName name="IQ_OBLIGATIONS_STATES_FDIC">"c6431"</definedName>
    <definedName name="IQ_OCCUPANCY_CONSOL">"c8840"</definedName>
    <definedName name="IQ_OCCUPANCY_MANAGED">"c8842"</definedName>
    <definedName name="IQ_OCCUPANCY_OTHER">"c8843"</definedName>
    <definedName name="IQ_OCCUPANCY_SAME_PROP">"c8845"</definedName>
    <definedName name="IQ_OCCUPANCY_TOTAL">"c8844"</definedName>
    <definedName name="IQ_OCCUPANCY_UNCONSOL">"c8841"</definedName>
    <definedName name="IQ_OCCUPY_EXP">"c839"</definedName>
    <definedName name="IQ_OFFER_AMOUNT">"c2152"</definedName>
    <definedName name="IQ_OFFER_COUPON">"c2147"</definedName>
    <definedName name="IQ_OFFER_COUPON_TYPE">"c2148"</definedName>
    <definedName name="IQ_OFFER_DATE">"c2149"</definedName>
    <definedName name="IQ_OFFER_PRICE">"c2150"</definedName>
    <definedName name="IQ_OFFER_YIELD">"c2151"</definedName>
    <definedName name="IQ_OG_10DISC">"c1998"</definedName>
    <definedName name="IQ_OG_10DISC_GAS">"c2018"</definedName>
    <definedName name="IQ_OG_10DISC_OIL">"c2008"</definedName>
    <definedName name="IQ_OG_ACQ_COST_PROVED">"c1975"</definedName>
    <definedName name="IQ_OG_ACQ_COST_PROVED_GAS">"c1987"</definedName>
    <definedName name="IQ_OG_ACQ_COST_PROVED_OIL">"c1981"</definedName>
    <definedName name="IQ_OG_ACQ_COST_UNPROVED">"c1976"</definedName>
    <definedName name="IQ_OG_ACQ_COST_UNPROVED_GAS">"c1988"</definedName>
    <definedName name="IQ_OG_ACQ_COST_UNPROVED_OIL">"c1982"</definedName>
    <definedName name="IQ_OG_AVG_DAILY_GAS_EQUIV_PRODUCTION_MMCFE">"c10061"</definedName>
    <definedName name="IQ_OG_AVG_DAILY_OIL_EQUIV_PRODUCTION_KBOE">"c10060"</definedName>
    <definedName name="IQ_OG_AVG_DAILY_PROD_GAS">"c2910"</definedName>
    <definedName name="IQ_OG_AVG_DAILY_PROD_NGL">"c2911"</definedName>
    <definedName name="IQ_OG_AVG_DAILY_PROD_OIL">"c2909"</definedName>
    <definedName name="IQ_OG_AVG_DAILY_PRODUCTION_GAS_MMCM">"c10059"</definedName>
    <definedName name="IQ_OG_AVG_DAILY_SALES_VOL_EQ_INC_GAS">"c5797"</definedName>
    <definedName name="IQ_OG_AVG_DAILY_SALES_VOL_EQ_INC_NGL">"c5798"</definedName>
    <definedName name="IQ_OG_AVG_DAILY_SALES_VOL_EQ_INC_OIL">"c5796"</definedName>
    <definedName name="IQ_OG_AVG_GAS_PRICE_CBM_HEDGED">"c10054"</definedName>
    <definedName name="IQ_OG_AVG_GAS_PRICE_CBM_UNHEDGED">"c10055"</definedName>
    <definedName name="IQ_OG_AVG_PRODUCTION_COST_BBL">"c10062"</definedName>
    <definedName name="IQ_OG_AVG_PRODUCTION_COST_BOE">"c10064"</definedName>
    <definedName name="IQ_OG_AVG_PRODUCTION_COST_MCF">"c10063"</definedName>
    <definedName name="IQ_OG_AVG_PRODUCTION_COST_MCFE">"c10065"</definedName>
    <definedName name="IQ_OG_CLOSE_BALANCE_GAS">"c2049"</definedName>
    <definedName name="IQ_OG_CLOSE_BALANCE_NGL">"c2920"</definedName>
    <definedName name="IQ_OG_CLOSE_BALANCE_OIL">"c2037"</definedName>
    <definedName name="IQ_OG_DAILY_PRDUCTION_GROWTH_GAS">"c10073"</definedName>
    <definedName name="IQ_OG_DAILY_PRDUCTION_GROWTH_GAS_EQUIVALENT">"c10076"</definedName>
    <definedName name="IQ_OG_DAILY_PRDUCTION_GROWTH_NGL">"c10074"</definedName>
    <definedName name="IQ_OG_DAILY_PRDUCTION_GROWTH_OIL">"c10072"</definedName>
    <definedName name="IQ_OG_DAILY_PRDUCTION_GROWTH_OIL_EQUIVALENT">"c10075"</definedName>
    <definedName name="IQ_OG_DCF_BEFORE_TAXES">"c2023"</definedName>
    <definedName name="IQ_OG_DCF_BEFORE_TAXES_GAS">"c2025"</definedName>
    <definedName name="IQ_OG_DCF_BEFORE_TAXES_OIL">"c2024"</definedName>
    <definedName name="IQ_OG_DEVELOPED_ACRE_GROSS_EQ_INC">"c5802"</definedName>
    <definedName name="IQ_OG_DEVELOPED_ACRE_NET_EQ_INC">"c5803"</definedName>
    <definedName name="IQ_OG_DEVELOPED_RESERVES_GAS">"c2053"</definedName>
    <definedName name="IQ_OG_DEVELOPED_RESERVES_GAS_BCM">"c10045"</definedName>
    <definedName name="IQ_OG_DEVELOPED_RESERVES_NGL">"c2922"</definedName>
    <definedName name="IQ_OG_DEVELOPED_RESERVES_OIL">"c2054"</definedName>
    <definedName name="IQ_OG_DEVELOPMENT_COSTS">"c1978"</definedName>
    <definedName name="IQ_OG_DEVELOPMENT_COSTS_GAS">"c1990"</definedName>
    <definedName name="IQ_OG_DEVELOPMENT_COSTS_OIL">"c1984"</definedName>
    <definedName name="IQ_OG_EQUITY_AFFILIATES_RESERVES_GAS_BCM">"c10047"</definedName>
    <definedName name="IQ_OG_EQUITY_DCF">"c2002"</definedName>
    <definedName name="IQ_OG_EQUITY_DCF_GAS">"c2022"</definedName>
    <definedName name="IQ_OG_EQUITY_DCF_OIL">"c2012"</definedName>
    <definedName name="IQ_OG_EQUTY_RESERVES_GAS">"c2050"</definedName>
    <definedName name="IQ_OG_EQUTY_RESERVES_NGL">"c2921"</definedName>
    <definedName name="IQ_OG_EQUTY_RESERVES_OIL">"c2038"</definedName>
    <definedName name="IQ_OG_EXPLORATION_COSTS">"c1977"</definedName>
    <definedName name="IQ_OG_EXPLORATION_COSTS_GAS">"c1989"</definedName>
    <definedName name="IQ_OG_EXPLORATION_COSTS_OIL">"c1983"</definedName>
    <definedName name="IQ_OG_EXPLORATION_DEVELOPMENT_COST">"c10081"</definedName>
    <definedName name="IQ_OG_EXT_DISC_GAS">"c2043"</definedName>
    <definedName name="IQ_OG_EXT_DISC_NGL">"c2914"</definedName>
    <definedName name="IQ_OG_EXT_DISC_OIL">"c2031"</definedName>
    <definedName name="IQ_OG_FUTURE_CASH_INFLOWS">"c1993"</definedName>
    <definedName name="IQ_OG_FUTURE_CASH_INFLOWS_GAS">"c2013"</definedName>
    <definedName name="IQ_OG_FUTURE_CASH_INFLOWS_OIL">"c2003"</definedName>
    <definedName name="IQ_OG_FUTURE_DEVELOPMENT_COSTS">"c1995"</definedName>
    <definedName name="IQ_OG_FUTURE_DEVELOPMENT_COSTS_GAS">"c2015"</definedName>
    <definedName name="IQ_OG_FUTURE_DEVELOPMENT_COSTS_OIL">"c2005"</definedName>
    <definedName name="IQ_OG_FUTURE_INC_TAXES">"c1997"</definedName>
    <definedName name="IQ_OG_FUTURE_INC_TAXES_GAS">"c2017"</definedName>
    <definedName name="IQ_OG_FUTURE_INC_TAXES_OIL">"c2007"</definedName>
    <definedName name="IQ_OG_FUTURE_PRODUCTION_COSTS">"c1994"</definedName>
    <definedName name="IQ_OG_FUTURE_PRODUCTION_COSTS_GAS">"c2014"</definedName>
    <definedName name="IQ_OG_FUTURE_PRODUCTION_COSTS_OIL">"c2004"</definedName>
    <definedName name="IQ_OG_GAS_PRICE_HEDGED">"c2056"</definedName>
    <definedName name="IQ_OG_GAS_PRICE_UNHEDGED">"c2058"</definedName>
    <definedName name="IQ_OG_GROSS_DEVELOPED_AREA_SQ_KM">"c10079"</definedName>
    <definedName name="IQ_OG_GROSS_DEVELOPMENT_DRY_WELLS_DRILLED">"c10098"</definedName>
    <definedName name="IQ_OG_GROSS_DEVELOPMENT_PRODUCTIVE_WELLS_DRILLED">"c10097"</definedName>
    <definedName name="IQ_OG_GROSS_DEVELOPMENT_TOTAL_WELLS_DRILLED">"c10099"</definedName>
    <definedName name="IQ_OG_GROSS_EXPLORATORY_DRY_WELLS_DRILLED">"c10095"</definedName>
    <definedName name="IQ_OG_GROSS_EXPLORATORY_PRODUCTIVE_WELLS_DRILLED">"c10094"</definedName>
    <definedName name="IQ_OG_GROSS_EXPLORATORY_TOTAL_WELLS_DRILLED">"c10096"</definedName>
    <definedName name="IQ_OG_GROSS_OPERATED_WELLS">"c10092"</definedName>
    <definedName name="IQ_OG_GROSS_PRODUCTIVE_WELLS_GAS">"c10087"</definedName>
    <definedName name="IQ_OG_GROSS_PRODUCTIVE_WELLS_OIL">"c10086"</definedName>
    <definedName name="IQ_OG_GROSS_PRODUCTIVE_WELLS_TOTAL">"c10088"</definedName>
    <definedName name="IQ_OG_GROSS_TOTAL_WELLS_DRILLED">"c10100"</definedName>
    <definedName name="IQ_OG_GROSS_UNDEVELOPED_AREA_SQ_KM">"c10077"</definedName>
    <definedName name="IQ_OG_GROSS_WELLS_DRILLING">"c10108"</definedName>
    <definedName name="IQ_OG_IMPROVED_RECOVERY_GAS">"c2044"</definedName>
    <definedName name="IQ_OG_IMPROVED_RECOVERY_NGL">"c2915"</definedName>
    <definedName name="IQ_OG_IMPROVED_RECOVERY_OIL">"c2032"</definedName>
    <definedName name="IQ_OG_LIQUID_GAS_PRICE_HEDGED">"c2233"</definedName>
    <definedName name="IQ_OG_LIQUID_GAS_PRICE_UNHEDGED">"c2234"</definedName>
    <definedName name="IQ_OG_NET_DEVELOPED_AREA_SQ_KM">"c10080"</definedName>
    <definedName name="IQ_OG_NET_DEVELOPMENT_DRY_WELLS_DRILLED">"c10105"</definedName>
    <definedName name="IQ_OG_NET_DEVELOPMENT_PRODUCTIVE_WELLS_DRILLED">"c10104"</definedName>
    <definedName name="IQ_OG_NET_DEVELOPMENT_TOTAL_WELLS_DRILLED">"c10106"</definedName>
    <definedName name="IQ_OG_NET_EXPLORATORY_DRY_WELLS_DRILLED">"c10102"</definedName>
    <definedName name="IQ_OG_NET_EXPLORATORY_PRODUCTIVE_WELLS_DRILLED">"c10101"</definedName>
    <definedName name="IQ_OG_NET_EXPLORATORY_TOTAL_WELLS_DRILLED">"c10103"</definedName>
    <definedName name="IQ_OG_NET_FUTURE_CASH_FLOWS">"c1996"</definedName>
    <definedName name="IQ_OG_NET_FUTURE_CASH_FLOWS_GAS">"c2016"</definedName>
    <definedName name="IQ_OG_NET_FUTURE_CASH_FLOWS_OIL">"c2006"</definedName>
    <definedName name="IQ_OG_NET_OPERATED_WELLS">"c10093"</definedName>
    <definedName name="IQ_OG_NET_PRODUCTIVE_WELLS_GAS">"c10090"</definedName>
    <definedName name="IQ_OG_NET_PRODUCTIVE_WELLS_OIL">"c10089"</definedName>
    <definedName name="IQ_OG_NET_PRODUCTIVE_WELLS_TOTAL">"c10091"</definedName>
    <definedName name="IQ_OG_NET_TOTAL_WELLS_DRILLED">"c10107"</definedName>
    <definedName name="IQ_OG_NET_UNDEVELOPED_AREA_SQ_KM">"c10078"</definedName>
    <definedName name="IQ_OG_NET_WELLS_DRILLING">"c10109"</definedName>
    <definedName name="IQ_OG_NUMBER_WELLS_NEW">"c10085"</definedName>
    <definedName name="IQ_OG_OIL_PRICE_HEDGED">"c2055"</definedName>
    <definedName name="IQ_OG_OIL_PRICE_UNHEDGED">"c2057"</definedName>
    <definedName name="IQ_OG_OPEN_BALANCE_GAS">"c2041"</definedName>
    <definedName name="IQ_OG_OPEN_BALANCE_NGL">"c2912"</definedName>
    <definedName name="IQ_OG_OPEN_BALANCE_OIL">"c2029"</definedName>
    <definedName name="IQ_OG_OTHER_ADJ_FCF">"c1999"</definedName>
    <definedName name="IQ_OG_OTHER_ADJ_FCF_GAS">"c2019"</definedName>
    <definedName name="IQ_OG_OTHER_ADJ_FCF_OIL">"c2009"</definedName>
    <definedName name="IQ_OG_OTHER_ADJ_GAS">"c2048"</definedName>
    <definedName name="IQ_OG_OTHER_ADJ_NGL">"c2919"</definedName>
    <definedName name="IQ_OG_OTHER_ADJ_OIL">"c2036"</definedName>
    <definedName name="IQ_OG_OTHER_COSTS">"c1979"</definedName>
    <definedName name="IQ_OG_OTHER_COSTS_GAS">"c1991"</definedName>
    <definedName name="IQ_OG_OTHER_COSTS_OIL">"c1985"</definedName>
    <definedName name="IQ_OG_PRDUCTION_GROWTH_GAS">"c10067"</definedName>
    <definedName name="IQ_OG_PRDUCTION_GROWTH_GAS_EQUIVALENT">"c10070"</definedName>
    <definedName name="IQ_OG_PRDUCTION_GROWTH_NGL">"c10068"</definedName>
    <definedName name="IQ_OG_PRDUCTION_GROWTH_OIL">"c10066"</definedName>
    <definedName name="IQ_OG_PRDUCTION_GROWTH_OIL_EQUIVALENT">"c10069"</definedName>
    <definedName name="IQ_OG_PRDUCTION_GROWTH_TOAL">"c10071"</definedName>
    <definedName name="IQ_OG_PRODUCTION_GAS">"c2047"</definedName>
    <definedName name="IQ_OG_PRODUCTION_NGL">"c2918"</definedName>
    <definedName name="IQ_OG_PRODUCTION_OIL">"c2035"</definedName>
    <definedName name="IQ_OG_PURCHASES_GAS">"c2045"</definedName>
    <definedName name="IQ_OG_PURCHASES_NGL">"c2916"</definedName>
    <definedName name="IQ_OG_PURCHASES_OIL">"c2033"</definedName>
    <definedName name="IQ_OG_RESERVE_REPLACEMENT_RATIO">"c5799"</definedName>
    <definedName name="IQ_OG_REVISIONS_GAS">"c2042"</definedName>
    <definedName name="IQ_OG_REVISIONS_NGL">"c2913"</definedName>
    <definedName name="IQ_OG_REVISIONS_OIL">"c2030"</definedName>
    <definedName name="IQ_OG_RIGS_NON_OPERATED">"c10083"</definedName>
    <definedName name="IQ_OG_RIGS_OPERATED">"c10082"</definedName>
    <definedName name="IQ_OG_RIGS_TOTAL">"c10084"</definedName>
    <definedName name="IQ_OG_SALES_IN_PLACE_GAS">"c2046"</definedName>
    <definedName name="IQ_OG_SALES_IN_PLACE_NGL">"c2917"</definedName>
    <definedName name="IQ_OG_SALES_IN_PLACE_OIL">"c2034"</definedName>
    <definedName name="IQ_OG_SALES_VOL_EQ_INC_GAS">"c5794"</definedName>
    <definedName name="IQ_OG_SALES_VOL_EQ_INC_NGL">"c5795"</definedName>
    <definedName name="IQ_OG_SALES_VOL_EQ_INC_OIL">"c5793"</definedName>
    <definedName name="IQ_OG_STANDARDIZED_DCF">"c2000"</definedName>
    <definedName name="IQ_OG_STANDARDIZED_DCF_GAS">"c2020"</definedName>
    <definedName name="IQ_OG_STANDARDIZED_DCF_HEDGED">"c2001"</definedName>
    <definedName name="IQ_OG_STANDARDIZED_DCF_HEDGED_GAS">"c2021"</definedName>
    <definedName name="IQ_OG_STANDARDIZED_DCF_HEDGED_OIL">"c2011"</definedName>
    <definedName name="IQ_OG_STANDARDIZED_DCF_OIL">"c2010"</definedName>
    <definedName name="IQ_OG_TAXES">"c2026"</definedName>
    <definedName name="IQ_OG_TAXES_GAS">"c2028"</definedName>
    <definedName name="IQ_OG_TAXES_OIL">"c2027"</definedName>
    <definedName name="IQ_OG_TOTAL_COSTS">"c1980"</definedName>
    <definedName name="IQ_OG_TOTAL_COSTS_GAS">"c1992"</definedName>
    <definedName name="IQ_OG_TOTAL_COSTS_OIL">"c1986"</definedName>
    <definedName name="IQ_OG_TOTAL_EST_PROVED_RESERVES_GAS">"c2052"</definedName>
    <definedName name="IQ_OG_TOTAL_GAS_EQUIV_PRODUCTION_BCFE">"c10058"</definedName>
    <definedName name="IQ_OG_TOTAL_GAS_PRODUCTION">"c2060"</definedName>
    <definedName name="IQ_OG_TOTAL_LIQUID_GAS_PRODUCTION">"c2235"</definedName>
    <definedName name="IQ_OG_TOTAL_OIL_EQUIV_PRODUCTION_MMBOE">"c10057"</definedName>
    <definedName name="IQ_OG_TOTAL_OIL_PRODUCTION">"c2059"</definedName>
    <definedName name="IQ_OG_TOTAL_OIL_PRODUCTON">"c2059"</definedName>
    <definedName name="IQ_OG_TOTAL_POSSIBLE_RESERVES_GAS_BCF">"c10050"</definedName>
    <definedName name="IQ_OG_TOTAL_POSSIBLE_RESERVES_GAS_BCM">"c10051"</definedName>
    <definedName name="IQ_OG_TOTAL_POSSIBLE_RESERVES_OIL_MMBBLS">"c10053"</definedName>
    <definedName name="IQ_OG_TOTAL_PROBABLE_RESERVES_GAS_BCF">"c10048"</definedName>
    <definedName name="IQ_OG_TOTAL_PROBABLE_RESERVES_GAS_BCM">"c10049"</definedName>
    <definedName name="IQ_OG_TOTAL_PROBABLE_RESERVES_OIL_MMBBLS">"c10052"</definedName>
    <definedName name="IQ_OG_TOTAL_PRODUCTION_GAS_BCM">"c10056"</definedName>
    <definedName name="IQ_OG_TOTAL_PROVED_RESERVES_GAS_BCM">"c10046"</definedName>
    <definedName name="IQ_OG_UNDEVELOPED_ACRE_GROSS_EQ_INC">"c5800"</definedName>
    <definedName name="IQ_OG_UNDEVELOPED_ACRE_NET_EQ_INC">"c5801"</definedName>
    <definedName name="IQ_OG_UNDEVELOPED_RESERVES_GAS">"c2051"</definedName>
    <definedName name="IQ_OG_UNDEVELOPED_RESERVES_GAS_BCM">"c10044"</definedName>
    <definedName name="IQ_OG_UNDEVELOPED_RESERVES_NGL">"c2923"</definedName>
    <definedName name="IQ_OG_UNDEVELOPED_RESERVES_OIL">"c2039"</definedName>
    <definedName name="IQ_OIL_IMPAIR">"c840"</definedName>
    <definedName name="IQ_OL_COMM_AFTER_FIVE">"c841"</definedName>
    <definedName name="IQ_OL_COMM_CY">"c842"</definedName>
    <definedName name="IQ_OL_COMM_CY1">"c843"</definedName>
    <definedName name="IQ_OL_COMM_CY2">"c844"</definedName>
    <definedName name="IQ_OL_COMM_CY3">"c845"</definedName>
    <definedName name="IQ_OL_COMM_CY4">"c846"</definedName>
    <definedName name="IQ_OL_COMM_NEXT_FIVE">"c847"</definedName>
    <definedName name="IQ_OPEB_ACCRUED_LIAB">"c3308"</definedName>
    <definedName name="IQ_OPEB_ACCRUED_LIAB_DOM">"c3306"</definedName>
    <definedName name="IQ_OPEB_ACCRUED_LIAB_FOREIGN">"c3307"</definedName>
    <definedName name="IQ_OPEB_ACCUM_OTHER_CI">"c3314"</definedName>
    <definedName name="IQ_OPEB_ACCUM_OTHER_CI_DOM">"c3312"</definedName>
    <definedName name="IQ_OPEB_ACCUM_OTHER_CI_FOREIGN">"c3313"</definedName>
    <definedName name="IQ_OPEB_ACT_NEXT">"c5774"</definedName>
    <definedName name="IQ_OPEB_ACT_NEXT_DOM">"c5772"</definedName>
    <definedName name="IQ_OPEB_ACT_NEXT_FOREIGN">"c5773"</definedName>
    <definedName name="IQ_OPEB_AMT_RECOG_NEXT">"c5783"</definedName>
    <definedName name="IQ_OPEB_AMT_RECOG_NEXT_DOM">"c5781"</definedName>
    <definedName name="IQ_OPEB_AMT_RECOG_NEXT_FOREIGN">"c5782"</definedName>
    <definedName name="IQ_OPEB_ASSETS">"c3356"</definedName>
    <definedName name="IQ_OPEB_ASSETS_ACQ">"c3347"</definedName>
    <definedName name="IQ_OPEB_ASSETS_ACQ_DOM">"c3345"</definedName>
    <definedName name="IQ_OPEB_ASSETS_ACQ_FOREIGN">"c3346"</definedName>
    <definedName name="IQ_OPEB_ASSETS_ACTUAL_RETURN">"c3332"</definedName>
    <definedName name="IQ_OPEB_ASSETS_ACTUAL_RETURN_DOM">"c3330"</definedName>
    <definedName name="IQ_OPEB_ASSETS_ACTUAL_RETURN_FOREIGN">"c3331"</definedName>
    <definedName name="IQ_OPEB_ASSETS_BEG">"c3329"</definedName>
    <definedName name="IQ_OPEB_ASSETS_BEG_DOM">"c3327"</definedName>
    <definedName name="IQ_OPEB_ASSETS_BEG_FOREIGN">"c3328"</definedName>
    <definedName name="IQ_OPEB_ASSETS_BENEFITS_PAID">"c3341"</definedName>
    <definedName name="IQ_OPEB_ASSETS_BENEFITS_PAID_DOM">"c3339"</definedName>
    <definedName name="IQ_OPEB_ASSETS_BENEFITS_PAID_FOREIGN">"c3340"</definedName>
    <definedName name="IQ_OPEB_ASSETS_CURTAIL">"c3350"</definedName>
    <definedName name="IQ_OPEB_ASSETS_CURTAIL_DOM">"c3348"</definedName>
    <definedName name="IQ_OPEB_ASSETS_CURTAIL_FOREIGN">"c3349"</definedName>
    <definedName name="IQ_OPEB_ASSETS_DOM">"c3354"</definedName>
    <definedName name="IQ_OPEB_ASSETS_EMPLOYER_CONTRIBUTIONS">"c3335"</definedName>
    <definedName name="IQ_OPEB_ASSETS_EMPLOYER_CONTRIBUTIONS_DOM">"c3333"</definedName>
    <definedName name="IQ_OPEB_ASSETS_EMPLOYER_CONTRIBUTIONS_FOREIGN">"c3334"</definedName>
    <definedName name="IQ_OPEB_ASSETS_FOREIGN">"c3355"</definedName>
    <definedName name="IQ_OPEB_ASSETS_FX_ADJ">"c3344"</definedName>
    <definedName name="IQ_OPEB_ASSETS_FX_ADJ_DOM">"c3342"</definedName>
    <definedName name="IQ_OPEB_ASSETS_FX_ADJ_FOREIGN">"c3343"</definedName>
    <definedName name="IQ_OPEB_ASSETS_OTHER_PLAN_ADJ">"c3353"</definedName>
    <definedName name="IQ_OPEB_ASSETS_OTHER_PLAN_ADJ_DOM">"c3351"</definedName>
    <definedName name="IQ_OPEB_ASSETS_OTHER_PLAN_ADJ_FOREIGN">"c3352"</definedName>
    <definedName name="IQ_OPEB_ASSETS_PARTICIP_CONTRIBUTIONS">"c3338"</definedName>
    <definedName name="IQ_OPEB_ASSETS_PARTICIP_CONTRIBUTIONS_DOM">"c3336"</definedName>
    <definedName name="IQ_OPEB_ASSETS_PARTICIP_CONTRIBUTIONS_FOREIGN">"c3337"</definedName>
    <definedName name="IQ_OPEB_BENEFIT_INFO_DATE">"c3410"</definedName>
    <definedName name="IQ_OPEB_BENEFIT_INFO_DATE_DOM">"c3408"</definedName>
    <definedName name="IQ_OPEB_BENEFIT_INFO_DATE_FOREIGN">"c3409"</definedName>
    <definedName name="IQ_OPEB_BREAKDOWN_EQ">"c3275"</definedName>
    <definedName name="IQ_OPEB_BREAKDOWN_EQ_DOM">"c3273"</definedName>
    <definedName name="IQ_OPEB_BREAKDOWN_EQ_FOREIGN">"c3274"</definedName>
    <definedName name="IQ_OPEB_BREAKDOWN_FI">"c3278"</definedName>
    <definedName name="IQ_OPEB_BREAKDOWN_FI_DOM">"c3276"</definedName>
    <definedName name="IQ_OPEB_BREAKDOWN_FI_FOREIGN">"c3277"</definedName>
    <definedName name="IQ_OPEB_BREAKDOWN_OTHER">"c3284"</definedName>
    <definedName name="IQ_OPEB_BREAKDOWN_OTHER_DOM">"c3282"</definedName>
    <definedName name="IQ_OPEB_BREAKDOWN_OTHER_FOREIGN">"c3283"</definedName>
    <definedName name="IQ_OPEB_BREAKDOWN_PCT_EQ">"c3263"</definedName>
    <definedName name="IQ_OPEB_BREAKDOWN_PCT_EQ_DOM">"c3261"</definedName>
    <definedName name="IQ_OPEB_BREAKDOWN_PCT_EQ_FOREIGN">"c3262"</definedName>
    <definedName name="IQ_OPEB_BREAKDOWN_PCT_FI">"c3266"</definedName>
    <definedName name="IQ_OPEB_BREAKDOWN_PCT_FI_DOM">"c3264"</definedName>
    <definedName name="IQ_OPEB_BREAKDOWN_PCT_FI_FOREIGN">"c3265"</definedName>
    <definedName name="IQ_OPEB_BREAKDOWN_PCT_OTHER">"c3272"</definedName>
    <definedName name="IQ_OPEB_BREAKDOWN_PCT_OTHER_DOM">"c3270"</definedName>
    <definedName name="IQ_OPEB_BREAKDOWN_PCT_OTHER_FOREIGN">"c3271"</definedName>
    <definedName name="IQ_OPEB_BREAKDOWN_PCT_RE">"c3269"</definedName>
    <definedName name="IQ_OPEB_BREAKDOWN_PCT_RE_DOM">"c3267"</definedName>
    <definedName name="IQ_OPEB_BREAKDOWN_PCT_RE_FOREIGN">"c3268"</definedName>
    <definedName name="IQ_OPEB_BREAKDOWN_RE">"c3281"</definedName>
    <definedName name="IQ_OPEB_BREAKDOWN_RE_DOM">"c3279"</definedName>
    <definedName name="IQ_OPEB_BREAKDOWN_RE_FOREIGN">"c3280"</definedName>
    <definedName name="IQ_OPEB_CI_ACT">"c5759"</definedName>
    <definedName name="IQ_OPEB_CI_ACT_DOM">"c5757"</definedName>
    <definedName name="IQ_OPEB_CI_ACT_FOREIGN">"c5758"</definedName>
    <definedName name="IQ_OPEB_CI_NET_AMT_RECOG">"c5771"</definedName>
    <definedName name="IQ_OPEB_CI_NET_AMT_RECOG_DOM">"c5769"</definedName>
    <definedName name="IQ_OPEB_CI_NET_AMT_RECOG_FOREIGN">"c5770"</definedName>
    <definedName name="IQ_OPEB_CI_OTHER_MISC_ADJ">"c5768"</definedName>
    <definedName name="IQ_OPEB_CI_OTHER_MISC_ADJ_DOM">"c5766"</definedName>
    <definedName name="IQ_OPEB_CI_OTHER_MISC_ADJ_FOREIGN">"c5767"</definedName>
    <definedName name="IQ_OPEB_CI_PRIOR_SERVICE">"c5762"</definedName>
    <definedName name="IQ_OPEB_CI_PRIOR_SERVICE_DOM">"c5760"</definedName>
    <definedName name="IQ_OPEB_CI_PRIOR_SERVICE_FOREIGN">"c5761"</definedName>
    <definedName name="IQ_OPEB_CI_TRANSITION">"c5765"</definedName>
    <definedName name="IQ_OPEB_CI_TRANSITION_DOM">"c5763"</definedName>
    <definedName name="IQ_OPEB_CI_TRANSITION_FOREIGN">"c5764"</definedName>
    <definedName name="IQ_OPEB_CL">"c5789"</definedName>
    <definedName name="IQ_OPEB_CL_DOM">"c5787"</definedName>
    <definedName name="IQ_OPEB_CL_FOREIGN">"c5788"</definedName>
    <definedName name="IQ_OPEB_DECREASE_EFFECT_PBO">"c3458"</definedName>
    <definedName name="IQ_OPEB_DECREASE_EFFECT_PBO_DOM">"c3456"</definedName>
    <definedName name="IQ_OPEB_DECREASE_EFFECT_PBO_FOREIGN">"c3457"</definedName>
    <definedName name="IQ_OPEB_DECREASE_EFFECT_SERVICE_INT_COST">"c3455"</definedName>
    <definedName name="IQ_OPEB_DECREASE_EFFECT_SERVICE_INT_COST_DOM">"c3453"</definedName>
    <definedName name="IQ_OPEB_DECREASE_EFFECT_SERVICE_INT_COST_FOREIGN">"c3454"</definedName>
    <definedName name="IQ_OPEB_DISC_RATE_MAX">"c3422"</definedName>
    <definedName name="IQ_OPEB_DISC_RATE_MAX_DOM">"c3420"</definedName>
    <definedName name="IQ_OPEB_DISC_RATE_MAX_FOREIGN">"c3421"</definedName>
    <definedName name="IQ_OPEB_DISC_RATE_MIN">"c3419"</definedName>
    <definedName name="IQ_OPEB_DISC_RATE_MIN_DOM">"c3417"</definedName>
    <definedName name="IQ_OPEB_DISC_RATE_MIN_FOREIGN">"c3418"</definedName>
    <definedName name="IQ_OPEB_EST_BENEFIT_1YR">"c3287"</definedName>
    <definedName name="IQ_OPEB_EST_BENEFIT_1YR_DOM">"c3285"</definedName>
    <definedName name="IQ_OPEB_EST_BENEFIT_1YR_FOREIGN">"c3286"</definedName>
    <definedName name="IQ_OPEB_EST_BENEFIT_2YR">"c3290"</definedName>
    <definedName name="IQ_OPEB_EST_BENEFIT_2YR_DOM">"c3288"</definedName>
    <definedName name="IQ_OPEB_EST_BENEFIT_2YR_FOREIGN">"c3289"</definedName>
    <definedName name="IQ_OPEB_EST_BENEFIT_3YR">"c3293"</definedName>
    <definedName name="IQ_OPEB_EST_BENEFIT_3YR_DOM">"c3291"</definedName>
    <definedName name="IQ_OPEB_EST_BENEFIT_3YR_FOREIGN">"c3292"</definedName>
    <definedName name="IQ_OPEB_EST_BENEFIT_4YR">"c3296"</definedName>
    <definedName name="IQ_OPEB_EST_BENEFIT_4YR_DOM">"c3294"</definedName>
    <definedName name="IQ_OPEB_EST_BENEFIT_4YR_FOREIGN">"c3295"</definedName>
    <definedName name="IQ_OPEB_EST_BENEFIT_5YR">"c3299"</definedName>
    <definedName name="IQ_OPEB_EST_BENEFIT_5YR_DOM">"c3297"</definedName>
    <definedName name="IQ_OPEB_EST_BENEFIT_5YR_FOREIGN">"c3298"</definedName>
    <definedName name="IQ_OPEB_EST_BENEFIT_AFTER5">"c3302"</definedName>
    <definedName name="IQ_OPEB_EST_BENEFIT_AFTER5_DOM">"c3300"</definedName>
    <definedName name="IQ_OPEB_EST_BENEFIT_AFTER5_FOREIGN">"c3301"</definedName>
    <definedName name="IQ_OPEB_EXP_RATE_RETURN_MAX">"c3434"</definedName>
    <definedName name="IQ_OPEB_EXP_RATE_RETURN_MAX_DOM">"c3432"</definedName>
    <definedName name="IQ_OPEB_EXP_RATE_RETURN_MAX_FOREIGN">"c3433"</definedName>
    <definedName name="IQ_OPEB_EXP_RATE_RETURN_MIN">"c3431"</definedName>
    <definedName name="IQ_OPEB_EXP_RATE_RETURN_MIN_DOM">"c3429"</definedName>
    <definedName name="IQ_OPEB_EXP_RATE_RETURN_MIN_FOREIGN">"c3430"</definedName>
    <definedName name="IQ_OPEB_EXP_RETURN">"c3398"</definedName>
    <definedName name="IQ_OPEB_EXP_RETURN_DOM">"c3396"</definedName>
    <definedName name="IQ_OPEB_EXP_RETURN_FOREIGN">"c3397"</definedName>
    <definedName name="IQ_OPEB_HEALTH_COST_TREND_INITIAL">"c3413"</definedName>
    <definedName name="IQ_OPEB_HEALTH_COST_TREND_INITIAL_DOM">"c3411"</definedName>
    <definedName name="IQ_OPEB_HEALTH_COST_TREND_INITIAL_FOREIGN">"c3412"</definedName>
    <definedName name="IQ_OPEB_HEALTH_COST_TREND_ULTIMATE">"c3416"</definedName>
    <definedName name="IQ_OPEB_HEALTH_COST_TREND_ULTIMATE_DOM">"c3414"</definedName>
    <definedName name="IQ_OPEB_HEALTH_COST_TREND_ULTIMATE_FOREIGN">"c3415"</definedName>
    <definedName name="IQ_OPEB_INCREASE_EFFECT_PBO">"c3452"</definedName>
    <definedName name="IQ_OPEB_INCREASE_EFFECT_PBO_DOM">"c3450"</definedName>
    <definedName name="IQ_OPEB_INCREASE_EFFECT_PBO_FOREIGN">"c3451"</definedName>
    <definedName name="IQ_OPEB_INCREASE_EFFECT_SERVICE_INT_COST">"c3449"</definedName>
    <definedName name="IQ_OPEB_INCREASE_EFFECT_SERVICE_INT_COST_DOM">"c3447"</definedName>
    <definedName name="IQ_OPEB_INCREASE_EFFECT_SERVICE_INT_COST_FOREIGN">"c3448"</definedName>
    <definedName name="IQ_OPEB_INTAN_ASSETS">"c3311"</definedName>
    <definedName name="IQ_OPEB_INTAN_ASSETS_DOM">"c3309"</definedName>
    <definedName name="IQ_OPEB_INTAN_ASSETS_FOREIGN">"c3310"</definedName>
    <definedName name="IQ_OPEB_INTEREST_COST">"c3395"</definedName>
    <definedName name="IQ_OPEB_INTEREST_COST_DOM">"c3393"</definedName>
    <definedName name="IQ_OPEB_INTEREST_COST_FOREIGN">"c3394"</definedName>
    <definedName name="IQ_OPEB_LT_ASSETS">"c5786"</definedName>
    <definedName name="IQ_OPEB_LT_ASSETS_DOM">"c5784"</definedName>
    <definedName name="IQ_OPEB_LT_ASSETS_FOREIGN">"c5785"</definedName>
    <definedName name="IQ_OPEB_LT_LIAB">"c5792"</definedName>
    <definedName name="IQ_OPEB_LT_LIAB_DOM">"c5790"</definedName>
    <definedName name="IQ_OPEB_LT_LIAB_FOREIGN">"c5791"</definedName>
    <definedName name="IQ_OPEB_NET_ASSET_RECOG">"c3326"</definedName>
    <definedName name="IQ_OPEB_NET_ASSET_RECOG_DOM">"c3324"</definedName>
    <definedName name="IQ_OPEB_NET_ASSET_RECOG_FOREIGN">"c3325"</definedName>
    <definedName name="IQ_OPEB_OBLIGATION_ACCUMULATED">"c3407"</definedName>
    <definedName name="IQ_OPEB_OBLIGATION_ACCUMULATED_DOM">"c3405"</definedName>
    <definedName name="IQ_OPEB_OBLIGATION_ACCUMULATED_FOREIGN">"c3406"</definedName>
    <definedName name="IQ_OPEB_OBLIGATION_ACQ">"c3380"</definedName>
    <definedName name="IQ_OPEB_OBLIGATION_ACQ_DOM">"c3378"</definedName>
    <definedName name="IQ_OPEB_OBLIGATION_ACQ_FOREIGN">"c3379"</definedName>
    <definedName name="IQ_OPEB_OBLIGATION_ACTUARIAL_GAIN_LOSS">"c3371"</definedName>
    <definedName name="IQ_OPEB_OBLIGATION_ACTUARIAL_GAIN_LOSS_DOM">"c3369"</definedName>
    <definedName name="IQ_OPEB_OBLIGATION_ACTUARIAL_GAIN_LOSS_FOREIGN">"c3370"</definedName>
    <definedName name="IQ_OPEB_OBLIGATION_BEG">"c3359"</definedName>
    <definedName name="IQ_OPEB_OBLIGATION_BEG_DOM">"c3357"</definedName>
    <definedName name="IQ_OPEB_OBLIGATION_BEG_FOREIGN">"c3358"</definedName>
    <definedName name="IQ_OPEB_OBLIGATION_CURTAIL">"c3383"</definedName>
    <definedName name="IQ_OPEB_OBLIGATION_CURTAIL_DOM">"c3381"</definedName>
    <definedName name="IQ_OPEB_OBLIGATION_CURTAIL_FOREIGN">"c3382"</definedName>
    <definedName name="IQ_OPEB_OBLIGATION_EMPLOYEE_CONTRIBUTIONS">"c3368"</definedName>
    <definedName name="IQ_OPEB_OBLIGATION_EMPLOYEE_CONTRIBUTIONS_DOM">"c3366"</definedName>
    <definedName name="IQ_OPEB_OBLIGATION_EMPLOYEE_CONTRIBUTIONS_FOREIGN">"c3367"</definedName>
    <definedName name="IQ_OPEB_OBLIGATION_FX_ADJ">"c3377"</definedName>
    <definedName name="IQ_OPEB_OBLIGATION_FX_ADJ_DOM">"c3375"</definedName>
    <definedName name="IQ_OPEB_OBLIGATION_FX_ADJ_FOREIGN">"c3376"</definedName>
    <definedName name="IQ_OPEB_OBLIGATION_INTEREST_COST">"c3365"</definedName>
    <definedName name="IQ_OPEB_OBLIGATION_INTEREST_COST_DOM">"c3363"</definedName>
    <definedName name="IQ_OPEB_OBLIGATION_INTEREST_COST_FOREIGN">"c3364"</definedName>
    <definedName name="IQ_OPEB_OBLIGATION_OTHER_PLAN_ADJ">"c3386"</definedName>
    <definedName name="IQ_OPEB_OBLIGATION_OTHER_PLAN_ADJ_DOM">"c3384"</definedName>
    <definedName name="IQ_OPEB_OBLIGATION_OTHER_PLAN_ADJ_FOREIGN">"c3385"</definedName>
    <definedName name="IQ_OPEB_OBLIGATION_PAID">"c3374"</definedName>
    <definedName name="IQ_OPEB_OBLIGATION_PAID_DOM">"c3372"</definedName>
    <definedName name="IQ_OPEB_OBLIGATION_PAID_FOREIGN">"c3373"</definedName>
    <definedName name="IQ_OPEB_OBLIGATION_PROJECTED">"c3389"</definedName>
    <definedName name="IQ_OPEB_OBLIGATION_PROJECTED_DOM">"c3387"</definedName>
    <definedName name="IQ_OPEB_OBLIGATION_PROJECTED_FOREIGN">"c3388"</definedName>
    <definedName name="IQ_OPEB_OBLIGATION_SERVICE_COST">"c3362"</definedName>
    <definedName name="IQ_OPEB_OBLIGATION_SERVICE_COST_DOM">"c3360"</definedName>
    <definedName name="IQ_OPEB_OBLIGATION_SERVICE_COST_FOREIGN">"c3361"</definedName>
    <definedName name="IQ_OPEB_OTHER">"c3317"</definedName>
    <definedName name="IQ_OPEB_OTHER_ADJ">"c3323"</definedName>
    <definedName name="IQ_OPEB_OTHER_ADJ_DOM">"c3321"</definedName>
    <definedName name="IQ_OPEB_OTHER_ADJ_FOREIGN">"c3322"</definedName>
    <definedName name="IQ_OPEB_OTHER_COST">"c3401"</definedName>
    <definedName name="IQ_OPEB_OTHER_COST_DOM">"c3399"</definedName>
    <definedName name="IQ_OPEB_OTHER_COST_FOREIGN">"c3400"</definedName>
    <definedName name="IQ_OPEB_OTHER_DOM">"c3315"</definedName>
    <definedName name="IQ_OPEB_OTHER_FOREIGN">"c3316"</definedName>
    <definedName name="IQ_OPEB_PBO_ASSUMED_RATE_RET_MAX">"c3440"</definedName>
    <definedName name="IQ_OPEB_PBO_ASSUMED_RATE_RET_MAX_DOM">"c3438"</definedName>
    <definedName name="IQ_OPEB_PBO_ASSUMED_RATE_RET_MAX_FOREIGN">"c3439"</definedName>
    <definedName name="IQ_OPEB_PBO_ASSUMED_RATE_RET_MIN">"c3437"</definedName>
    <definedName name="IQ_OPEB_PBO_ASSUMED_RATE_RET_MIN_DOM">"c3435"</definedName>
    <definedName name="IQ_OPEB_PBO_ASSUMED_RATE_RET_MIN_FOREIGN">"c3436"</definedName>
    <definedName name="IQ_OPEB_PBO_RATE_COMP_INCREASE_MAX">"c3446"</definedName>
    <definedName name="IQ_OPEB_PBO_RATE_COMP_INCREASE_MAX_DOM">"c3444"</definedName>
    <definedName name="IQ_OPEB_PBO_RATE_COMP_INCREASE_MAX_FOREIGN">"c3445"</definedName>
    <definedName name="IQ_OPEB_PBO_RATE_COMP_INCREASE_MIN">"c3443"</definedName>
    <definedName name="IQ_OPEB_PBO_RATE_COMP_INCREASE_MIN_DOM">"c3441"</definedName>
    <definedName name="IQ_OPEB_PBO_RATE_COMP_INCREASE_MIN_FOREIGN">"c3442"</definedName>
    <definedName name="IQ_OPEB_PREPAID_COST">"c3305"</definedName>
    <definedName name="IQ_OPEB_PREPAID_COST_DOM">"c3303"</definedName>
    <definedName name="IQ_OPEB_PREPAID_COST_FOREIGN">"c3304"</definedName>
    <definedName name="IQ_OPEB_PRIOR_SERVICE_NEXT">"c5777"</definedName>
    <definedName name="IQ_OPEB_PRIOR_SERVICE_NEXT_DOM">"c5775"</definedName>
    <definedName name="IQ_OPEB_PRIOR_SERVICE_NEXT_FOREIGN">"c5776"</definedName>
    <definedName name="IQ_OPEB_RATE_COMP_INCREASE_MAX">"c3428"</definedName>
    <definedName name="IQ_OPEB_RATE_COMP_INCREASE_MAX_DOM">"c3426"</definedName>
    <definedName name="IQ_OPEB_RATE_COMP_INCREASE_MAX_FOREIGN">"c3427"</definedName>
    <definedName name="IQ_OPEB_RATE_COMP_INCREASE_MIN">"c3425"</definedName>
    <definedName name="IQ_OPEB_RATE_COMP_INCREASE_MIN_DOM">"c3423"</definedName>
    <definedName name="IQ_OPEB_RATE_COMP_INCREASE_MIN_FOREIGN">"c3424"</definedName>
    <definedName name="IQ_OPEB_SERVICE_COST">"c3392"</definedName>
    <definedName name="IQ_OPEB_SERVICE_COST_DOM">"c3390"</definedName>
    <definedName name="IQ_OPEB_SERVICE_COST_FOREIGN">"c3391"</definedName>
    <definedName name="IQ_OPEB_TOTAL_COST">"c3404"</definedName>
    <definedName name="IQ_OPEB_TOTAL_COST_DOM">"c3402"</definedName>
    <definedName name="IQ_OPEB_TOTAL_COST_FOREIGN">"c3403"</definedName>
    <definedName name="IQ_OPEB_TRANSITION_NEXT">"c5780"</definedName>
    <definedName name="IQ_OPEB_TRANSITION_NEXT_DOM">"c5778"</definedName>
    <definedName name="IQ_OPEB_TRANSITION_NEXT_FOREIGN">"c5779"</definedName>
    <definedName name="IQ_OPEB_UNRECOG_PRIOR">"c3320"</definedName>
    <definedName name="IQ_OPEB_UNRECOG_PRIOR_DOM">"c3318"</definedName>
    <definedName name="IQ_OPEB_UNRECOG_PRIOR_FOREIGN">"c3319"</definedName>
    <definedName name="IQ_OPENPRICE">"c848"</definedName>
    <definedName name="IQ_OPER_INC">"c849"</definedName>
    <definedName name="IQ_OPER_INC_ACT_OR_EST_THOM">"c5304"</definedName>
    <definedName name="IQ_OPER_INC_BR">"c850"</definedName>
    <definedName name="IQ_OPER_INC_EST">"c1688"</definedName>
    <definedName name="IQ_OPER_INC_EST_THOM">"c5112"</definedName>
    <definedName name="IQ_OPER_INC_FIN">"c851"</definedName>
    <definedName name="IQ_OPER_INC_HIGH_EST">"c1690"</definedName>
    <definedName name="IQ_OPER_INC_HIGH_EST_THOM">"c5114"</definedName>
    <definedName name="IQ_OPER_INC_INS">"c852"</definedName>
    <definedName name="IQ_OPER_INC_LOW_EST">"c1691"</definedName>
    <definedName name="IQ_OPER_INC_LOW_EST_THOM">"c5115"</definedName>
    <definedName name="IQ_OPER_INC_MARGIN">"c1448"</definedName>
    <definedName name="IQ_OPER_INC_MEDIAN_EST">"c1689"</definedName>
    <definedName name="IQ_OPER_INC_MEDIAN_EST_THOM">"c5113"</definedName>
    <definedName name="IQ_OPER_INC_NUM_EST">"c1692"</definedName>
    <definedName name="IQ_OPER_INC_NUM_EST_THOM">"c5116"</definedName>
    <definedName name="IQ_OPER_INC_RE">"c6240"</definedName>
    <definedName name="IQ_OPER_INC_REIT">"c853"</definedName>
    <definedName name="IQ_OPER_INC_STDDEV_EST">"c1693"</definedName>
    <definedName name="IQ_OPER_INC_STDDEV_EST_THOM">"c5117"</definedName>
    <definedName name="IQ_OPER_INC_UTI">"c854"</definedName>
    <definedName name="IQ_OPERATIONS_EXP">"c855"</definedName>
    <definedName name="IQ_OPTIONS_BEG_OS">"c1572"</definedName>
    <definedName name="IQ_OPTIONS_CANCELLED">"c856"</definedName>
    <definedName name="IQ_OPTIONS_END_OS">"c1573"</definedName>
    <definedName name="IQ_OPTIONS_EXERCISABLE_END_OS">"c5804"</definedName>
    <definedName name="IQ_OPTIONS_EXERCISED">"c2116"</definedName>
    <definedName name="IQ_OPTIONS_GRANTED">"c2673"</definedName>
    <definedName name="IQ_OPTIONS_ISSUED">"c857"</definedName>
    <definedName name="IQ_OPTIONS_STRIKE_PRICE_BEG_OS">"c5805"</definedName>
    <definedName name="IQ_OPTIONS_STRIKE_PRICE_CANCELLED">"c5807"</definedName>
    <definedName name="IQ_OPTIONS_STRIKE_PRICE_EXERCISABLE">"c5808"</definedName>
    <definedName name="IQ_OPTIONS_STRIKE_PRICE_EXERCISED">"c5806"</definedName>
    <definedName name="IQ_OPTIONS_STRIKE_PRICE_GRANTED">"c2678"</definedName>
    <definedName name="IQ_OPTIONS_STRIKE_PRICE_OS">"c2677"</definedName>
    <definedName name="IQ_ORDER_BACKLOG">"c2090"</definedName>
    <definedName name="IQ_OREO_1_4_RESIDENTIAL_FDIC">"c6454"</definedName>
    <definedName name="IQ_OREO_COMMERCIAL_RE_FDIC">"c6456"</definedName>
    <definedName name="IQ_OREO_CONSTRUCTION_DEVELOPMENT_FDIC">"c6457"</definedName>
    <definedName name="IQ_OREO_FARMLAND_FDIC">"c6458"</definedName>
    <definedName name="IQ_OREO_FOREIGN_FDIC">"c6460"</definedName>
    <definedName name="IQ_OREO_MULTI_FAMILY_RESIDENTIAL_FDIC">"c6455"</definedName>
    <definedName name="IQ_OTHER_ADJUST_GROSS_LOANS">"c859"</definedName>
    <definedName name="IQ_OTHER_ADJUSTMENTS_COVERED">"c9961"</definedName>
    <definedName name="IQ_OTHER_ADJUSTMENTS_GROUP">"c9947"</definedName>
    <definedName name="IQ_OTHER_AMORT">"c5563"</definedName>
    <definedName name="IQ_OTHER_AMORT_BNK">"c5565"</definedName>
    <definedName name="IQ_OTHER_AMORT_BR">"c5566"</definedName>
    <definedName name="IQ_OTHER_AMORT_FIN">"c5567"</definedName>
    <definedName name="IQ_OTHER_AMORT_INS">"c5568"</definedName>
    <definedName name="IQ_OTHER_AMORT_RE">"c6287"</definedName>
    <definedName name="IQ_OTHER_AMORT_REIT">"c5569"</definedName>
    <definedName name="IQ_OTHER_AMORT_UTI">"c5570"</definedName>
    <definedName name="IQ_OTHER_ASSETS">"c860"</definedName>
    <definedName name="IQ_OTHER_ASSETS_BNK">"c861"</definedName>
    <definedName name="IQ_OTHER_ASSETS_BR">"c862"</definedName>
    <definedName name="IQ_OTHER_ASSETS_FDIC">"c6338"</definedName>
    <definedName name="IQ_OTHER_ASSETS_FIN">"c863"</definedName>
    <definedName name="IQ_OTHER_ASSETS_INS">"c864"</definedName>
    <definedName name="IQ_OTHER_ASSETS_RE">"c6241"</definedName>
    <definedName name="IQ_OTHER_ASSETS_REIT">"c865"</definedName>
    <definedName name="IQ_OTHER_ASSETS_SERV_RIGHTS">"c2243"</definedName>
    <definedName name="IQ_OTHER_ASSETS_UTI">"c866"</definedName>
    <definedName name="IQ_OTHER_BEARING_LIAB">"c1608"</definedName>
    <definedName name="IQ_OTHER_BEDS">"c8784"</definedName>
    <definedName name="IQ_OTHER_BENEFITS_OBLIGATION">"c867"</definedName>
    <definedName name="IQ_OTHER_BORROWED_FUNDS_FDIC">"c6345"</definedName>
    <definedName name="IQ_OTHER_CA">"c868"</definedName>
    <definedName name="IQ_OTHER_CA_SUPPL">"c869"</definedName>
    <definedName name="IQ_OTHER_CA_SUPPL_BNK">"c870"</definedName>
    <definedName name="IQ_OTHER_CA_SUPPL_BR">"c871"</definedName>
    <definedName name="IQ_OTHER_CA_SUPPL_FIN">"c872"</definedName>
    <definedName name="IQ_OTHER_CA_SUPPL_INS">"c873"</definedName>
    <definedName name="IQ_OTHER_CA_SUPPL_RE">"c6242"</definedName>
    <definedName name="IQ_OTHER_CA_SUPPL_REIT">"c874"</definedName>
    <definedName name="IQ_OTHER_CA_SUPPL_UTI">"c875"</definedName>
    <definedName name="IQ_OTHER_CA_UTI">"c876"</definedName>
    <definedName name="IQ_OTHER_CL">"c877"</definedName>
    <definedName name="IQ_OTHER_CL_SUPPL">"c878"</definedName>
    <definedName name="IQ_OTHER_CL_SUPPL_BNK">"c879"</definedName>
    <definedName name="IQ_OTHER_CL_SUPPL_BR">"c880"</definedName>
    <definedName name="IQ_OTHER_CL_SUPPL_FIN">"c881"</definedName>
    <definedName name="IQ_OTHER_CL_SUPPL_INS">"C6021"</definedName>
    <definedName name="IQ_OTHER_CL_SUPPL_RE">"c6243"</definedName>
    <definedName name="IQ_OTHER_CL_SUPPL_REIT">"c882"</definedName>
    <definedName name="IQ_OTHER_CL_SUPPL_UTI">"c883"</definedName>
    <definedName name="IQ_OTHER_CL_UTI">"c884"</definedName>
    <definedName name="IQ_OTHER_COMPREHENSIVE_INCOME_FDIC">"c6503"</definedName>
    <definedName name="IQ_OTHER_CURRENT_ASSETS">"c1403"</definedName>
    <definedName name="IQ_OTHER_CURRENT_LIAB">"c1404"</definedName>
    <definedName name="IQ_OTHER_DEBT">"c2507"</definedName>
    <definedName name="IQ_OTHER_DEBT_PCT">"c2508"</definedName>
    <definedName name="IQ_OTHER_DEP">"c885"</definedName>
    <definedName name="IQ_OTHER_DEPOSITORY_INSTITUTIONS_LOANS_FDIC">"c6436"</definedName>
    <definedName name="IQ_OTHER_DEPOSITORY_INSTITUTIONS_TOTAL_LOANS_FOREIGN_FDIC">"c6442"</definedName>
    <definedName name="IQ_OTHER_DOMESTIC_DEBT_SECURITIES_FDIC">"c6302"</definedName>
    <definedName name="IQ_OTHER_EARNING">"c1609"</definedName>
    <definedName name="IQ_OTHER_EQUITY">"c886"</definedName>
    <definedName name="IQ_OTHER_EQUITY_BNK">"c887"</definedName>
    <definedName name="IQ_OTHER_EQUITY_BR">"c888"</definedName>
    <definedName name="IQ_OTHER_EQUITY_FIN">"c889"</definedName>
    <definedName name="IQ_OTHER_EQUITY_INS">"c890"</definedName>
    <definedName name="IQ_OTHER_EQUITY_RE">"c6244"</definedName>
    <definedName name="IQ_OTHER_EQUITY_REIT">"c891"</definedName>
    <definedName name="IQ_OTHER_EQUITY_UTI">"c892"</definedName>
    <definedName name="IQ_OTHER_FINANCE_ACT">"c893"</definedName>
    <definedName name="IQ_OTHER_FINANCE_ACT_BNK">"c894"</definedName>
    <definedName name="IQ_OTHER_FINANCE_ACT_BR">"c895"</definedName>
    <definedName name="IQ_OTHER_FINANCE_ACT_FIN">"c896"</definedName>
    <definedName name="IQ_OTHER_FINANCE_ACT_INS">"c897"</definedName>
    <definedName name="IQ_OTHER_FINANCE_ACT_RE">"c6245"</definedName>
    <definedName name="IQ_OTHER_FINANCE_ACT_REIT">"c898"</definedName>
    <definedName name="IQ_OTHER_FINANCE_ACT_SUPPL">"c899"</definedName>
    <definedName name="IQ_OTHER_FINANCE_ACT_SUPPL_BNK">"c900"</definedName>
    <definedName name="IQ_OTHER_FINANCE_ACT_SUPPL_BR">"c901"</definedName>
    <definedName name="IQ_OTHER_FINANCE_ACT_SUPPL_FIN">"c902"</definedName>
    <definedName name="IQ_OTHER_FINANCE_ACT_SUPPL_INS">"c903"</definedName>
    <definedName name="IQ_OTHER_FINANCE_ACT_SUPPL_RE">"c6246"</definedName>
    <definedName name="IQ_OTHER_FINANCE_ACT_SUPPL_REIT">"c904"</definedName>
    <definedName name="IQ_OTHER_FINANCE_ACT_SUPPL_UTI">"c905"</definedName>
    <definedName name="IQ_OTHER_FINANCE_ACT_UTI">"c906"</definedName>
    <definedName name="IQ_OTHER_INSURANCE_FEES_FDIC">"c6672"</definedName>
    <definedName name="IQ_OTHER_INTAN">"c907"</definedName>
    <definedName name="IQ_OTHER_INTAN_BNK">"c908"</definedName>
    <definedName name="IQ_OTHER_INTAN_BR">"c909"</definedName>
    <definedName name="IQ_OTHER_INTAN_FIN">"c910"</definedName>
    <definedName name="IQ_OTHER_INTAN_INS">"c911"</definedName>
    <definedName name="IQ_OTHER_INTAN_RE">"c6247"</definedName>
    <definedName name="IQ_OTHER_INTAN_REIT">"c912"</definedName>
    <definedName name="IQ_OTHER_INTAN_UTI">"c913"</definedName>
    <definedName name="IQ_OTHER_INTANGIBLE_FDIC">"c6337"</definedName>
    <definedName name="IQ_OTHER_INV">"c914"</definedName>
    <definedName name="IQ_OTHER_INVEST">"c915"</definedName>
    <definedName name="IQ_OTHER_INVEST_ACT">"c916"</definedName>
    <definedName name="IQ_OTHER_INVEST_ACT_BNK">"c917"</definedName>
    <definedName name="IQ_OTHER_INVEST_ACT_BR">"c918"</definedName>
    <definedName name="IQ_OTHER_INVEST_ACT_FIN">"c919"</definedName>
    <definedName name="IQ_OTHER_INVEST_ACT_INS">"c920"</definedName>
    <definedName name="IQ_OTHER_INVEST_ACT_RE">"c6248"</definedName>
    <definedName name="IQ_OTHER_INVEST_ACT_REIT">"c921"</definedName>
    <definedName name="IQ_OTHER_INVEST_ACT_SUPPL">"c922"</definedName>
    <definedName name="IQ_OTHER_INVEST_ACT_SUPPL_BNK">"c923"</definedName>
    <definedName name="IQ_OTHER_INVEST_ACT_SUPPL_BR">"c924"</definedName>
    <definedName name="IQ_OTHER_INVEST_ACT_SUPPL_FIN">"c925"</definedName>
    <definedName name="IQ_OTHER_INVEST_ACT_SUPPL_INS">"c926"</definedName>
    <definedName name="IQ_OTHER_INVEST_ACT_SUPPL_RE">"c6249"</definedName>
    <definedName name="IQ_OTHER_INVEST_ACT_SUPPL_REIT">"c927"</definedName>
    <definedName name="IQ_OTHER_INVEST_ACT_SUPPL_UTI">"c928"</definedName>
    <definedName name="IQ_OTHER_INVEST_ACT_UTI">"c929"</definedName>
    <definedName name="IQ_OTHER_INVESTING">"c1408"</definedName>
    <definedName name="IQ_OTHER_LIAB">"c930"</definedName>
    <definedName name="IQ_OTHER_LIAB_BNK">"c931"</definedName>
    <definedName name="IQ_OTHER_LIAB_BR">"c932"</definedName>
    <definedName name="IQ_OTHER_LIAB_FIN">"c933"</definedName>
    <definedName name="IQ_OTHER_LIAB_INS">"c934"</definedName>
    <definedName name="IQ_OTHER_LIAB_LT">"c935"</definedName>
    <definedName name="IQ_OTHER_LIAB_LT_BNK">"c936"</definedName>
    <definedName name="IQ_OTHER_LIAB_LT_BR">"c937"</definedName>
    <definedName name="IQ_OTHER_LIAB_LT_FIN">"c938"</definedName>
    <definedName name="IQ_OTHER_LIAB_LT_INS">"c939"</definedName>
    <definedName name="IQ_OTHER_LIAB_LT_RE">"c6250"</definedName>
    <definedName name="IQ_OTHER_LIAB_LT_REIT">"c940"</definedName>
    <definedName name="IQ_OTHER_LIAB_LT_UTI">"c941"</definedName>
    <definedName name="IQ_OTHER_LIAB_RE">"c6251"</definedName>
    <definedName name="IQ_OTHER_LIAB_REIT">"c942"</definedName>
    <definedName name="IQ_OTHER_LIAB_UTI">"c943"</definedName>
    <definedName name="IQ_OTHER_LIAB_WRITTEN">"c944"</definedName>
    <definedName name="IQ_OTHER_LIABILITIES_FDIC">"c6347"</definedName>
    <definedName name="IQ_OTHER_LOANS">"c945"</definedName>
    <definedName name="IQ_OTHER_LOANS_CHARGE_OFFS_FDIC">"c6601"</definedName>
    <definedName name="IQ_OTHER_LOANS_FOREIGN_FDIC">"c6446"</definedName>
    <definedName name="IQ_OTHER_LOANS_LEASES_FDIC">"c6322"</definedName>
    <definedName name="IQ_OTHER_LOANS_NET_CHARGE_OFFS_FDIC">"c6639"</definedName>
    <definedName name="IQ_OTHER_LOANS_RECOVERIES_FDIC">"c6620"</definedName>
    <definedName name="IQ_OTHER_LOANS_TOTAL_FDIC">"c6432"</definedName>
    <definedName name="IQ_OTHER_LONG_TERM">"c1409"</definedName>
    <definedName name="IQ_OTHER_LT_ASSETS">"c946"</definedName>
    <definedName name="IQ_OTHER_LT_ASSETS_BNK">"c947"</definedName>
    <definedName name="IQ_OTHER_LT_ASSETS_BR">"c948"</definedName>
    <definedName name="IQ_OTHER_LT_ASSETS_FIN">"c949"</definedName>
    <definedName name="IQ_OTHER_LT_ASSETS_INS">"c950"</definedName>
    <definedName name="IQ_OTHER_LT_ASSETS_RE">"c6252"</definedName>
    <definedName name="IQ_OTHER_LT_ASSETS_REIT">"c951"</definedName>
    <definedName name="IQ_OTHER_LT_ASSETS_UTI">"c952"</definedName>
    <definedName name="IQ_OTHER_NET">"c1453"</definedName>
    <definedName name="IQ_OTHER_NON_INT_EXP">"c953"</definedName>
    <definedName name="IQ_OTHER_NON_INT_EXP_FDIC">"c6578"</definedName>
    <definedName name="IQ_OTHER_NON_INT_EXP_TOTAL">"c954"</definedName>
    <definedName name="IQ_OTHER_NON_INT_EXPENSE_FDIC">"c6679"</definedName>
    <definedName name="IQ_OTHER_NON_INT_INC">"c955"</definedName>
    <definedName name="IQ_OTHER_NON_INT_INC_FDIC">"c6676"</definedName>
    <definedName name="IQ_OTHER_NON_OPER_EXP">"c956"</definedName>
    <definedName name="IQ_OTHER_NON_OPER_EXP_BR">"c957"</definedName>
    <definedName name="IQ_OTHER_NON_OPER_EXP_FIN">"c958"</definedName>
    <definedName name="IQ_OTHER_NON_OPER_EXP_INS">"c959"</definedName>
    <definedName name="IQ_OTHER_NON_OPER_EXP_RE">"c6253"</definedName>
    <definedName name="IQ_OTHER_NON_OPER_EXP_REIT">"c960"</definedName>
    <definedName name="IQ_OTHER_NON_OPER_EXP_SUPPL">"c961"</definedName>
    <definedName name="IQ_OTHER_NON_OPER_EXP_SUPPL_BR">"c962"</definedName>
    <definedName name="IQ_OTHER_NON_OPER_EXP_SUPPL_FIN">"c963"</definedName>
    <definedName name="IQ_OTHER_NON_OPER_EXP_SUPPL_INS">"c964"</definedName>
    <definedName name="IQ_OTHER_NON_OPER_EXP_SUPPL_RE">"c6254"</definedName>
    <definedName name="IQ_OTHER_NON_OPER_EXP_SUPPL_REIT">"c965"</definedName>
    <definedName name="IQ_OTHER_NON_OPER_EXP_SUPPL_UTI">"c966"</definedName>
    <definedName name="IQ_OTHER_NON_OPER_EXP_UTI">"c967"</definedName>
    <definedName name="IQ_OTHER_OFF_BS_LIAB_FDIC">"c6533"</definedName>
    <definedName name="IQ_OTHER_OPER">"c982"</definedName>
    <definedName name="IQ_OTHER_OPER_ACT">"c983"</definedName>
    <definedName name="IQ_OTHER_OPER_ACT_BNK">"c984"</definedName>
    <definedName name="IQ_OTHER_OPER_ACT_BR">"c985"</definedName>
    <definedName name="IQ_OTHER_OPER_ACT_FIN">"c986"</definedName>
    <definedName name="IQ_OTHER_OPER_ACT_INS">"c987"</definedName>
    <definedName name="IQ_OTHER_OPER_ACT_RE">"c6255"</definedName>
    <definedName name="IQ_OTHER_OPER_ACT_REIT">"c988"</definedName>
    <definedName name="IQ_OTHER_OPER_ACT_UTI">"c989"</definedName>
    <definedName name="IQ_OTHER_OPER_BR">"c990"</definedName>
    <definedName name="IQ_OTHER_OPER_FIN">"c991"</definedName>
    <definedName name="IQ_OTHER_OPER_INS">"c992"</definedName>
    <definedName name="IQ_OTHER_OPER_RE">"c6256"</definedName>
    <definedName name="IQ_OTHER_OPER_REIT">"c993"</definedName>
    <definedName name="IQ_OTHER_OPER_SUPPL_BR">"c994"</definedName>
    <definedName name="IQ_OTHER_OPER_SUPPL_FIN">"c995"</definedName>
    <definedName name="IQ_OTHER_OPER_SUPPL_INS">"c996"</definedName>
    <definedName name="IQ_OTHER_OPER_SUPPL_RE">"c6257"</definedName>
    <definedName name="IQ_OTHER_OPER_SUPPL_REIT">"c997"</definedName>
    <definedName name="IQ_OTHER_OPER_SUPPL_UTI">"c998"</definedName>
    <definedName name="IQ_OTHER_OPER_TOT_BNK">"c999"</definedName>
    <definedName name="IQ_OTHER_OPER_TOT_BR">"c1000"</definedName>
    <definedName name="IQ_OTHER_OPER_TOT_FIN">"c1001"</definedName>
    <definedName name="IQ_OTHER_OPER_TOT_INS">"c1002"</definedName>
    <definedName name="IQ_OTHER_OPER_TOT_RE">"c6258"</definedName>
    <definedName name="IQ_OTHER_OPER_TOT_REIT">"c1003"</definedName>
    <definedName name="IQ_OTHER_OPER_TOT_UTI">"c1004"</definedName>
    <definedName name="IQ_OTHER_OPER_UTI">"c1005"</definedName>
    <definedName name="IQ_OTHER_OPTIONS_BEG_OS">"c2686"</definedName>
    <definedName name="IQ_OTHER_OPTIONS_CANCELLED">"c2689"</definedName>
    <definedName name="IQ_OTHER_OPTIONS_END_OS">"c2690"</definedName>
    <definedName name="IQ_OTHER_OPTIONS_EXERCISABLE_END_OS">"c5814"</definedName>
    <definedName name="IQ_OTHER_OPTIONS_EXERCISED">"c2688"</definedName>
    <definedName name="IQ_OTHER_OPTIONS_GRANTED">"c2687"</definedName>
    <definedName name="IQ_OTHER_OPTIONS_STRIKE_PRICE_BEG_OS">"c5815"</definedName>
    <definedName name="IQ_OTHER_OPTIONS_STRIKE_PRICE_CANCELLED">"c5817"</definedName>
    <definedName name="IQ_OTHER_OPTIONS_STRIKE_PRICE_EXERCISABLE">"c5818"</definedName>
    <definedName name="IQ_OTHER_OPTIONS_STRIKE_PRICE_EXERCISED">"c5816"</definedName>
    <definedName name="IQ_OTHER_OPTIONS_STRIKE_PRICE_OS">"c2691"</definedName>
    <definedName name="IQ_OTHER_OUTSTANDING_BS_DATE">"c1972"</definedName>
    <definedName name="IQ_OTHER_OUTSTANDING_FILING_DATE">"c1974"</definedName>
    <definedName name="IQ_OTHER_PC_WRITTEN">"c1006"</definedName>
    <definedName name="IQ_OTHER_PROP">"c8764"</definedName>
    <definedName name="IQ_OTHER_RE_OWNED_FDIC">"c6330"</definedName>
    <definedName name="IQ_OTHER_REAL_ESTATE">"c1007"</definedName>
    <definedName name="IQ_OTHER_RECEIV">"c1008"</definedName>
    <definedName name="IQ_OTHER_RECEIV_INS">"c1009"</definedName>
    <definedName name="IQ_OTHER_REV">"c1010"</definedName>
    <definedName name="IQ_OTHER_REV_BR">"c1011"</definedName>
    <definedName name="IQ_OTHER_REV_FIN">"c1012"</definedName>
    <definedName name="IQ_OTHER_REV_INS">"c1013"</definedName>
    <definedName name="IQ_OTHER_REV_RE">"c6259"</definedName>
    <definedName name="IQ_OTHER_REV_REIT">"c1014"</definedName>
    <definedName name="IQ_OTHER_REV_SUPPL">"c1015"</definedName>
    <definedName name="IQ_OTHER_REV_SUPPL_BR">"c1016"</definedName>
    <definedName name="IQ_OTHER_REV_SUPPL_FIN">"c1017"</definedName>
    <definedName name="IQ_OTHER_REV_SUPPL_INS">"c1018"</definedName>
    <definedName name="IQ_OTHER_REV_SUPPL_RE">"c6260"</definedName>
    <definedName name="IQ_OTHER_REV_SUPPL_REIT">"c1019"</definedName>
    <definedName name="IQ_OTHER_REV_SUPPL_UTI">"c1020"</definedName>
    <definedName name="IQ_OTHER_REV_UTI">"c1021"</definedName>
    <definedName name="IQ_OTHER_REVENUE">"c1410"</definedName>
    <definedName name="IQ_OTHER_ROOMS">"c8788"</definedName>
    <definedName name="IQ_OTHER_SAVINGS_DEPOSITS_FDIC">"c6554"</definedName>
    <definedName name="IQ_OTHER_SQ_FT">"c8780"</definedName>
    <definedName name="IQ_OTHER_STRIKE_PRICE_GRANTED">"c2692"</definedName>
    <definedName name="IQ_OTHER_TRANSACTIONS_FDIC">"c6504"</definedName>
    <definedName name="IQ_OTHER_UNDRAWN">"c2522"</definedName>
    <definedName name="IQ_OTHER_UNITS">"c8772"</definedName>
    <definedName name="IQ_OTHER_UNUSED_COMMITMENTS_FDIC">"c6530"</definedName>
    <definedName name="IQ_OTHER_UNUSUAL">"c1488"</definedName>
    <definedName name="IQ_OTHER_UNUSUAL_BNK">"c1560"</definedName>
    <definedName name="IQ_OTHER_UNUSUAL_BR">"c1561"</definedName>
    <definedName name="IQ_OTHER_UNUSUAL_FIN">"c1562"</definedName>
    <definedName name="IQ_OTHER_UNUSUAL_INS">"c1563"</definedName>
    <definedName name="IQ_OTHER_UNUSUAL_RE">"c6282"</definedName>
    <definedName name="IQ_OTHER_UNUSUAL_REIT">"c1564"</definedName>
    <definedName name="IQ_OTHER_UNUSUAL_SUPPL">"c1494"</definedName>
    <definedName name="IQ_OTHER_UNUSUAL_SUPPL_BNK">"c1495"</definedName>
    <definedName name="IQ_OTHER_UNUSUAL_SUPPL_BR">"c1496"</definedName>
    <definedName name="IQ_OTHER_UNUSUAL_SUPPL_FIN">"c1497"</definedName>
    <definedName name="IQ_OTHER_UNUSUAL_SUPPL_INS">"c1498"</definedName>
    <definedName name="IQ_OTHER_UNUSUAL_SUPPL_RE">"c6281"</definedName>
    <definedName name="IQ_OTHER_UNUSUAL_SUPPL_REIT">"c1499"</definedName>
    <definedName name="IQ_OTHER_UNUSUAL_SUPPL_UTI">"c1500"</definedName>
    <definedName name="IQ_OTHER_UNUSUAL_UTI">"c1565"</definedName>
    <definedName name="IQ_OTHER_WARRANTS_BEG_OS">"c2712"</definedName>
    <definedName name="IQ_OTHER_WARRANTS_CANCELLED">"c2715"</definedName>
    <definedName name="IQ_OTHER_WARRANTS_END_OS">"c2716"</definedName>
    <definedName name="IQ_OTHER_WARRANTS_EXERCISED">"c2714"</definedName>
    <definedName name="IQ_OTHER_WARRANTS_ISSUED">"c2713"</definedName>
    <definedName name="IQ_OTHER_WARRANTS_STRIKE_PRICE_ISSUED">"c2718"</definedName>
    <definedName name="IQ_OTHER_WARRANTS_STRIKE_PRICE_OS">"c2717"</definedName>
    <definedName name="IQ_OUTSTANDING_BS_DATE">"c2128"</definedName>
    <definedName name="IQ_OUTSTANDING_FILING_DATE">"c2127"</definedName>
    <definedName name="IQ_OVER_FIFETEEN_YEAR_MORTGAGE_PASS_THROUGHS_FDIC">"c6416"</definedName>
    <definedName name="IQ_OVER_FIFTEEN_YEAR_FIXED_AND_FLOATING_RATE_FDIC">"c6424"</definedName>
    <definedName name="IQ_OVER_THREE_YEARS_FDIC">"c6418"</definedName>
    <definedName name="IQ_OWNERSHIP">"c2160"</definedName>
    <definedName name="IQ_PART_TIME">"c1024"</definedName>
    <definedName name="IQ_PARTICIPATION_POOLS_RESIDENTIAL_MORTGAGES_FDIC">"c6403"</definedName>
    <definedName name="IQ_PARTNERSHIP_INC_RE">"c12039"</definedName>
    <definedName name="IQ_PAST_DUE_30_1_4_FAMILY_LOANS_FDIC">"c6693"</definedName>
    <definedName name="IQ_PAST_DUE_30_AUTO_LOANS_FDIC">"c6687"</definedName>
    <definedName name="IQ_PAST_DUE_30_CL_LOANS_FDIC">"c6688"</definedName>
    <definedName name="IQ_PAST_DUE_30_CREDIT_CARDS_RECEIVABLES_FDIC">"c6690"</definedName>
    <definedName name="IQ_PAST_DUE_30_HOME_EQUITY_LINES_FDIC">"c6691"</definedName>
    <definedName name="IQ_PAST_DUE_30_OTHER_CONSUMER_LOANS_FDIC">"c6689"</definedName>
    <definedName name="IQ_PAST_DUE_30_OTHER_LOANS_FDIC">"c6692"</definedName>
    <definedName name="IQ_PAST_DUE_90_1_4_FAMILY_LOANS_FDIC">"c6700"</definedName>
    <definedName name="IQ_PAST_DUE_90_AUTO_LOANS_FDIC">"c6694"</definedName>
    <definedName name="IQ_PAST_DUE_90_CL_LOANS_FDIC">"c6695"</definedName>
    <definedName name="IQ_PAST_DUE_90_CREDIT_CARDS_RECEIVABLES_FDIC">"c6697"</definedName>
    <definedName name="IQ_PAST_DUE_90_HOME_EQUITY_LINES_FDIC">"c6698"</definedName>
    <definedName name="IQ_PAST_DUE_90_OTHER_CONSUMER_LOANS_FDIC">"c6696"</definedName>
    <definedName name="IQ_PAST_DUE_90_OTHER_LOANS_FDIC">"c6699"</definedName>
    <definedName name="IQ_PAY_ACCRUED">"c1457"</definedName>
    <definedName name="IQ_PAYOUT_RATIO">"c1900"</definedName>
    <definedName name="IQ_PBV">"c1025"</definedName>
    <definedName name="IQ_PBV_AVG">"c1026"</definedName>
    <definedName name="IQ_PC_EARNED">"c2749"</definedName>
    <definedName name="IQ_PC_GAAP_COMBINED_RATIO">"c2781"</definedName>
    <definedName name="IQ_PC_GAAP_COMBINED_RATIO_EXCL_CL">"c2782"</definedName>
    <definedName name="IQ_PC_GAAP_EXPENSE_RATIO">"c2780"</definedName>
    <definedName name="IQ_PC_GAAP_LOSS">"c2779"</definedName>
    <definedName name="IQ_PC_POLICY_BENEFITS_EXP">"c2790"</definedName>
    <definedName name="IQ_PC_STAT_COMBINED_RATIO">"c2778"</definedName>
    <definedName name="IQ_PC_STAT_COMBINED_RATIO_EXCL_DIV">"c2777"</definedName>
    <definedName name="IQ_PC_STAT_DIVIDEND_RATIO">"c2776"</definedName>
    <definedName name="IQ_PC_STAT_EXPENSE_RATIO">"c2775"</definedName>
    <definedName name="IQ_PC_STAT_LOSS_RATIO">"c2774"</definedName>
    <definedName name="IQ_PC_STATUTORY_SURPLUS">"c2770"</definedName>
    <definedName name="IQ_PC_WRITTEN">"c1027"</definedName>
    <definedName name="IQ_PE_EXCL">"c1028"</definedName>
    <definedName name="IQ_PE_EXCL_AVG">"c1029"</definedName>
    <definedName name="IQ_PE_EXCL_FWD">"c1030"</definedName>
    <definedName name="IQ_PE_EXCL_FWD_REUT">"c4049"</definedName>
    <definedName name="IQ_PE_EXCL_FWD_THOM">"c4056"</definedName>
    <definedName name="IQ_PE_NORMALIZED">"c2207"</definedName>
    <definedName name="IQ_PE_RATIO">"c1610"</definedName>
    <definedName name="IQ_PEG_FWD">"c1863"</definedName>
    <definedName name="IQ_PEG_FWD_REUT">"c4052"</definedName>
    <definedName name="IQ_PEG_FWD_THOM">"c4059"</definedName>
    <definedName name="IQ_PENSION">"c1031"</definedName>
    <definedName name="IQ_PENSION_ACCRUED_LIAB">"c3134"</definedName>
    <definedName name="IQ_PENSION_ACCRUED_LIAB_DOM">"c3132"</definedName>
    <definedName name="IQ_PENSION_ACCRUED_LIAB_FOREIGN">"c3133"</definedName>
    <definedName name="IQ_PENSION_ACCUM_OTHER_CI">"c3140"</definedName>
    <definedName name="IQ_PENSION_ACCUM_OTHER_CI_DOM">"c3138"</definedName>
    <definedName name="IQ_PENSION_ACCUM_OTHER_CI_FOREIGN">"c3139"</definedName>
    <definedName name="IQ_PENSION_ACCUMULATED_OBLIGATION">"c3570"</definedName>
    <definedName name="IQ_PENSION_ACCUMULATED_OBLIGATION_DOMESTIC">"c3568"</definedName>
    <definedName name="IQ_PENSION_ACCUMULATED_OBLIGATION_FOREIGN">"c3569"</definedName>
    <definedName name="IQ_PENSION_ACT_NEXT">"c5738"</definedName>
    <definedName name="IQ_PENSION_ACT_NEXT_DOM">"c5736"</definedName>
    <definedName name="IQ_PENSION_ACT_NEXT_FOREIGN">"c5737"</definedName>
    <definedName name="IQ_PENSION_AMT_RECOG_NEXT_DOM">"c5745"</definedName>
    <definedName name="IQ_PENSION_AMT_RECOG_NEXT_FOREIGN">"c5746"</definedName>
    <definedName name="IQ_PENSION_AMT_RECOG_PERIOD">"c5747"</definedName>
    <definedName name="IQ_PENSION_ASSETS">"c3182"</definedName>
    <definedName name="IQ_PENSION_ASSETS_ACQ">"c3173"</definedName>
    <definedName name="IQ_PENSION_ASSETS_ACQ_DOM">"c3171"</definedName>
    <definedName name="IQ_PENSION_ASSETS_ACQ_FOREIGN">"c3172"</definedName>
    <definedName name="IQ_PENSION_ASSETS_ACTUAL_RETURN">"c3158"</definedName>
    <definedName name="IQ_PENSION_ASSETS_ACTUAL_RETURN_DOM">"c3156"</definedName>
    <definedName name="IQ_PENSION_ASSETS_ACTUAL_RETURN_FOREIGN">"c3157"</definedName>
    <definedName name="IQ_PENSION_ASSETS_BEG">"c3155"</definedName>
    <definedName name="IQ_PENSION_ASSETS_BEG_DOM">"c3153"</definedName>
    <definedName name="IQ_PENSION_ASSETS_BEG_FOREIGN">"c3154"</definedName>
    <definedName name="IQ_PENSION_ASSETS_BENEFITS_PAID">"c3167"</definedName>
    <definedName name="IQ_PENSION_ASSETS_BENEFITS_PAID_DOM">"c3165"</definedName>
    <definedName name="IQ_PENSION_ASSETS_BENEFITS_PAID_FOREIGN">"c3166"</definedName>
    <definedName name="IQ_PENSION_ASSETS_CURTAIL">"c3176"</definedName>
    <definedName name="IQ_PENSION_ASSETS_CURTAIL_DOM">"c3174"</definedName>
    <definedName name="IQ_PENSION_ASSETS_CURTAIL_FOREIGN">"c3175"</definedName>
    <definedName name="IQ_PENSION_ASSETS_DOM">"c3180"</definedName>
    <definedName name="IQ_PENSION_ASSETS_EMPLOYER_CONTRIBUTIONS">"c3161"</definedName>
    <definedName name="IQ_PENSION_ASSETS_EMPLOYER_CONTRIBUTIONS_DOM">"c3159"</definedName>
    <definedName name="IQ_PENSION_ASSETS_EMPLOYER_CONTRIBUTIONS_FOREIGN">"c3160"</definedName>
    <definedName name="IQ_PENSION_ASSETS_FOREIGN">"c3181"</definedName>
    <definedName name="IQ_PENSION_ASSETS_FX_ADJ">"c3170"</definedName>
    <definedName name="IQ_PENSION_ASSETS_FX_ADJ_DOM">"c3168"</definedName>
    <definedName name="IQ_PENSION_ASSETS_FX_ADJ_FOREIGN">"c3169"</definedName>
    <definedName name="IQ_PENSION_ASSETS_OTHER_PLAN_ADJ">"c3179"</definedName>
    <definedName name="IQ_PENSION_ASSETS_OTHER_PLAN_ADJ_DOM">"c3177"</definedName>
    <definedName name="IQ_PENSION_ASSETS_OTHER_PLAN_ADJ_FOREIGN">"c3178"</definedName>
    <definedName name="IQ_PENSION_ASSETS_PARTICIP_CONTRIBUTIONS">"c3164"</definedName>
    <definedName name="IQ_PENSION_ASSETS_PARTICIP_CONTRIBUTIONS_DOM">"c3162"</definedName>
    <definedName name="IQ_PENSION_ASSETS_PARTICIP_CONTRIBUTIONS_FOREIGN">"c3163"</definedName>
    <definedName name="IQ_PENSION_BENEFIT_INFO_DATE">"c3230"</definedName>
    <definedName name="IQ_PENSION_BENEFIT_INFO_DATE_DOM">"c3228"</definedName>
    <definedName name="IQ_PENSION_BENEFIT_INFO_DATE_FOREIGN">"c3229"</definedName>
    <definedName name="IQ_PENSION_BREAKDOWN_EQ">"c3101"</definedName>
    <definedName name="IQ_PENSION_BREAKDOWN_EQ_DOM">"c3099"</definedName>
    <definedName name="IQ_PENSION_BREAKDOWN_EQ_FOREIGN">"c3100"</definedName>
    <definedName name="IQ_PENSION_BREAKDOWN_FI">"c3104"</definedName>
    <definedName name="IQ_PENSION_BREAKDOWN_FI_DOM">"c3102"</definedName>
    <definedName name="IQ_PENSION_BREAKDOWN_FI_FOREIGN">"c3103"</definedName>
    <definedName name="IQ_PENSION_BREAKDOWN_OTHER">"c3110"</definedName>
    <definedName name="IQ_PENSION_BREAKDOWN_OTHER_DOM">"c3108"</definedName>
    <definedName name="IQ_PENSION_BREAKDOWN_OTHER_FOREIGN">"c3109"</definedName>
    <definedName name="IQ_PENSION_BREAKDOWN_PCT_EQ">"c3089"</definedName>
    <definedName name="IQ_PENSION_BREAKDOWN_PCT_EQ_DOM">"c3087"</definedName>
    <definedName name="IQ_PENSION_BREAKDOWN_PCT_EQ_FOREIGN">"c3088"</definedName>
    <definedName name="IQ_PENSION_BREAKDOWN_PCT_FI">"c3092"</definedName>
    <definedName name="IQ_PENSION_BREAKDOWN_PCT_FI_DOM">"c3090"</definedName>
    <definedName name="IQ_PENSION_BREAKDOWN_PCT_FI_FOREIGN">"c3091"</definedName>
    <definedName name="IQ_PENSION_BREAKDOWN_PCT_OTHER">"c3098"</definedName>
    <definedName name="IQ_PENSION_BREAKDOWN_PCT_OTHER_DOM">"c3096"</definedName>
    <definedName name="IQ_PENSION_BREAKDOWN_PCT_OTHER_FOREIGN">"c3097"</definedName>
    <definedName name="IQ_PENSION_BREAKDOWN_PCT_RE">"c3095"</definedName>
    <definedName name="IQ_PENSION_BREAKDOWN_PCT_RE_DOM">"c3093"</definedName>
    <definedName name="IQ_PENSION_BREAKDOWN_PCT_RE_FOREIGN">"c3094"</definedName>
    <definedName name="IQ_PENSION_BREAKDOWN_RE">"c3107"</definedName>
    <definedName name="IQ_PENSION_BREAKDOWN_RE_DOM">"c3105"</definedName>
    <definedName name="IQ_PENSION_BREAKDOWN_RE_FOREIGN">"c3106"</definedName>
    <definedName name="IQ_PENSION_CI_ACT">"c5723"</definedName>
    <definedName name="IQ_PENSION_CI_ACT_DOM">"c5721"</definedName>
    <definedName name="IQ_PENSION_CI_ACT_FOREIGN">"c5722"</definedName>
    <definedName name="IQ_PENSION_CI_NET_AMT_RECOG">"c5735"</definedName>
    <definedName name="IQ_PENSION_CI_NET_AMT_RECOG_DOM">"c5733"</definedName>
    <definedName name="IQ_PENSION_CI_NET_AMT_RECOG_FOREIGN">"c5734"</definedName>
    <definedName name="IQ_PENSION_CI_OTHER_MISC_ADJ">"c5732"</definedName>
    <definedName name="IQ_PENSION_CI_OTHER_MISC_ADJ_DOM">"c5730"</definedName>
    <definedName name="IQ_PENSION_CI_OTHER_MISC_ADJ_FOREIGN">"c5731"</definedName>
    <definedName name="IQ_PENSION_CI_PRIOR_SERVICE">"c5726"</definedName>
    <definedName name="IQ_PENSION_CI_PRIOR_SERVICE_DOM">"c5724"</definedName>
    <definedName name="IQ_PENSION_CI_PRIOR_SERVICE_FOREIGN">"c5725"</definedName>
    <definedName name="IQ_PENSION_CI_TRANSITION">"c5729"</definedName>
    <definedName name="IQ_PENSION_CI_TRANSITION_DOM">"c5727"</definedName>
    <definedName name="IQ_PENSION_CI_TRANSITION_FOREIGN">"c5728"</definedName>
    <definedName name="IQ_PENSION_CL">"c5753"</definedName>
    <definedName name="IQ_PENSION_CL_DOM">"c5751"</definedName>
    <definedName name="IQ_PENSION_CL_FOREIGN">"c5752"</definedName>
    <definedName name="IQ_PENSION_CONTRIBUTION_TOTAL_COST">"c3559"</definedName>
    <definedName name="IQ_PENSION_DISC_RATE_MAX">"c3236"</definedName>
    <definedName name="IQ_PENSION_DISC_RATE_MAX_DOM">"c3234"</definedName>
    <definedName name="IQ_PENSION_DISC_RATE_MAX_FOREIGN">"c3235"</definedName>
    <definedName name="IQ_PENSION_DISC_RATE_MIN">"c3233"</definedName>
    <definedName name="IQ_PENSION_DISC_RATE_MIN_DOM">"c3231"</definedName>
    <definedName name="IQ_PENSION_DISC_RATE_MIN_FOREIGN">"c3232"</definedName>
    <definedName name="IQ_PENSION_DISCOUNT_RATE_DOMESTIC">"c3573"</definedName>
    <definedName name="IQ_PENSION_DISCOUNT_RATE_FOREIGN">"c3574"</definedName>
    <definedName name="IQ_PENSION_EST_BENEFIT_1YR">"c3113"</definedName>
    <definedName name="IQ_PENSION_EST_BENEFIT_1YR_DOM">"c3111"</definedName>
    <definedName name="IQ_PENSION_EST_BENEFIT_1YR_FOREIGN">"c3112"</definedName>
    <definedName name="IQ_PENSION_EST_BENEFIT_2YR">"c3116"</definedName>
    <definedName name="IQ_PENSION_EST_BENEFIT_2YR_DOM">"c3114"</definedName>
    <definedName name="IQ_PENSION_EST_BENEFIT_2YR_FOREIGN">"c3115"</definedName>
    <definedName name="IQ_PENSION_EST_BENEFIT_3YR">"c3119"</definedName>
    <definedName name="IQ_PENSION_EST_BENEFIT_3YR_DOM">"c3117"</definedName>
    <definedName name="IQ_PENSION_EST_BENEFIT_3YR_FOREIGN">"c3118"</definedName>
    <definedName name="IQ_PENSION_EST_BENEFIT_4YR">"c3122"</definedName>
    <definedName name="IQ_PENSION_EST_BENEFIT_4YR_DOM">"c3120"</definedName>
    <definedName name="IQ_PENSION_EST_BENEFIT_4YR_FOREIGN">"c3121"</definedName>
    <definedName name="IQ_PENSION_EST_BENEFIT_5YR">"c3125"</definedName>
    <definedName name="IQ_PENSION_EST_BENEFIT_5YR_DOM">"c3123"</definedName>
    <definedName name="IQ_PENSION_EST_BENEFIT_5YR_FOREIGN">"c3124"</definedName>
    <definedName name="IQ_PENSION_EST_BENEFIT_AFTER5">"c3128"</definedName>
    <definedName name="IQ_PENSION_EST_BENEFIT_AFTER5_DOM">"c3126"</definedName>
    <definedName name="IQ_PENSION_EST_BENEFIT_AFTER5_FOREIGN">"c3127"</definedName>
    <definedName name="IQ_PENSION_EST_CONTRIBUTIONS_NEXTYR">"c3218"</definedName>
    <definedName name="IQ_PENSION_EST_CONTRIBUTIONS_NEXTYR_DOM">"c3216"</definedName>
    <definedName name="IQ_PENSION_EST_CONTRIBUTIONS_NEXTYR_FOREIGN">"c3217"</definedName>
    <definedName name="IQ_PENSION_EXP_RATE_RETURN_MAX">"c3248"</definedName>
    <definedName name="IQ_PENSION_EXP_RATE_RETURN_MAX_DOM">"c3246"</definedName>
    <definedName name="IQ_PENSION_EXP_RATE_RETURN_MAX_FOREIGN">"c3247"</definedName>
    <definedName name="IQ_PENSION_EXP_RATE_RETURN_MIN">"c3245"</definedName>
    <definedName name="IQ_PENSION_EXP_RATE_RETURN_MIN_DOM">"c3243"</definedName>
    <definedName name="IQ_PENSION_EXP_RATE_RETURN_MIN_FOREIGN">"c3244"</definedName>
    <definedName name="IQ_PENSION_EXP_RETURN_DOMESTIC">"c3571"</definedName>
    <definedName name="IQ_PENSION_EXP_RETURN_FOREIGN">"c3572"</definedName>
    <definedName name="IQ_PENSION_INTAN_ASSETS">"c3137"</definedName>
    <definedName name="IQ_PENSION_INTAN_ASSETS_DOM">"c3135"</definedName>
    <definedName name="IQ_PENSION_INTAN_ASSETS_FOREIGN">"c3136"</definedName>
    <definedName name="IQ_PENSION_INTEREST_COST">"c3582"</definedName>
    <definedName name="IQ_PENSION_INTEREST_COST_DOM">"c3580"</definedName>
    <definedName name="IQ_PENSION_INTEREST_COST_FOREIGN">"c3581"</definedName>
    <definedName name="IQ_PENSION_LT_ASSETS">"c5750"</definedName>
    <definedName name="IQ_PENSION_LT_ASSETS_DOM">"c5748"</definedName>
    <definedName name="IQ_PENSION_LT_ASSETS_FOREIGN">"c5749"</definedName>
    <definedName name="IQ_PENSION_LT_LIAB">"c5756"</definedName>
    <definedName name="IQ_PENSION_LT_LIAB_DOM">"c5754"</definedName>
    <definedName name="IQ_PENSION_LT_LIAB_FOREIGN">"c5755"</definedName>
    <definedName name="IQ_PENSION_NET_ASSET_RECOG">"c3152"</definedName>
    <definedName name="IQ_PENSION_NET_ASSET_RECOG_DOM">"c3150"</definedName>
    <definedName name="IQ_PENSION_NET_ASSET_RECOG_FOREIGN">"c3151"</definedName>
    <definedName name="IQ_PENSION_OBLIGATION_ACQ">"c3206"</definedName>
    <definedName name="IQ_PENSION_OBLIGATION_ACQ_DOM">"c3204"</definedName>
    <definedName name="IQ_PENSION_OBLIGATION_ACQ_FOREIGN">"c3205"</definedName>
    <definedName name="IQ_PENSION_OBLIGATION_ACTUARIAL_GAIN_LOSS">"c3197"</definedName>
    <definedName name="IQ_PENSION_OBLIGATION_ACTUARIAL_GAIN_LOSS_DOM">"c3195"</definedName>
    <definedName name="IQ_PENSION_OBLIGATION_ACTUARIAL_GAIN_LOSS_FOREIGN">"c3196"</definedName>
    <definedName name="IQ_PENSION_OBLIGATION_BEG">"c3185"</definedName>
    <definedName name="IQ_PENSION_OBLIGATION_BEG_DOM">"c3183"</definedName>
    <definedName name="IQ_PENSION_OBLIGATION_BEG_FOREIGN">"c3184"</definedName>
    <definedName name="IQ_PENSION_OBLIGATION_CURTAIL">"c3209"</definedName>
    <definedName name="IQ_PENSION_OBLIGATION_CURTAIL_DOM">"c3207"</definedName>
    <definedName name="IQ_PENSION_OBLIGATION_CURTAIL_FOREIGN">"c3208"</definedName>
    <definedName name="IQ_PENSION_OBLIGATION_EMPLOYEE_CONTRIBUTIONS">"c3194"</definedName>
    <definedName name="IQ_PENSION_OBLIGATION_EMPLOYEE_CONTRIBUTIONS_DOM">"c3192"</definedName>
    <definedName name="IQ_PENSION_OBLIGATION_EMPLOYEE_CONTRIBUTIONS_FOREIGN">"c3193"</definedName>
    <definedName name="IQ_PENSION_OBLIGATION_FX_ADJ">"c3203"</definedName>
    <definedName name="IQ_PENSION_OBLIGATION_FX_ADJ_DOM">"c3201"</definedName>
    <definedName name="IQ_PENSION_OBLIGATION_FX_ADJ_FOREIGN">"c3202"</definedName>
    <definedName name="IQ_PENSION_OBLIGATION_INTEREST_COST">"c3191"</definedName>
    <definedName name="IQ_PENSION_OBLIGATION_INTEREST_COST_DOM">"c3189"</definedName>
    <definedName name="IQ_PENSION_OBLIGATION_INTEREST_COST_FOREIGN">"c3190"</definedName>
    <definedName name="IQ_PENSION_OBLIGATION_OTHER_COST">"c3555"</definedName>
    <definedName name="IQ_PENSION_OBLIGATION_OTHER_COST_DOM">"c3553"</definedName>
    <definedName name="IQ_PENSION_OBLIGATION_OTHER_COST_FOREIGN">"c3554"</definedName>
    <definedName name="IQ_PENSION_OBLIGATION_OTHER_PLAN_ADJ">"c3212"</definedName>
    <definedName name="IQ_PENSION_OBLIGATION_OTHER_PLAN_ADJ_DOM">"c3210"</definedName>
    <definedName name="IQ_PENSION_OBLIGATION_OTHER_PLAN_ADJ_FOREIGN">"c3211"</definedName>
    <definedName name="IQ_PENSION_OBLIGATION_PAID">"c3200"</definedName>
    <definedName name="IQ_PENSION_OBLIGATION_PAID_DOM">"c3198"</definedName>
    <definedName name="IQ_PENSION_OBLIGATION_PAID_FOREIGN">"c3199"</definedName>
    <definedName name="IQ_PENSION_OBLIGATION_PROJECTED">"c3215"</definedName>
    <definedName name="IQ_PENSION_OBLIGATION_PROJECTED_DOM">"c3213"</definedName>
    <definedName name="IQ_PENSION_OBLIGATION_PROJECTED_FOREIGN">"c3214"</definedName>
    <definedName name="IQ_PENSION_OBLIGATION_ROA">"c3552"</definedName>
    <definedName name="IQ_PENSION_OBLIGATION_ROA_DOM">"c3550"</definedName>
    <definedName name="IQ_PENSION_OBLIGATION_ROA_FOREIGN">"c3551"</definedName>
    <definedName name="IQ_PENSION_OBLIGATION_SERVICE_COST">"c3188"</definedName>
    <definedName name="IQ_PENSION_OBLIGATION_SERVICE_COST_DOM">"c3186"</definedName>
    <definedName name="IQ_PENSION_OBLIGATION_SERVICE_COST_FOREIGN">"c3187"</definedName>
    <definedName name="IQ_PENSION_OBLIGATION_TOTAL_COST">"c3558"</definedName>
    <definedName name="IQ_PENSION_OBLIGATION_TOTAL_COST_DOM">"c3556"</definedName>
    <definedName name="IQ_PENSION_OBLIGATION_TOTAL_COST_FOREIGN">"c3557"</definedName>
    <definedName name="IQ_PENSION_OTHER">"c3143"</definedName>
    <definedName name="IQ_PENSION_OTHER_ADJ">"c3149"</definedName>
    <definedName name="IQ_PENSION_OTHER_ADJ_DOM">"c3147"</definedName>
    <definedName name="IQ_PENSION_OTHER_ADJ_FOREIGN">"c3148"</definedName>
    <definedName name="IQ_PENSION_OTHER_DOM">"c3141"</definedName>
    <definedName name="IQ_PENSION_OTHER_FOREIGN">"c3142"</definedName>
    <definedName name="IQ_PENSION_PBO_ASSUMED_RATE_RET_MAX">"c3254"</definedName>
    <definedName name="IQ_PENSION_PBO_ASSUMED_RATE_RET_MAX_DOM">"c3252"</definedName>
    <definedName name="IQ_PENSION_PBO_ASSUMED_RATE_RET_MAX_FOREIGN">"c3253"</definedName>
    <definedName name="IQ_PENSION_PBO_ASSUMED_RATE_RET_MIN">"c3251"</definedName>
    <definedName name="IQ_PENSION_PBO_ASSUMED_RATE_RET_MIN_DOM">"c3249"</definedName>
    <definedName name="IQ_PENSION_PBO_ASSUMED_RATE_RET_MIN_FOREIGN">"c3250"</definedName>
    <definedName name="IQ_PENSION_PBO_RATE_COMP_INCREASE_MAX">"c3260"</definedName>
    <definedName name="IQ_PENSION_PBO_RATE_COMP_INCREASE_MAX_DOM">"c3258"</definedName>
    <definedName name="IQ_PENSION_PBO_RATE_COMP_INCREASE_MAX_FOREIGN">"c3259"</definedName>
    <definedName name="IQ_PENSION_PBO_RATE_COMP_INCREASE_MIN">"c3257"</definedName>
    <definedName name="IQ_PENSION_PBO_RATE_COMP_INCREASE_MIN_DOM">"c3255"</definedName>
    <definedName name="IQ_PENSION_PBO_RATE_COMP_INCREASE_MIN_FOREIGN">"c3256"</definedName>
    <definedName name="IQ_PENSION_PREPAID_COST">"c3131"</definedName>
    <definedName name="IQ_PENSION_PREPAID_COST_DOM">"c3129"</definedName>
    <definedName name="IQ_PENSION_PREPAID_COST_FOREIGN">"c3130"</definedName>
    <definedName name="IQ_PENSION_PRIOR_SERVICE_NEXT">"c5741"</definedName>
    <definedName name="IQ_PENSION_PRIOR_SERVICE_NEXT_DOM">"c5739"</definedName>
    <definedName name="IQ_PENSION_PRIOR_SERVICE_NEXT_FOREIGN">"c5740"</definedName>
    <definedName name="IQ_PENSION_PROJECTED_OBLIGATION">"c3566"</definedName>
    <definedName name="IQ_PENSION_PROJECTED_OBLIGATION_DOMESTIC">"c3564"</definedName>
    <definedName name="IQ_PENSION_PROJECTED_OBLIGATION_FOREIGN">"c3565"</definedName>
    <definedName name="IQ_PENSION_QUART_ADDL_CONTRIBUTIONS_EXP">"c3224"</definedName>
    <definedName name="IQ_PENSION_QUART_ADDL_CONTRIBUTIONS_EXP_DOM">"c3222"</definedName>
    <definedName name="IQ_PENSION_QUART_ADDL_CONTRIBUTIONS_EXP_FOREIGN">"c3223"</definedName>
    <definedName name="IQ_PENSION_QUART_EMPLOYER_CONTRIBUTIONS">"c3221"</definedName>
    <definedName name="IQ_PENSION_QUART_EMPLOYER_CONTRIBUTIONS_DOM">"c3219"</definedName>
    <definedName name="IQ_PENSION_QUART_EMPLOYER_CONTRIBUTIONS_FOREIGN">"c3220"</definedName>
    <definedName name="IQ_PENSION_RATE_COMP_GROWTH_DOMESTIC">"c3575"</definedName>
    <definedName name="IQ_PENSION_RATE_COMP_GROWTH_FOREIGN">"c3576"</definedName>
    <definedName name="IQ_PENSION_RATE_COMP_INCREASE_MAX">"c3242"</definedName>
    <definedName name="IQ_PENSION_RATE_COMP_INCREASE_MAX_DOM">"c3240"</definedName>
    <definedName name="IQ_PENSION_RATE_COMP_INCREASE_MAX_FOREIGN">"c3241"</definedName>
    <definedName name="IQ_PENSION_RATE_COMP_INCREASE_MIN">"c3239"</definedName>
    <definedName name="IQ_PENSION_RATE_COMP_INCREASE_MIN_DOM">"c3237"</definedName>
    <definedName name="IQ_PENSION_RATE_COMP_INCREASE_MIN_FOREIGN">"c3238"</definedName>
    <definedName name="IQ_PENSION_SERVICE_COST">"c3579"</definedName>
    <definedName name="IQ_PENSION_SERVICE_COST_DOM">"c3577"</definedName>
    <definedName name="IQ_PENSION_SERVICE_COST_FOREIGN">"c3578"</definedName>
    <definedName name="IQ_PENSION_TOTAL_ASSETS">"c3563"</definedName>
    <definedName name="IQ_PENSION_TOTAL_ASSETS_DOMESTIC">"c3561"</definedName>
    <definedName name="IQ_PENSION_TOTAL_ASSETS_FOREIGN">"c3562"</definedName>
    <definedName name="IQ_PENSION_TOTAL_EXP">"c3560"</definedName>
    <definedName name="IQ_PENSION_TRANSITION_NEXT">"c5744"</definedName>
    <definedName name="IQ_PENSION_TRANSITION_NEXT_DOM">"c5742"</definedName>
    <definedName name="IQ_PENSION_TRANSITION_NEXT_FOREIGN">"c5743"</definedName>
    <definedName name="IQ_PENSION_UNFUNDED_ADDL_MIN_LIAB">"c3227"</definedName>
    <definedName name="IQ_PENSION_UNFUNDED_ADDL_MIN_LIAB_DOM">"c3225"</definedName>
    <definedName name="IQ_PENSION_UNFUNDED_ADDL_MIN_LIAB_FOREIGN">"c3226"</definedName>
    <definedName name="IQ_PENSION_UNRECOG_PRIOR">"c3146"</definedName>
    <definedName name="IQ_PENSION_UNRECOG_PRIOR_DOM">"c3144"</definedName>
    <definedName name="IQ_PENSION_UNRECOG_PRIOR_FOREIGN">"c3145"</definedName>
    <definedName name="IQ_PENSION_UV_LIAB">"c3567"</definedName>
    <definedName name="IQ_PERCENT_CHANGE_EST_5YR_GROWTH_RATE_12MONTHS">"c1852"</definedName>
    <definedName name="IQ_PERCENT_CHANGE_EST_5YR_GROWTH_RATE_12MONTHS_THOM">"c5269"</definedName>
    <definedName name="IQ_PERCENT_CHANGE_EST_5YR_GROWTH_RATE_18MONTHS">"c1853"</definedName>
    <definedName name="IQ_PERCENT_CHANGE_EST_5YR_GROWTH_RATE_18MONTHS_THOM">"c5270"</definedName>
    <definedName name="IQ_PERCENT_CHANGE_EST_5YR_GROWTH_RATE_3MONTHS">"c1849"</definedName>
    <definedName name="IQ_PERCENT_CHANGE_EST_5YR_GROWTH_RATE_3MONTHS_THOM">"c5266"</definedName>
    <definedName name="IQ_PERCENT_CHANGE_EST_5YR_GROWTH_RATE_6MONTHS">"c1850"</definedName>
    <definedName name="IQ_PERCENT_CHANGE_EST_5YR_GROWTH_RATE_6MONTHS_THOM">"c5267"</definedName>
    <definedName name="IQ_PERCENT_CHANGE_EST_5YR_GROWTH_RATE_9MONTHS">"c1851"</definedName>
    <definedName name="IQ_PERCENT_CHANGE_EST_5YR_GROWTH_RATE_9MONTHS_THOM">"c5268"</definedName>
    <definedName name="IQ_PERCENT_CHANGE_EST_5YR_GROWTH_RATE_DAY">"c1846"</definedName>
    <definedName name="IQ_PERCENT_CHANGE_EST_5YR_GROWTH_RATE_DAY_THOM">"c5264"</definedName>
    <definedName name="IQ_PERCENT_CHANGE_EST_5YR_GROWTH_RATE_MONTH">"c1848"</definedName>
    <definedName name="IQ_PERCENT_CHANGE_EST_5YR_GROWTH_RATE_MONTH_THOM">"c5265"</definedName>
    <definedName name="IQ_PERCENT_CHANGE_EST_5YR_GROWTH_RATE_WEEK">"c1847"</definedName>
    <definedName name="IQ_PERCENT_CHANGE_EST_5YR_GROWTH_RATE_WEEK_THOM">"c5277"</definedName>
    <definedName name="IQ_PERCENT_CHANGE_EST_CFPS_12MONTHS">"c1812"</definedName>
    <definedName name="IQ_PERCENT_CHANGE_EST_CFPS_12MONTHS_THOM">"c5234"</definedName>
    <definedName name="IQ_PERCENT_CHANGE_EST_CFPS_18MONTHS">"c1813"</definedName>
    <definedName name="IQ_PERCENT_CHANGE_EST_CFPS_18MONTHS_THOM">"c5235"</definedName>
    <definedName name="IQ_PERCENT_CHANGE_EST_CFPS_3MONTHS">"c1809"</definedName>
    <definedName name="IQ_PERCENT_CHANGE_EST_CFPS_3MONTHS_THOM">"c5231"</definedName>
    <definedName name="IQ_PERCENT_CHANGE_EST_CFPS_6MONTHS">"c1810"</definedName>
    <definedName name="IQ_PERCENT_CHANGE_EST_CFPS_6MONTHS_THOM">"c5232"</definedName>
    <definedName name="IQ_PERCENT_CHANGE_EST_CFPS_9MONTHS">"c1811"</definedName>
    <definedName name="IQ_PERCENT_CHANGE_EST_CFPS_9MONTHS_THOM">"c5233"</definedName>
    <definedName name="IQ_PERCENT_CHANGE_EST_CFPS_DAY">"c1806"</definedName>
    <definedName name="IQ_PERCENT_CHANGE_EST_CFPS_DAY_THOM">"c5229"</definedName>
    <definedName name="IQ_PERCENT_CHANGE_EST_CFPS_MONTH">"c1808"</definedName>
    <definedName name="IQ_PERCENT_CHANGE_EST_CFPS_MONTH_THOM">"c5230"</definedName>
    <definedName name="IQ_PERCENT_CHANGE_EST_CFPS_WEEK">"c1807"</definedName>
    <definedName name="IQ_PERCENT_CHANGE_EST_CFPS_WEEK_THOM">"c5272"</definedName>
    <definedName name="IQ_PERCENT_CHANGE_EST_DPS_12MONTHS">"c1820"</definedName>
    <definedName name="IQ_PERCENT_CHANGE_EST_DPS_12MONTHS_THOM">"c5241"</definedName>
    <definedName name="IQ_PERCENT_CHANGE_EST_DPS_18MONTHS">"c1821"</definedName>
    <definedName name="IQ_PERCENT_CHANGE_EST_DPS_18MONTHS_THOM">"c5242"</definedName>
    <definedName name="IQ_PERCENT_CHANGE_EST_DPS_3MONTHS">"c1817"</definedName>
    <definedName name="IQ_PERCENT_CHANGE_EST_DPS_3MONTHS_THOM">"c5238"</definedName>
    <definedName name="IQ_PERCENT_CHANGE_EST_DPS_6MONTHS">"c1818"</definedName>
    <definedName name="IQ_PERCENT_CHANGE_EST_DPS_6MONTHS_THOM">"c5239"</definedName>
    <definedName name="IQ_PERCENT_CHANGE_EST_DPS_9MONTHS">"c1819"</definedName>
    <definedName name="IQ_PERCENT_CHANGE_EST_DPS_9MONTHS_THOM">"c5240"</definedName>
    <definedName name="IQ_PERCENT_CHANGE_EST_DPS_DAY">"c1814"</definedName>
    <definedName name="IQ_PERCENT_CHANGE_EST_DPS_DAY_THOM">"c5236"</definedName>
    <definedName name="IQ_PERCENT_CHANGE_EST_DPS_MONTH">"c1816"</definedName>
    <definedName name="IQ_PERCENT_CHANGE_EST_DPS_MONTH_THOM">"c5237"</definedName>
    <definedName name="IQ_PERCENT_CHANGE_EST_DPS_WEEK">"c1815"</definedName>
    <definedName name="IQ_PERCENT_CHANGE_EST_DPS_WEEK_THOM">"c5273"</definedName>
    <definedName name="IQ_PERCENT_CHANGE_EST_EBITDA_12MONTHS">"c1804"</definedName>
    <definedName name="IQ_PERCENT_CHANGE_EST_EBITDA_12MONTHS_THOM">"c5227"</definedName>
    <definedName name="IQ_PERCENT_CHANGE_EST_EBITDA_18MONTHS">"c1805"</definedName>
    <definedName name="IQ_PERCENT_CHANGE_EST_EBITDA_18MONTHS_THOM">"c5228"</definedName>
    <definedName name="IQ_PERCENT_CHANGE_EST_EBITDA_3MONTHS">"c1801"</definedName>
    <definedName name="IQ_PERCENT_CHANGE_EST_EBITDA_3MONTHS_THOM">"c5224"</definedName>
    <definedName name="IQ_PERCENT_CHANGE_EST_EBITDA_6MONTHS">"c1802"</definedName>
    <definedName name="IQ_PERCENT_CHANGE_EST_EBITDA_6MONTHS_THOM">"c5225"</definedName>
    <definedName name="IQ_PERCENT_CHANGE_EST_EBITDA_9MONTHS">"c1803"</definedName>
    <definedName name="IQ_PERCENT_CHANGE_EST_EBITDA_9MONTHS_THOM">"c5226"</definedName>
    <definedName name="IQ_PERCENT_CHANGE_EST_EBITDA_DAY">"c1798"</definedName>
    <definedName name="IQ_PERCENT_CHANGE_EST_EBITDA_DAY_THOM">"c5222"</definedName>
    <definedName name="IQ_PERCENT_CHANGE_EST_EBITDA_MONTH">"c1800"</definedName>
    <definedName name="IQ_PERCENT_CHANGE_EST_EBITDA_MONTH_THOM">"c5223"</definedName>
    <definedName name="IQ_PERCENT_CHANGE_EST_EBITDA_WEEK">"c1799"</definedName>
    <definedName name="IQ_PERCENT_CHANGE_EST_EBITDA_WEEK_THOM">"c5271"</definedName>
    <definedName name="IQ_PERCENT_CHANGE_EST_EPS_12MONTHS">"c1788"</definedName>
    <definedName name="IQ_PERCENT_CHANGE_EST_EPS_12MONTHS_THOM">"c5212"</definedName>
    <definedName name="IQ_PERCENT_CHANGE_EST_EPS_18MONTHS">"c1789"</definedName>
    <definedName name="IQ_PERCENT_CHANGE_EST_EPS_18MONTHS_THOM">"c5213"</definedName>
    <definedName name="IQ_PERCENT_CHANGE_EST_EPS_3MONTHS">"c1785"</definedName>
    <definedName name="IQ_PERCENT_CHANGE_EST_EPS_3MONTHS_THOM">"c5209"</definedName>
    <definedName name="IQ_PERCENT_CHANGE_EST_EPS_6MONTHS">"c1786"</definedName>
    <definedName name="IQ_PERCENT_CHANGE_EST_EPS_6MONTHS_THOM">"c5210"</definedName>
    <definedName name="IQ_PERCENT_CHANGE_EST_EPS_9MONTHS">"c1787"</definedName>
    <definedName name="IQ_PERCENT_CHANGE_EST_EPS_9MONTHS_THOM">"c5211"</definedName>
    <definedName name="IQ_PERCENT_CHANGE_EST_EPS_DAY">"c1782"</definedName>
    <definedName name="IQ_PERCENT_CHANGE_EST_EPS_DAY_THOM">"c5206"</definedName>
    <definedName name="IQ_PERCENT_CHANGE_EST_EPS_MONTH">"c1784"</definedName>
    <definedName name="IQ_PERCENT_CHANGE_EST_EPS_MONTH_THOM">"c5208"</definedName>
    <definedName name="IQ_PERCENT_CHANGE_EST_EPS_WEEK">"c1783"</definedName>
    <definedName name="IQ_PERCENT_CHANGE_EST_EPS_WEEK_THOM">"c5207"</definedName>
    <definedName name="IQ_PERCENT_CHANGE_EST_FFO_12MONTHS">"c1828"</definedName>
    <definedName name="IQ_PERCENT_CHANGE_EST_FFO_12MONTHS_THOM">"c5248"</definedName>
    <definedName name="IQ_PERCENT_CHANGE_EST_FFO_18MONTHS">"c1829"</definedName>
    <definedName name="IQ_PERCENT_CHANGE_EST_FFO_18MONTHS_THOM">"c5249"</definedName>
    <definedName name="IQ_PERCENT_CHANGE_EST_FFO_3MONTHS">"c1825"</definedName>
    <definedName name="IQ_PERCENT_CHANGE_EST_FFO_3MONTHS_THOM">"c5245"</definedName>
    <definedName name="IQ_PERCENT_CHANGE_EST_FFO_6MONTHS">"c1826"</definedName>
    <definedName name="IQ_PERCENT_CHANGE_EST_FFO_6MONTHS_THOM">"c5246"</definedName>
    <definedName name="IQ_PERCENT_CHANGE_EST_FFO_9MONTHS">"c1827"</definedName>
    <definedName name="IQ_PERCENT_CHANGE_EST_FFO_9MONTHS_THOM">"c5247"</definedName>
    <definedName name="IQ_PERCENT_CHANGE_EST_FFO_DAY">"c1822"</definedName>
    <definedName name="IQ_PERCENT_CHANGE_EST_FFO_DAY_THOM">"c5243"</definedName>
    <definedName name="IQ_PERCENT_CHANGE_EST_FFO_MONTH">"c1824"</definedName>
    <definedName name="IQ_PERCENT_CHANGE_EST_FFO_MONTH_THOM">"c5244"</definedName>
    <definedName name="IQ_PERCENT_CHANGE_EST_FFO_WEEK">"c1823"</definedName>
    <definedName name="IQ_PERCENT_CHANGE_EST_FFO_WEEK_THOM">"c5274"</definedName>
    <definedName name="IQ_PERCENT_CHANGE_EST_PRICE_TARGET_12MONTHS">"c1844"</definedName>
    <definedName name="IQ_PERCENT_CHANGE_EST_PRICE_TARGET_12MONTHS_THOM">"c5262"</definedName>
    <definedName name="IQ_PERCENT_CHANGE_EST_PRICE_TARGET_18MONTHS">"c1845"</definedName>
    <definedName name="IQ_PERCENT_CHANGE_EST_PRICE_TARGET_18MONTHS_THOM">"c5263"</definedName>
    <definedName name="IQ_PERCENT_CHANGE_EST_PRICE_TARGET_3MONTHS">"c1841"</definedName>
    <definedName name="IQ_PERCENT_CHANGE_EST_PRICE_TARGET_3MONTHS_THOM">"c5259"</definedName>
    <definedName name="IQ_PERCENT_CHANGE_EST_PRICE_TARGET_6MONTHS">"c1842"</definedName>
    <definedName name="IQ_PERCENT_CHANGE_EST_PRICE_TARGET_6MONTHS_THOM">"c5260"</definedName>
    <definedName name="IQ_PERCENT_CHANGE_EST_PRICE_TARGET_9MONTHS">"c1843"</definedName>
    <definedName name="IQ_PERCENT_CHANGE_EST_PRICE_TARGET_9MONTHS_THOM">"c5261"</definedName>
    <definedName name="IQ_PERCENT_CHANGE_EST_PRICE_TARGET_DAY">"c1838"</definedName>
    <definedName name="IQ_PERCENT_CHANGE_EST_PRICE_TARGET_DAY_THOM">"c5257"</definedName>
    <definedName name="IQ_PERCENT_CHANGE_EST_PRICE_TARGET_MONTH">"c1840"</definedName>
    <definedName name="IQ_PERCENT_CHANGE_EST_PRICE_TARGET_MONTH_THOM">"c5258"</definedName>
    <definedName name="IQ_PERCENT_CHANGE_EST_PRICE_TARGET_WEEK">"c1839"</definedName>
    <definedName name="IQ_PERCENT_CHANGE_EST_PRICE_TARGET_WEEK_THOM">"c5276"</definedName>
    <definedName name="IQ_PERCENT_CHANGE_EST_RECO_12MONTHS">"c1836"</definedName>
    <definedName name="IQ_PERCENT_CHANGE_EST_RECO_12MONTHS_THOM">"c5255"</definedName>
    <definedName name="IQ_PERCENT_CHANGE_EST_RECO_18MONTHS">"c1837"</definedName>
    <definedName name="IQ_PERCENT_CHANGE_EST_RECO_18MONTHS_THOM">"c5256"</definedName>
    <definedName name="IQ_PERCENT_CHANGE_EST_RECO_3MONTHS">"c1833"</definedName>
    <definedName name="IQ_PERCENT_CHANGE_EST_RECO_3MONTHS_THOM">"c5252"</definedName>
    <definedName name="IQ_PERCENT_CHANGE_EST_RECO_6MONTHS">"c1834"</definedName>
    <definedName name="IQ_PERCENT_CHANGE_EST_RECO_6MONTHS_THOM">"c5253"</definedName>
    <definedName name="IQ_PERCENT_CHANGE_EST_RECO_9MONTHS">"c1835"</definedName>
    <definedName name="IQ_PERCENT_CHANGE_EST_RECO_9MONTHS_THOM">"c5254"</definedName>
    <definedName name="IQ_PERCENT_CHANGE_EST_RECO_DAY">"c1830"</definedName>
    <definedName name="IQ_PERCENT_CHANGE_EST_RECO_DAY_THOM">"c5250"</definedName>
    <definedName name="IQ_PERCENT_CHANGE_EST_RECO_MONTH">"c1832"</definedName>
    <definedName name="IQ_PERCENT_CHANGE_EST_RECO_MONTH_THOM">"c5251"</definedName>
    <definedName name="IQ_PERCENT_CHANGE_EST_RECO_WEEK">"c1831"</definedName>
    <definedName name="IQ_PERCENT_CHANGE_EST_RECO_WEEK_THOM">"c5275"</definedName>
    <definedName name="IQ_PERCENT_CHANGE_EST_REV_12MONTHS">"c1796"</definedName>
    <definedName name="IQ_PERCENT_CHANGE_EST_REV_12MONTHS_THOM">"c5220"</definedName>
    <definedName name="IQ_PERCENT_CHANGE_EST_REV_18MONTHS">"c1797"</definedName>
    <definedName name="IQ_PERCENT_CHANGE_EST_REV_18MONTHS_THOM">"c5221"</definedName>
    <definedName name="IQ_PERCENT_CHANGE_EST_REV_3MONTHS">"c1793"</definedName>
    <definedName name="IQ_PERCENT_CHANGE_EST_REV_3MONTHS_THOM">"c5217"</definedName>
    <definedName name="IQ_PERCENT_CHANGE_EST_REV_6MONTHS">"c1794"</definedName>
    <definedName name="IQ_PERCENT_CHANGE_EST_REV_6MONTHS_THOM">"c5218"</definedName>
    <definedName name="IQ_PERCENT_CHANGE_EST_REV_9MONTHS">"c1795"</definedName>
    <definedName name="IQ_PERCENT_CHANGE_EST_REV_9MONTHS_THOM">"c5219"</definedName>
    <definedName name="IQ_PERCENT_CHANGE_EST_REV_DAY">"c1790"</definedName>
    <definedName name="IQ_PERCENT_CHANGE_EST_REV_DAY_THOM">"c5214"</definedName>
    <definedName name="IQ_PERCENT_CHANGE_EST_REV_MONTH">"c1792"</definedName>
    <definedName name="IQ_PERCENT_CHANGE_EST_REV_MONTH_THOM">"c5216"</definedName>
    <definedName name="IQ_PERCENT_CHANGE_EST_REV_WEEK">"c1791"</definedName>
    <definedName name="IQ_PERCENT_CHANGE_EST_REV_WEEK_THOM">"c5215"</definedName>
    <definedName name="IQ_PERCENT_INSURED_FDIC">"c6374"</definedName>
    <definedName name="IQ_PERIODDATE">"c1414"</definedName>
    <definedName name="IQ_PERIODDATE_AP">"c11745"</definedName>
    <definedName name="IQ_PERIODDATE_BS">"c1032"</definedName>
    <definedName name="IQ_PERIODDATE_CF">"c1033"</definedName>
    <definedName name="IQ_PERIODDATE_IS">"c1034"</definedName>
    <definedName name="IQ_PERIODLENGTH_AP">"c11746"</definedName>
    <definedName name="IQ_PERIODLENGTH_CF">"c1502"</definedName>
    <definedName name="IQ_PERIODLENGTH_IS">"c1503"</definedName>
    <definedName name="IQ_PERSONAL_CONSUMER_SPENDING_DURABLE">"c6942"</definedName>
    <definedName name="IQ_PERSONAL_CONSUMER_SPENDING_DURABLE_APR">"c7602"</definedName>
    <definedName name="IQ_PERSONAL_CONSUMER_SPENDING_DURABLE_APR_FC">"c8482"</definedName>
    <definedName name="IQ_PERSONAL_CONSUMER_SPENDING_DURABLE_FC">"c7822"</definedName>
    <definedName name="IQ_PERSONAL_CONSUMER_SPENDING_DURABLE_POP">"c7162"</definedName>
    <definedName name="IQ_PERSONAL_CONSUMER_SPENDING_DURABLE_POP_FC">"c8042"</definedName>
    <definedName name="IQ_PERSONAL_CONSUMER_SPENDING_DURABLE_YOY">"c7382"</definedName>
    <definedName name="IQ_PERSONAL_CONSUMER_SPENDING_DURABLE_YOY_FC">"c8262"</definedName>
    <definedName name="IQ_PERSONAL_CONSUMER_SPENDING_NONDURABLE">"c6940"</definedName>
    <definedName name="IQ_PERSONAL_CONSUMER_SPENDING_NONDURABLE_APR">"c7600"</definedName>
    <definedName name="IQ_PERSONAL_CONSUMER_SPENDING_NONDURABLE_APR_FC">"c8480"</definedName>
    <definedName name="IQ_PERSONAL_CONSUMER_SPENDING_NONDURABLE_FC">"c7820"</definedName>
    <definedName name="IQ_PERSONAL_CONSUMER_SPENDING_NONDURABLE_POP">"c7160"</definedName>
    <definedName name="IQ_PERSONAL_CONSUMER_SPENDING_NONDURABLE_POP_FC">"c8040"</definedName>
    <definedName name="IQ_PERSONAL_CONSUMER_SPENDING_NONDURABLE_YOY">"c7380"</definedName>
    <definedName name="IQ_PERSONAL_CONSUMER_SPENDING_NONDURABLE_YOY_FC">"c8260"</definedName>
    <definedName name="IQ_PERSONAL_CONSUMER_SPENDING_REAL">"c6994"</definedName>
    <definedName name="IQ_PERSONAL_CONSUMER_SPENDING_REAL_APR">"c7654"</definedName>
    <definedName name="IQ_PERSONAL_CONSUMER_SPENDING_REAL_APR_FC">"c8534"</definedName>
    <definedName name="IQ_PERSONAL_CONSUMER_SPENDING_REAL_FC">"c7874"</definedName>
    <definedName name="IQ_PERSONAL_CONSUMER_SPENDING_REAL_POP">"c7214"</definedName>
    <definedName name="IQ_PERSONAL_CONSUMER_SPENDING_REAL_POP_FC">"c8094"</definedName>
    <definedName name="IQ_PERSONAL_CONSUMER_SPENDING_REAL_YOY">"c7434"</definedName>
    <definedName name="IQ_PERSONAL_CONSUMER_SPENDING_REAL_YOY_FC">"c8314"</definedName>
    <definedName name="IQ_PERSONAL_CONSUMER_SPENDING_SERVICES">"c6941"</definedName>
    <definedName name="IQ_PERSONAL_CONSUMER_SPENDING_SERVICES_APR">"c7601"</definedName>
    <definedName name="IQ_PERSONAL_CONSUMER_SPENDING_SERVICES_APR_FC">"c8481"</definedName>
    <definedName name="IQ_PERSONAL_CONSUMER_SPENDING_SERVICES_FC">"c7821"</definedName>
    <definedName name="IQ_PERSONAL_CONSUMER_SPENDING_SERVICES_POP">"c7161"</definedName>
    <definedName name="IQ_PERSONAL_CONSUMER_SPENDING_SERVICES_POP_FC">"c8041"</definedName>
    <definedName name="IQ_PERSONAL_CONSUMER_SPENDING_SERVICES_YOY">"c7381"</definedName>
    <definedName name="IQ_PERSONAL_CONSUMER_SPENDING_SERVICES_YOY_FC">"c8261"</definedName>
    <definedName name="IQ_PERSONAL_INCOME">"c6943"</definedName>
    <definedName name="IQ_PERSONAL_INCOME_APR">"c7603"</definedName>
    <definedName name="IQ_PERSONAL_INCOME_APR_FC">"c8483"</definedName>
    <definedName name="IQ_PERSONAL_INCOME_FC">"c7823"</definedName>
    <definedName name="IQ_PERSONAL_INCOME_POP">"c7163"</definedName>
    <definedName name="IQ_PERSONAL_INCOME_POP_FC">"c8043"</definedName>
    <definedName name="IQ_PERSONAL_INCOME_SAAR">"c6944"</definedName>
    <definedName name="IQ_PERSONAL_INCOME_SAAR_APR">"c7604"</definedName>
    <definedName name="IQ_PERSONAL_INCOME_SAAR_APR_FC">"c8484"</definedName>
    <definedName name="IQ_PERSONAL_INCOME_SAAR_FC">"c7824"</definedName>
    <definedName name="IQ_PERSONAL_INCOME_SAAR_POP">"c7164"</definedName>
    <definedName name="IQ_PERSONAL_INCOME_SAAR_POP_FC">"c8044"</definedName>
    <definedName name="IQ_PERSONAL_INCOME_SAAR_YOY">"c7384"</definedName>
    <definedName name="IQ_PERSONAL_INCOME_SAAR_YOY_FC">"c8264"</definedName>
    <definedName name="IQ_PERSONAL_INCOME_USD_APR_FC">"c11885"</definedName>
    <definedName name="IQ_PERSONAL_INCOME_USD_FC">"c11882"</definedName>
    <definedName name="IQ_PERSONAL_INCOME_USD_POP_FC">"c11883"</definedName>
    <definedName name="IQ_PERSONAL_INCOME_USD_YOY_FC">"c11884"</definedName>
    <definedName name="IQ_PERSONAL_INCOME_YOY">"c7383"</definedName>
    <definedName name="IQ_PERSONAL_INCOME_YOY_FC">"c8263"</definedName>
    <definedName name="IQ_PERTYPE">"c1611"</definedName>
    <definedName name="IQ_PHARMBIO_NUMBER_LICENSED_PATENT_APP">"c10018"</definedName>
    <definedName name="IQ_PHARMBIO_NUMBER_LICENSED_PATENTS">"c10017"</definedName>
    <definedName name="IQ_PHARMBIO_NUMBER_PATENTS">"c10015"</definedName>
    <definedName name="IQ_PHARMBIO_NUMBER_PROD__APPROVED_DURING_PERIOD">"c10027"</definedName>
    <definedName name="IQ_PHARMBIO_NUMBER_PROD__CLINICAL_DEV">"c10022"</definedName>
    <definedName name="IQ_PHARMBIO_NUMBER_PROD__LAUNCHED_DURING_PERIOD">"c10028"</definedName>
    <definedName name="IQ_PHARMBIO_NUMBER_PROD__PHASE_I">"c10023"</definedName>
    <definedName name="IQ_PHARMBIO_NUMBER_PROD__PHASE_II">"c10024"</definedName>
    <definedName name="IQ_PHARMBIO_NUMBER_PROD__PHASE_III">"c10025"</definedName>
    <definedName name="IQ_PHARMBIO_NUMBER_PROD__PRE_CLINICAL_TRIALS">"c10021"</definedName>
    <definedName name="IQ_PHARMBIO_NUMBER_PROD__PRE_REGISTRATION">"c10026"</definedName>
    <definedName name="IQ_PHARMBIO_NUMBER_PROD__RESEARCH_DEV">"c10020"</definedName>
    <definedName name="IQ_PHARMBIO_NUMBER_PROD_DISCOVERY_RESEARCH">"c10019"</definedName>
    <definedName name="IQ_PHARMBIO_PATENT_APP">"c10016"</definedName>
    <definedName name="IQ_PHILADELPHIA_FED_DIFFUSION_INDEX">"c6945"</definedName>
    <definedName name="IQ_PHILADELPHIA_FED_DIFFUSION_INDEX_APR">"c7605"</definedName>
    <definedName name="IQ_PHILADELPHIA_FED_DIFFUSION_INDEX_APR_FC">"c8485"</definedName>
    <definedName name="IQ_PHILADELPHIA_FED_DIFFUSION_INDEX_FC">"c7825"</definedName>
    <definedName name="IQ_PHILADELPHIA_FED_DIFFUSION_INDEX_POP">"c7165"</definedName>
    <definedName name="IQ_PHILADELPHIA_FED_DIFFUSION_INDEX_POP_FC">"c8045"</definedName>
    <definedName name="IQ_PHILADELPHIA_FED_DIFFUSION_INDEX_YOY">"c7385"</definedName>
    <definedName name="IQ_PHILADELPHIA_FED_DIFFUSION_INDEX_YOY_FC">"c8265"</definedName>
    <definedName name="IQ_PLEDGED_SECURITIES_FDIC">"c6401"</definedName>
    <definedName name="IQ_PLL">"c2114"</definedName>
    <definedName name="IQ_PMAC_DIFFUSION_INDEX">"c6946"</definedName>
    <definedName name="IQ_PMAC_DIFFUSION_INDEX_APR">"c7606"</definedName>
    <definedName name="IQ_PMAC_DIFFUSION_INDEX_APR_FC">"c8486"</definedName>
    <definedName name="IQ_PMAC_DIFFUSION_INDEX_FC">"c7826"</definedName>
    <definedName name="IQ_PMAC_DIFFUSION_INDEX_POP">"c7166"</definedName>
    <definedName name="IQ_PMAC_DIFFUSION_INDEX_POP_FC">"c8046"</definedName>
    <definedName name="IQ_PMAC_DIFFUSION_INDEX_YOY">"c7386"</definedName>
    <definedName name="IQ_PMAC_DIFFUSION_INDEX_YOY_FC">"c8266"</definedName>
    <definedName name="IQ_PMT_FREQ">"c2236"</definedName>
    <definedName name="IQ_POISON_PUT_EFFECT_DATE">"c2486"</definedName>
    <definedName name="IQ_POISON_PUT_EXPIRATION_DATE">"c2487"</definedName>
    <definedName name="IQ_POISON_PUT_PRICE">"c2488"</definedName>
    <definedName name="IQ_POLICY_BENEFITS">"c1036"</definedName>
    <definedName name="IQ_POLICY_COST">"c1037"</definedName>
    <definedName name="IQ_POLICY_LIAB">"c1612"</definedName>
    <definedName name="IQ_POLICY_LOANS">"c1038"</definedName>
    <definedName name="IQ_POST_RETIRE_EXP">"c1039"</definedName>
    <definedName name="IQ_POSTPAID_CHURN">"c2121"</definedName>
    <definedName name="IQ_POSTPAID_SUBS">"c2118"</definedName>
    <definedName name="IQ_POTENTIAL_UPSIDE">"c1855"</definedName>
    <definedName name="IQ_POTENTIAL_UPSIDE_THOM">"c5279"</definedName>
    <definedName name="IQ_PP_ATTRIB_ORE_RESERVES_ALUM">"c9218"</definedName>
    <definedName name="IQ_PP_ATTRIB_ORE_RESERVES_COP">"c9162"</definedName>
    <definedName name="IQ_PP_ATTRIB_ORE_RESERVES_DIAM">"c9642"</definedName>
    <definedName name="IQ_PP_ATTRIB_ORE_RESERVES_GOLD">"c9003"</definedName>
    <definedName name="IQ_PP_ATTRIB_ORE_RESERVES_IRON">"c9377"</definedName>
    <definedName name="IQ_PP_ATTRIB_ORE_RESERVES_LEAD">"c9430"</definedName>
    <definedName name="IQ_PP_ATTRIB_ORE_RESERVES_MANG">"c9483"</definedName>
    <definedName name="IQ_PP_ATTRIB_ORE_RESERVES_MOLYB">"c9695"</definedName>
    <definedName name="IQ_PP_ATTRIB_ORE_RESERVES_NICK">"c9271"</definedName>
    <definedName name="IQ_PP_ATTRIB_ORE_RESERVES_PLAT">"c9109"</definedName>
    <definedName name="IQ_PP_ATTRIB_ORE_RESERVES_SILVER">"c9056"</definedName>
    <definedName name="IQ_PP_ATTRIB_ORE_RESERVES_TITAN">"c9536"</definedName>
    <definedName name="IQ_PP_ATTRIB_ORE_RESERVES_URAN">"c9589"</definedName>
    <definedName name="IQ_PP_ATTRIB_ORE_RESERVES_ZINC">"c9324"</definedName>
    <definedName name="IQ_PP_ORE_RESERVES_ALUM">"c9211"</definedName>
    <definedName name="IQ_PP_ORE_RESERVES_COP">"c9155"</definedName>
    <definedName name="IQ_PP_ORE_RESERVES_DIAM">"c9635"</definedName>
    <definedName name="IQ_PP_ORE_RESERVES_GOLD">"c8996"</definedName>
    <definedName name="IQ_PP_ORE_RESERVES_IRON">"c9370"</definedName>
    <definedName name="IQ_PP_ORE_RESERVES_LEAD">"c9423"</definedName>
    <definedName name="IQ_PP_ORE_RESERVES_MANG">"c9476"</definedName>
    <definedName name="IQ_PP_ORE_RESERVES_MOLYB">"c9688"</definedName>
    <definedName name="IQ_PP_ORE_RESERVES_NICK">"c9264"</definedName>
    <definedName name="IQ_PP_ORE_RESERVES_PLAT">"c9102"</definedName>
    <definedName name="IQ_PP_ORE_RESERVES_SILVER">"c9049"</definedName>
    <definedName name="IQ_PP_ORE_RESERVES_TITAN">"c9529"</definedName>
    <definedName name="IQ_PP_ORE_RESERVES_URAN">"c9582"</definedName>
    <definedName name="IQ_PP_ORE_RESERVES_ZINC">"c9317"</definedName>
    <definedName name="IQ_PP_RECOV_ATTRIB_RESERVES_ALUM">"c9221"</definedName>
    <definedName name="IQ_PP_RECOV_ATTRIB_RESERVES_COAL">"c9805"</definedName>
    <definedName name="IQ_PP_RECOV_ATTRIB_RESERVES_COP">"c9165"</definedName>
    <definedName name="IQ_PP_RECOV_ATTRIB_RESERVES_DIAM">"c9645"</definedName>
    <definedName name="IQ_PP_RECOV_ATTRIB_RESERVES_GOLD">"c9006"</definedName>
    <definedName name="IQ_PP_RECOV_ATTRIB_RESERVES_IRON">"c9380"</definedName>
    <definedName name="IQ_PP_RECOV_ATTRIB_RESERVES_LEAD">"c9433"</definedName>
    <definedName name="IQ_PP_RECOV_ATTRIB_RESERVES_MANG">"c9486"</definedName>
    <definedName name="IQ_PP_RECOV_ATTRIB_RESERVES_MET_COAL">"c9745"</definedName>
    <definedName name="IQ_PP_RECOV_ATTRIB_RESERVES_MOLYB">"c9698"</definedName>
    <definedName name="IQ_PP_RECOV_ATTRIB_RESERVES_NICK">"c9274"</definedName>
    <definedName name="IQ_PP_RECOV_ATTRIB_RESERVES_PLAT">"c9112"</definedName>
    <definedName name="IQ_PP_RECOV_ATTRIB_RESERVES_SILVER">"c9059"</definedName>
    <definedName name="IQ_PP_RECOV_ATTRIB_RESERVES_STEAM">"c9775"</definedName>
    <definedName name="IQ_PP_RECOV_ATTRIB_RESERVES_TITAN">"c9539"</definedName>
    <definedName name="IQ_PP_RECOV_ATTRIB_RESERVES_URAN">"c9592"</definedName>
    <definedName name="IQ_PP_RECOV_ATTRIB_RESERVES_ZINC">"c9327"</definedName>
    <definedName name="IQ_PP_RECOV_RESERVES_ALUM">"c9215"</definedName>
    <definedName name="IQ_PP_RECOV_RESERVES_COAL">"c9802"</definedName>
    <definedName name="IQ_PP_RECOV_RESERVES_COP">"c9159"</definedName>
    <definedName name="IQ_PP_RECOV_RESERVES_DIAM">"c9639"</definedName>
    <definedName name="IQ_PP_RECOV_RESERVES_GOLD">"c9000"</definedName>
    <definedName name="IQ_PP_RECOV_RESERVES_IRON">"c9374"</definedName>
    <definedName name="IQ_PP_RECOV_RESERVES_LEAD">"c9427"</definedName>
    <definedName name="IQ_PP_RECOV_RESERVES_MANG">"c9480"</definedName>
    <definedName name="IQ_PP_RECOV_RESERVES_MET_COAL">"c9742"</definedName>
    <definedName name="IQ_PP_RECOV_RESERVES_MOLYB">"c9692"</definedName>
    <definedName name="IQ_PP_RECOV_RESERVES_NICK">"c9268"</definedName>
    <definedName name="IQ_PP_RECOV_RESERVES_PLAT">"c9106"</definedName>
    <definedName name="IQ_PP_RECOV_RESERVES_SILVER">"c9053"</definedName>
    <definedName name="IQ_PP_RECOV_RESERVES_STEAM">"c9772"</definedName>
    <definedName name="IQ_PP_RECOV_RESERVES_TITAN">"c9533"</definedName>
    <definedName name="IQ_PP_RECOV_RESERVES_URAN">"c9586"</definedName>
    <definedName name="IQ_PP_RECOV_RESERVES_ZINC">"c9321"</definedName>
    <definedName name="IQ_PP_RESERVES_CALORIFIC_VALUE_COAL">"c9799"</definedName>
    <definedName name="IQ_PP_RESERVES_CALORIFIC_VALUE_MET_COAL">"c9739"</definedName>
    <definedName name="IQ_PP_RESERVES_CALORIFIC_VALUE_STEAM">"c9769"</definedName>
    <definedName name="IQ_PP_RESERVES_GRADE_ALUM">"c9212"</definedName>
    <definedName name="IQ_PP_RESERVES_GRADE_COP">"c9156"</definedName>
    <definedName name="IQ_PP_RESERVES_GRADE_DIAM">"c9636"</definedName>
    <definedName name="IQ_PP_RESERVES_GRADE_GOLD">"c8997"</definedName>
    <definedName name="IQ_PP_RESERVES_GRADE_IRON">"c9371"</definedName>
    <definedName name="IQ_PP_RESERVES_GRADE_LEAD">"c9424"</definedName>
    <definedName name="IQ_PP_RESERVES_GRADE_MANG">"c9477"</definedName>
    <definedName name="IQ_PP_RESERVES_GRADE_MOLYB">"c9689"</definedName>
    <definedName name="IQ_PP_RESERVES_GRADE_NICK">"c9265"</definedName>
    <definedName name="IQ_PP_RESERVES_GRADE_PLAT">"c9103"</definedName>
    <definedName name="IQ_PP_RESERVES_GRADE_SILVER">"c9050"</definedName>
    <definedName name="IQ_PP_RESERVES_GRADE_TITAN">"c9530"</definedName>
    <definedName name="IQ_PP_RESERVES_GRADE_URAN">"c9583"</definedName>
    <definedName name="IQ_PP_RESERVES_GRADE_ZINC">"c9318"</definedName>
    <definedName name="IQ_PPI">"c6810"</definedName>
    <definedName name="IQ_PPI_APR">"c7470"</definedName>
    <definedName name="IQ_PPI_APR_FC">"c8350"</definedName>
    <definedName name="IQ_PPI_CORE">"c6840"</definedName>
    <definedName name="IQ_PPI_CORE_APR">"c7500"</definedName>
    <definedName name="IQ_PPI_CORE_APR_FC">"c8380"</definedName>
    <definedName name="IQ_PPI_CORE_FC">"c7720"</definedName>
    <definedName name="IQ_PPI_CORE_POP">"c7060"</definedName>
    <definedName name="IQ_PPI_CORE_POP_FC">"c7940"</definedName>
    <definedName name="IQ_PPI_CORE_YOY">"c7280"</definedName>
    <definedName name="IQ_PPI_CORE_YOY_FC">"c8160"</definedName>
    <definedName name="IQ_PPI_FC">"c7690"</definedName>
    <definedName name="IQ_PPI_POP">"c7030"</definedName>
    <definedName name="IQ_PPI_POP_FC">"c7910"</definedName>
    <definedName name="IQ_PPI_YOY">"c7250"</definedName>
    <definedName name="IQ_PPI_YOY_FC">"c8130"</definedName>
    <definedName name="IQ_PRE_OPEN_COST">"c1040"</definedName>
    <definedName name="IQ_PRE_TAX_ACT_OR_EST_THOM">"c5305"</definedName>
    <definedName name="IQ_PRE_TAX_INCOME_FDIC">"c6581"</definedName>
    <definedName name="IQ_PREF_CONVERT">"c1041"</definedName>
    <definedName name="IQ_PREF_DIV_CF">"c1042"</definedName>
    <definedName name="IQ_PREF_DIV_OTHER">"c1043"</definedName>
    <definedName name="IQ_PREF_DIVID">"c1461"</definedName>
    <definedName name="IQ_PREF_EQUITY">"c1044"</definedName>
    <definedName name="IQ_PREF_ISSUED">"c1045"</definedName>
    <definedName name="IQ_PREF_ISSUED_BNK">"c1046"</definedName>
    <definedName name="IQ_PREF_ISSUED_BR">"c1047"</definedName>
    <definedName name="IQ_PREF_ISSUED_FIN">"c1048"</definedName>
    <definedName name="IQ_PREF_ISSUED_INS">"c1049"</definedName>
    <definedName name="IQ_PREF_ISSUED_RE">"c6261"</definedName>
    <definedName name="IQ_PREF_ISSUED_REIT">"c1050"</definedName>
    <definedName name="IQ_PREF_ISSUED_UTI">"c1051"</definedName>
    <definedName name="IQ_PREF_NON_REDEEM">"c1052"</definedName>
    <definedName name="IQ_PREF_OTHER">"c1053"</definedName>
    <definedName name="IQ_PREF_OTHER_BNK">"c1054"</definedName>
    <definedName name="IQ_PREF_OTHER_BR">"c1055"</definedName>
    <definedName name="IQ_PREF_OTHER_FIN">"c1056"</definedName>
    <definedName name="IQ_PREF_OTHER_INS">"c1057"</definedName>
    <definedName name="IQ_PREF_OTHER_RE">"c6262"</definedName>
    <definedName name="IQ_PREF_OTHER_REIT">"c1058"</definedName>
    <definedName name="IQ_PREF_OTHER_UTI">"C6022"</definedName>
    <definedName name="IQ_PREF_REDEEM">"c1059"</definedName>
    <definedName name="IQ_PREF_REP">"c1060"</definedName>
    <definedName name="IQ_PREF_REP_BNK">"c1061"</definedName>
    <definedName name="IQ_PREF_REP_BR">"c1062"</definedName>
    <definedName name="IQ_PREF_REP_FIN">"c1063"</definedName>
    <definedName name="IQ_PREF_REP_INS">"c1064"</definedName>
    <definedName name="IQ_PREF_REP_RE">"c6263"</definedName>
    <definedName name="IQ_PREF_REP_REIT">"c1065"</definedName>
    <definedName name="IQ_PREF_REP_UTI">"c1066"</definedName>
    <definedName name="IQ_PREF_STOCK">"c1416"</definedName>
    <definedName name="IQ_PREF_TOT">"c1415"</definedName>
    <definedName name="IQ_PREFERRED_FDIC">"c6349"</definedName>
    <definedName name="IQ_PREMISES_EQUIPMENT_FDIC">"c6577"</definedName>
    <definedName name="IQ_PREMIUMS_ANNUITY_REV">"c1067"</definedName>
    <definedName name="IQ_PREPAID_CHURN">"c2120"</definedName>
    <definedName name="IQ_PREPAID_EXP">"c1068"</definedName>
    <definedName name="IQ_PREPAID_EXPEN">"c1418"</definedName>
    <definedName name="IQ_PREPAID_SUBS">"c2117"</definedName>
    <definedName name="IQ_PRETAX_GW_INC_EST">"c1702"</definedName>
    <definedName name="IQ_PRETAX_GW_INC_HIGH_EST">"c1704"</definedName>
    <definedName name="IQ_PRETAX_GW_INC_LOW_EST">"c1705"</definedName>
    <definedName name="IQ_PRETAX_GW_INC_MEDIAN_EST">"c1703"</definedName>
    <definedName name="IQ_PRETAX_GW_INC_NUM_EST">"c1706"</definedName>
    <definedName name="IQ_PRETAX_GW_INC_STDDEV_EST">"c1707"</definedName>
    <definedName name="IQ_PRETAX_INC_EST">"c1695"</definedName>
    <definedName name="IQ_PRETAX_INC_EST_THOM">"c5119"</definedName>
    <definedName name="IQ_PRETAX_INC_HIGH_EST">"c1697"</definedName>
    <definedName name="IQ_PRETAX_INC_HIGH_EST_THOM">"c5121"</definedName>
    <definedName name="IQ_PRETAX_INC_LOW_EST">"c1698"</definedName>
    <definedName name="IQ_PRETAX_INC_LOW_EST_THOM">"c5122"</definedName>
    <definedName name="IQ_PRETAX_INC_MEDIAN_EST">"c1696"</definedName>
    <definedName name="IQ_PRETAX_INC_MEDIAN_EST_THOM">"c5120"</definedName>
    <definedName name="IQ_PRETAX_INC_NUM_EST">"c1699"</definedName>
    <definedName name="IQ_PRETAX_INC_NUM_EST_THOM">"c5123"</definedName>
    <definedName name="IQ_PRETAX_INC_STDDEV_EST">"c1700"</definedName>
    <definedName name="IQ_PRETAX_INC_STDDEV_EST_THOM">"c5124"</definedName>
    <definedName name="IQ_PRETAX_REPORT_INC_EST">"c1709"</definedName>
    <definedName name="IQ_PRETAX_REPORT_INC_HIGH_EST">"c1711"</definedName>
    <definedName name="IQ_PRETAX_REPORT_INC_LOW_EST">"c1712"</definedName>
    <definedName name="IQ_PRETAX_REPORT_INC_MEDIAN_EST">"c1710"</definedName>
    <definedName name="IQ_PRETAX_REPORT_INC_NUM_EST">"c1713"</definedName>
    <definedName name="IQ_PRETAX_REPORT_INC_STDDEV_EST">"c1714"</definedName>
    <definedName name="IQ_PRETAX_RETURN_ASSETS_FDIC">"c6731"</definedName>
    <definedName name="IQ_PRICE_CFPS_FWD">"c2237"</definedName>
    <definedName name="IQ_PRICE_CFPS_FWD_THOM">"c4060"</definedName>
    <definedName name="IQ_PRICE_OVER_BVPS">"c1412"</definedName>
    <definedName name="IQ_PRICE_OVER_LTM_EPS">"c1413"</definedName>
    <definedName name="IQ_PRICE_PAID_FARM_INDEX">"c6948"</definedName>
    <definedName name="IQ_PRICE_PAID_FARM_INDEX_APR">"c7608"</definedName>
    <definedName name="IQ_PRICE_PAID_FARM_INDEX_APR_FC">"c8488"</definedName>
    <definedName name="IQ_PRICE_PAID_FARM_INDEX_FC">"c7828"</definedName>
    <definedName name="IQ_PRICE_PAID_FARM_INDEX_POP">"c7168"</definedName>
    <definedName name="IQ_PRICE_PAID_FARM_INDEX_POP_FC">"c8048"</definedName>
    <definedName name="IQ_PRICE_PAID_FARM_INDEX_YOY">"c7388"</definedName>
    <definedName name="IQ_PRICE_PAID_FARM_INDEX_YOY_FC">"c8268"</definedName>
    <definedName name="IQ_PRICE_TARGET">"c82"</definedName>
    <definedName name="IQ_PRICE_TARGET_CIQ">"c3613"</definedName>
    <definedName name="IQ_PRICE_TARGET_REUT">"c3631"</definedName>
    <definedName name="IQ_PRICE_TARGET_THOM">"c3649"</definedName>
    <definedName name="IQ_PRICEDATE">"c1069"</definedName>
    <definedName name="IQ_PRICING_DATE">"c1613"</definedName>
    <definedName name="IQ_PRIMARY_EPS_TYPE">"c4498"</definedName>
    <definedName name="IQ_PRIMARY_INDUSTRY">"c1070"</definedName>
    <definedName name="IQ_PRINCIPAL_AMT">"c2157"</definedName>
    <definedName name="IQ_PRIVATE_CONST_TOTAL_APR_FC_UNUSED_UNUSED_UNUSED">"c8559"</definedName>
    <definedName name="IQ_PRIVATE_CONST_TOTAL_APR_UNUSED_UNUSED_UNUSED">"c7679"</definedName>
    <definedName name="IQ_PRIVATE_CONST_TOTAL_FC_UNUSED_UNUSED_UNUSED">"c7899"</definedName>
    <definedName name="IQ_PRIVATE_CONST_TOTAL_POP_FC_UNUSED_UNUSED_UNUSED">"c8119"</definedName>
    <definedName name="IQ_PRIVATE_CONST_TOTAL_POP_UNUSED_UNUSED_UNUSED">"c7239"</definedName>
    <definedName name="IQ_PRIVATE_CONST_TOTAL_UNUSED_UNUSED_UNUSED">"c7019"</definedName>
    <definedName name="IQ_PRIVATE_CONST_TOTAL_YOY_FC_UNUSED_UNUSED_UNUSED">"c8339"</definedName>
    <definedName name="IQ_PRIVATE_CONST_TOTAL_YOY_UNUSED_UNUSED_UNUSED">"c7459"</definedName>
    <definedName name="IQ_PRIVATE_FIXED_INVEST_TOTAL">"c12006"</definedName>
    <definedName name="IQ_PRIVATE_FIXED_INVEST_TOTAL_APR">"c12009"</definedName>
    <definedName name="IQ_PRIVATE_FIXED_INVEST_TOTAL_POP">"c12007"</definedName>
    <definedName name="IQ_PRIVATE_FIXED_INVEST_TOTAL_YOY">"c12008"</definedName>
    <definedName name="IQ_PRIVATE_NONRES_CONST_IMPROV">"c6949"</definedName>
    <definedName name="IQ_PRIVATE_NONRES_CONST_IMPROV_APR">"c7609"</definedName>
    <definedName name="IQ_PRIVATE_NONRES_CONST_IMPROV_APR_FC">"c8489"</definedName>
    <definedName name="IQ_PRIVATE_NONRES_CONST_IMPROV_FC">"c7829"</definedName>
    <definedName name="IQ_PRIVATE_NONRES_CONST_IMPROV_POP">"c7169"</definedName>
    <definedName name="IQ_PRIVATE_NONRES_CONST_IMPROV_POP_FC">"c8049"</definedName>
    <definedName name="IQ_PRIVATE_NONRES_CONST_IMPROV_YOY">"c7389"</definedName>
    <definedName name="IQ_PRIVATE_NONRES_CONST_IMPROV_YOY_FC">"c8269"</definedName>
    <definedName name="IQ_PRIVATE_RES_CONST_IMPROV">"c6950"</definedName>
    <definedName name="IQ_PRIVATE_RES_CONST_IMPROV_APR">"c7610"</definedName>
    <definedName name="IQ_PRIVATE_RES_CONST_IMPROV_APR_FC">"c8490"</definedName>
    <definedName name="IQ_PRIVATE_RES_CONST_IMPROV_FC">"c7830"</definedName>
    <definedName name="IQ_PRIVATE_RES_CONST_IMPROV_POP">"c7170"</definedName>
    <definedName name="IQ_PRIVATE_RES_CONST_IMPROV_POP_FC">"c8050"</definedName>
    <definedName name="IQ_PRIVATE_RES_CONST_IMPROV_YOY">"c7390"</definedName>
    <definedName name="IQ_PRIVATE_RES_CONST_IMPROV_YOY_FC">"c8270"</definedName>
    <definedName name="IQ_PRIVATE_RES_CONST_REAL_APR_FC_UNUSED_UNUSED_UNUSED">"c8535"</definedName>
    <definedName name="IQ_PRIVATE_RES_CONST_REAL_APR_UNUSED_UNUSED_UNUSED">"c7655"</definedName>
    <definedName name="IQ_PRIVATE_RES_CONST_REAL_FC_UNUSED_UNUSED_UNUSED">"c7875"</definedName>
    <definedName name="IQ_PRIVATE_RES_CONST_REAL_POP_FC_UNUSED_UNUSED_UNUSED">"c8095"</definedName>
    <definedName name="IQ_PRIVATE_RES_CONST_REAL_POP_UNUSED_UNUSED_UNUSED">"c7215"</definedName>
    <definedName name="IQ_PRIVATE_RES_CONST_REAL_UNUSED_UNUSED_UNUSED">"c6995"</definedName>
    <definedName name="IQ_PRIVATE_RES_CONST_REAL_YOY_FC_UNUSED_UNUSED_UNUSED">"c8315"</definedName>
    <definedName name="IQ_PRIVATE_RES_CONST_REAL_YOY_UNUSED_UNUSED_UNUSED">"c7435"</definedName>
    <definedName name="IQ_PRIVATE_RES_FIXED_INVEST_REAL">"c11986"</definedName>
    <definedName name="IQ_PRIVATE_RES_FIXED_INVEST_REAL_APR">"c11989"</definedName>
    <definedName name="IQ_PRIVATE_RES_FIXED_INVEST_REAL_POP">"c11987"</definedName>
    <definedName name="IQ_PRIVATE_RES_FIXED_INVEST_REAL_YOY">"c11988"</definedName>
    <definedName name="IQ_PRIVATELY_ISSUED_MORTGAGE_BACKED_SECURITIES_FDIC">"c6407"</definedName>
    <definedName name="IQ_PRIVATELY_ISSUED_MORTGAGE_PASS_THROUGHS_FDIC">"c6405"</definedName>
    <definedName name="IQ_PRO_FORMA_BASIC_EPS">"c1614"</definedName>
    <definedName name="IQ_PRO_FORMA_DILUT_EPS">"c1615"</definedName>
    <definedName name="IQ_PRO_FORMA_NET_INC">"c1452"</definedName>
    <definedName name="IQ_PROBABLE_ATTRIB_ORE_RESERVES_ALUM">"c9217"</definedName>
    <definedName name="IQ_PROBABLE_ATTRIB_ORE_RESERVES_COP">"c9161"</definedName>
    <definedName name="IQ_PROBABLE_ATTRIB_ORE_RESERVES_DIAM">"c9641"</definedName>
    <definedName name="IQ_PROBABLE_ATTRIB_ORE_RESERVES_GOLD">"c9002"</definedName>
    <definedName name="IQ_PROBABLE_ATTRIB_ORE_RESERVES_IRON">"c9376"</definedName>
    <definedName name="IQ_PROBABLE_ATTRIB_ORE_RESERVES_LEAD">"c9429"</definedName>
    <definedName name="IQ_PROBABLE_ATTRIB_ORE_RESERVES_MANG">"c9482"</definedName>
    <definedName name="IQ_PROBABLE_ATTRIB_ORE_RESERVES_MOLYB">"c9694"</definedName>
    <definedName name="IQ_PROBABLE_ATTRIB_ORE_RESERVES_NICK">"c9270"</definedName>
    <definedName name="IQ_PROBABLE_ATTRIB_ORE_RESERVES_PLAT">"c9108"</definedName>
    <definedName name="IQ_PROBABLE_ATTRIB_ORE_RESERVES_SILVER">"c9055"</definedName>
    <definedName name="IQ_PROBABLE_ATTRIB_ORE_RESERVES_TITAN">"c9535"</definedName>
    <definedName name="IQ_PROBABLE_ATTRIB_ORE_RESERVES_URAN">"c9588"</definedName>
    <definedName name="IQ_PROBABLE_ATTRIB_ORE_RESERVES_ZINC">"c9323"</definedName>
    <definedName name="IQ_PROBABLE_ORE_RESERVES_ALUM">"c9209"</definedName>
    <definedName name="IQ_PROBABLE_ORE_RESERVES_COP">"c9153"</definedName>
    <definedName name="IQ_PROBABLE_ORE_RESERVES_DIAM">"c9633"</definedName>
    <definedName name="IQ_PROBABLE_ORE_RESERVES_GOLD">"c8994"</definedName>
    <definedName name="IQ_PROBABLE_ORE_RESERVES_IRON">"c9368"</definedName>
    <definedName name="IQ_PROBABLE_ORE_RESERVES_LEAD">"c9421"</definedName>
    <definedName name="IQ_PROBABLE_ORE_RESERVES_MANG">"c9474"</definedName>
    <definedName name="IQ_PROBABLE_ORE_RESERVES_MOLYB">"c9686"</definedName>
    <definedName name="IQ_PROBABLE_ORE_RESERVES_NICK">"c9262"</definedName>
    <definedName name="IQ_PROBABLE_ORE_RESERVES_PLAT">"c9100"</definedName>
    <definedName name="IQ_PROBABLE_ORE_RESERVES_SILVER">"c9047"</definedName>
    <definedName name="IQ_PROBABLE_ORE_RESERVES_TITAN">"c9527"</definedName>
    <definedName name="IQ_PROBABLE_ORE_RESERVES_URAN">"c9580"</definedName>
    <definedName name="IQ_PROBABLE_ORE_RESERVES_ZINC">"c9315"</definedName>
    <definedName name="IQ_PROBABLE_RECOV_ATTRIB_RESERVES_ALUM">"c9220"</definedName>
    <definedName name="IQ_PROBABLE_RECOV_ATTRIB_RESERVES_COAL">"c9804"</definedName>
    <definedName name="IQ_PROBABLE_RECOV_ATTRIB_RESERVES_COP">"c9164"</definedName>
    <definedName name="IQ_PROBABLE_RECOV_ATTRIB_RESERVES_DIAM">"c9644"</definedName>
    <definedName name="IQ_PROBABLE_RECOV_ATTRIB_RESERVES_GOLD">"c9005"</definedName>
    <definedName name="IQ_PROBABLE_RECOV_ATTRIB_RESERVES_IRON">"c9379"</definedName>
    <definedName name="IQ_PROBABLE_RECOV_ATTRIB_RESERVES_LEAD">"c9432"</definedName>
    <definedName name="IQ_PROBABLE_RECOV_ATTRIB_RESERVES_MANG">"c9485"</definedName>
    <definedName name="IQ_PROBABLE_RECOV_ATTRIB_RESERVES_MET_COAL">"c9744"</definedName>
    <definedName name="IQ_PROBABLE_RECOV_ATTRIB_RESERVES_MOLYB">"c9697"</definedName>
    <definedName name="IQ_PROBABLE_RECOV_ATTRIB_RESERVES_NICK">"c9273"</definedName>
    <definedName name="IQ_PROBABLE_RECOV_ATTRIB_RESERVES_PLAT">"c9111"</definedName>
    <definedName name="IQ_PROBABLE_RECOV_ATTRIB_RESERVES_SILVER">"c9058"</definedName>
    <definedName name="IQ_PROBABLE_RECOV_ATTRIB_RESERVES_STEAM">"c9774"</definedName>
    <definedName name="IQ_PROBABLE_RECOV_ATTRIB_RESERVES_TITAN">"c9538"</definedName>
    <definedName name="IQ_PROBABLE_RECOV_ATTRIB_RESERVES_URAN">"c9591"</definedName>
    <definedName name="IQ_PROBABLE_RECOV_ATTRIB_RESERVES_ZINC">"c9326"</definedName>
    <definedName name="IQ_PROBABLE_RECOV_RESERVES_ALUM">"c9214"</definedName>
    <definedName name="IQ_PROBABLE_RECOV_RESERVES_COAL">"c9801"</definedName>
    <definedName name="IQ_PROBABLE_RECOV_RESERVES_COP">"c9158"</definedName>
    <definedName name="IQ_PROBABLE_RECOV_RESERVES_DIAM">"c9638"</definedName>
    <definedName name="IQ_PROBABLE_RECOV_RESERVES_GOLD">"c8999"</definedName>
    <definedName name="IQ_PROBABLE_RECOV_RESERVES_IRON">"c9373"</definedName>
    <definedName name="IQ_PROBABLE_RECOV_RESERVES_LEAD">"c9426"</definedName>
    <definedName name="IQ_PROBABLE_RECOV_RESERVES_MANG">"c9479"</definedName>
    <definedName name="IQ_PROBABLE_RECOV_RESERVES_MET_COAL">"c9741"</definedName>
    <definedName name="IQ_PROBABLE_RECOV_RESERVES_MOLYB">"c9691"</definedName>
    <definedName name="IQ_PROBABLE_RECOV_RESERVES_NICK">"c9267"</definedName>
    <definedName name="IQ_PROBABLE_RECOV_RESERVES_PLAT">"c9105"</definedName>
    <definedName name="IQ_PROBABLE_RECOV_RESERVES_SILVER">"c9052"</definedName>
    <definedName name="IQ_PROBABLE_RECOV_RESERVES_STEAM">"c9771"</definedName>
    <definedName name="IQ_PROBABLE_RECOV_RESERVES_TITAN">"c9532"</definedName>
    <definedName name="IQ_PROBABLE_RECOV_RESERVES_URAN">"c9585"</definedName>
    <definedName name="IQ_PROBABLE_RECOV_RESERVES_ZINC">"c9320"</definedName>
    <definedName name="IQ_PROBABLE_RESERVES_CALORIFIC_VALUE_COAL">"c9798"</definedName>
    <definedName name="IQ_PROBABLE_RESERVES_CALORIFIC_VALUE_MET_COAL">"c9738"</definedName>
    <definedName name="IQ_PROBABLE_RESERVES_CALORIFIC_VALUE_STEAM">"c9768"</definedName>
    <definedName name="IQ_PROBABLE_RESERVES_GRADE_ALUM">"c9210"</definedName>
    <definedName name="IQ_PROBABLE_RESERVES_GRADE_COP">"c9154"</definedName>
    <definedName name="IQ_PROBABLE_RESERVES_GRADE_DIAM">"c9634"</definedName>
    <definedName name="IQ_PROBABLE_RESERVES_GRADE_GOLD">"c8995"</definedName>
    <definedName name="IQ_PROBABLE_RESERVES_GRADE_IRON">"c9369"</definedName>
    <definedName name="IQ_PROBABLE_RESERVES_GRADE_LEAD">"c9422"</definedName>
    <definedName name="IQ_PROBABLE_RESERVES_GRADE_MANG">"c9475"</definedName>
    <definedName name="IQ_PROBABLE_RESERVES_GRADE_MOLYB">"c9687"</definedName>
    <definedName name="IQ_PROBABLE_RESERVES_GRADE_NICK">"c9263"</definedName>
    <definedName name="IQ_PROBABLE_RESERVES_GRADE_PLAT">"c9101"</definedName>
    <definedName name="IQ_PROBABLE_RESERVES_GRADE_SILVER">"c9048"</definedName>
    <definedName name="IQ_PROBABLE_RESERVES_GRADE_TITAN">"c9528"</definedName>
    <definedName name="IQ_PROBABLE_RESERVES_GRADE_URAN">"c9581"</definedName>
    <definedName name="IQ_PROBABLE_RESERVES_GRADE_ZINC">"c9316"</definedName>
    <definedName name="IQ_PRODUCTION_COST_ALUM">"c9253"</definedName>
    <definedName name="IQ_PRODUCTION_COST_COAL">"c9826"</definedName>
    <definedName name="IQ_PRODUCTION_COST_COP">"c9200"</definedName>
    <definedName name="IQ_PRODUCTION_COST_DIAM">"c9677"</definedName>
    <definedName name="IQ_PRODUCTION_COST_GOLD">"c9038"</definedName>
    <definedName name="IQ_PRODUCTION_COST_IRON">"c9412"</definedName>
    <definedName name="IQ_PRODUCTION_COST_LEAD">"c9465"</definedName>
    <definedName name="IQ_PRODUCTION_COST_MANG">"c9518"</definedName>
    <definedName name="IQ_PRODUCTION_COST_MET_COAL">"c9763"</definedName>
    <definedName name="IQ_PRODUCTION_COST_MOLYB">"c9730"</definedName>
    <definedName name="IQ_PRODUCTION_COST_NICK">"c9306"</definedName>
    <definedName name="IQ_PRODUCTION_COST_PLAT">"c9144"</definedName>
    <definedName name="IQ_PRODUCTION_COST_SILVER">"c9091"</definedName>
    <definedName name="IQ_PRODUCTION_COST_STEAM">"c9793"</definedName>
    <definedName name="IQ_PRODUCTION_COST_TITAN">"c9571"</definedName>
    <definedName name="IQ_PRODUCTION_COST_URAN">"c9624"</definedName>
    <definedName name="IQ_PRODUCTION_COST_ZINC">"c9359"</definedName>
    <definedName name="IQ_PROFESSIONAL">"c1071"</definedName>
    <definedName name="IQ_PROFESSIONAL_TITLE">"c1072"</definedName>
    <definedName name="IQ_PROFIT_AFTER_COST_CAPITAL_NEW_BUSINESS">"c9969"</definedName>
    <definedName name="IQ_PROFIT_BEFORE_COST_CAPITAL_NEW_BUSINESS">"c9967"</definedName>
    <definedName name="IQ_PROJECTED_PENSION_OBLIGATION">"c1292"</definedName>
    <definedName name="IQ_PROJECTED_PENSION_OBLIGATION_DOMESTIC">"c2656"</definedName>
    <definedName name="IQ_PROJECTED_PENSION_OBLIGATION_FOREIGN">"c2664"</definedName>
    <definedName name="IQ_PROPERTY_EXP">"c1073"</definedName>
    <definedName name="IQ_PROPERTY_GROSS">"c1379"</definedName>
    <definedName name="IQ_PROPERTY_MGMT_FEE">"c1074"</definedName>
    <definedName name="IQ_PROPERTY_NET">"c1402"</definedName>
    <definedName name="IQ_PROV_BAD_DEBTS">"c1075"</definedName>
    <definedName name="IQ_PROV_BAD_DEBTS_CF">"c1076"</definedName>
    <definedName name="IQ_PROVED_ATTRIB_ORE_RESERVES_ALUM">"c9216"</definedName>
    <definedName name="IQ_PROVED_ATTRIB_ORE_RESERVES_COP">"c9160"</definedName>
    <definedName name="IQ_PROVED_ATTRIB_ORE_RESERVES_DIAM">"c9640"</definedName>
    <definedName name="IQ_PROVED_ATTRIB_ORE_RESERVES_GOLD">"c9001"</definedName>
    <definedName name="IQ_PROVED_ATTRIB_ORE_RESERVES_IRON">"c9375"</definedName>
    <definedName name="IQ_PROVED_ATTRIB_ORE_RESERVES_LEAD">"c9428"</definedName>
    <definedName name="IQ_PROVED_ATTRIB_ORE_RESERVES_MANG">"c9481"</definedName>
    <definedName name="IQ_PROVED_ATTRIB_ORE_RESERVES_MOLYB">"c9693"</definedName>
    <definedName name="IQ_PROVED_ATTRIB_ORE_RESERVES_NICK">"c9269"</definedName>
    <definedName name="IQ_PROVED_ATTRIB_ORE_RESERVES_PLAT">"c9107"</definedName>
    <definedName name="IQ_PROVED_ATTRIB_ORE_RESERVES_SILVER">"c9054"</definedName>
    <definedName name="IQ_PROVED_ATTRIB_ORE_RESERVES_TITAN">"c9534"</definedName>
    <definedName name="IQ_PROVED_ATTRIB_ORE_RESERVES_URAN">"c9587"</definedName>
    <definedName name="IQ_PROVED_ATTRIB_ORE_RESERVES_ZINC">"c9322"</definedName>
    <definedName name="IQ_PROVED_ORE_RESERVES_ALUM">"c9207"</definedName>
    <definedName name="IQ_PROVED_ORE_RESERVES_COP">"c9151"</definedName>
    <definedName name="IQ_PROVED_ORE_RESERVES_DIAM">"c9631"</definedName>
    <definedName name="IQ_PROVED_ORE_RESERVES_GOLD">"c8992"</definedName>
    <definedName name="IQ_PROVED_ORE_RESERVES_IRON">"c9366"</definedName>
    <definedName name="IQ_PROVED_ORE_RESERVES_LEAD">"c9419"</definedName>
    <definedName name="IQ_PROVED_ORE_RESERVES_MANG">"c9472"</definedName>
    <definedName name="IQ_PROVED_ORE_RESERVES_MOLYB">"c9684"</definedName>
    <definedName name="IQ_PROVED_ORE_RESERVES_NICK">"c9260"</definedName>
    <definedName name="IQ_PROVED_ORE_RESERVES_PLAT">"c9098"</definedName>
    <definedName name="IQ_PROVED_ORE_RESERVES_SILVER">"c9045"</definedName>
    <definedName name="IQ_PROVED_ORE_RESERVES_TITAN">"c9525"</definedName>
    <definedName name="IQ_PROVED_ORE_RESERVES_URAN">"c9578"</definedName>
    <definedName name="IQ_PROVED_ORE_RESERVES_ZINC">"c9313"</definedName>
    <definedName name="IQ_PROVED_RECOV_ATTRIB_RESERVES_ALUM">"c9219"</definedName>
    <definedName name="IQ_PROVED_RECOV_ATTRIB_RESERVES_COAL">"c9803"</definedName>
    <definedName name="IQ_PROVED_RECOV_ATTRIB_RESERVES_COP">"c9163"</definedName>
    <definedName name="IQ_PROVED_RECOV_ATTRIB_RESERVES_DIAM">"c9643"</definedName>
    <definedName name="IQ_PROVED_RECOV_ATTRIB_RESERVES_GOLD">"c9004"</definedName>
    <definedName name="IQ_PROVED_RECOV_ATTRIB_RESERVES_IRON">"c9378"</definedName>
    <definedName name="IQ_PROVED_RECOV_ATTRIB_RESERVES_LEAD">"c9431"</definedName>
    <definedName name="IQ_PROVED_RECOV_ATTRIB_RESERVES_MANG">"c9484"</definedName>
    <definedName name="IQ_PROVED_RECOV_ATTRIB_RESERVES_MET_COAL">"c9743"</definedName>
    <definedName name="IQ_PROVED_RECOV_ATTRIB_RESERVES_MOLYB">"c9696"</definedName>
    <definedName name="IQ_PROVED_RECOV_ATTRIB_RESERVES_NICK">"c9272"</definedName>
    <definedName name="IQ_PROVED_RECOV_ATTRIB_RESERVES_PLAT">"c9110"</definedName>
    <definedName name="IQ_PROVED_RECOV_ATTRIB_RESERVES_SILVER">"c9057"</definedName>
    <definedName name="IQ_PROVED_RECOV_ATTRIB_RESERVES_STEAM">"c9773"</definedName>
    <definedName name="IQ_PROVED_RECOV_ATTRIB_RESERVES_TITAN">"c9537"</definedName>
    <definedName name="IQ_PROVED_RECOV_ATTRIB_RESERVES_URAN">"c9590"</definedName>
    <definedName name="IQ_PROVED_RECOV_ATTRIB_RESERVES_ZINC">"c9325"</definedName>
    <definedName name="IQ_PROVED_RECOV_RESERVES_ALUM">"c9213"</definedName>
    <definedName name="IQ_PROVED_RECOV_RESERVES_COAL">"c9800"</definedName>
    <definedName name="IQ_PROVED_RECOV_RESERVES_COP">"c9157"</definedName>
    <definedName name="IQ_PROVED_RECOV_RESERVES_DIAM">"c9637"</definedName>
    <definedName name="IQ_PROVED_RECOV_RESERVES_GOLD">"c8998"</definedName>
    <definedName name="IQ_PROVED_RECOV_RESERVES_IRON">"c9372"</definedName>
    <definedName name="IQ_PROVED_RECOV_RESERVES_LEAD">"c9425"</definedName>
    <definedName name="IQ_PROVED_RECOV_RESERVES_MANG">"c9478"</definedName>
    <definedName name="IQ_PROVED_RECOV_RESERVES_MET_COAL">"c9740"</definedName>
    <definedName name="IQ_PROVED_RECOV_RESERVES_MOLYB">"c9690"</definedName>
    <definedName name="IQ_PROVED_RECOV_RESERVES_NICK">"c9266"</definedName>
    <definedName name="IQ_PROVED_RECOV_RESERVES_PLAT">"c9104"</definedName>
    <definedName name="IQ_PROVED_RECOV_RESERVES_SILVER">"c9051"</definedName>
    <definedName name="IQ_PROVED_RECOV_RESERVES_STEAM">"c9770"</definedName>
    <definedName name="IQ_PROVED_RECOV_RESERVES_TITAN">"c9531"</definedName>
    <definedName name="IQ_PROVED_RECOV_RESERVES_URAN">"c9584"</definedName>
    <definedName name="IQ_PROVED_RECOV_RESERVES_ZINC">"c9319"</definedName>
    <definedName name="IQ_PROVED_RESERVES_CALORIFIC_VALUE_COAL">"c9797"</definedName>
    <definedName name="IQ_PROVED_RESERVES_CALORIFIC_VALUE_MET_COAL">"c9737"</definedName>
    <definedName name="IQ_PROVED_RESERVES_CALORIFIC_VALUE_STEAM">"c9767"</definedName>
    <definedName name="IQ_PROVED_RESERVES_GRADE_ALUM">"c9208"</definedName>
    <definedName name="IQ_PROVED_RESERVES_GRADE_COP">"c9152"</definedName>
    <definedName name="IQ_PROVED_RESERVES_GRADE_DIAM">"c9632"</definedName>
    <definedName name="IQ_PROVED_RESERVES_GRADE_GOLD">"c8993"</definedName>
    <definedName name="IQ_PROVED_RESERVES_GRADE_IRON">"c9367"</definedName>
    <definedName name="IQ_PROVED_RESERVES_GRADE_LEAD">"c9420"</definedName>
    <definedName name="IQ_PROVED_RESERVES_GRADE_MANG">"c9473"</definedName>
    <definedName name="IQ_PROVED_RESERVES_GRADE_MOLYB">"c9685"</definedName>
    <definedName name="IQ_PROVED_RESERVES_GRADE_NICK">"c9261"</definedName>
    <definedName name="IQ_PROVED_RESERVES_GRADE_PLAT">"c9099"</definedName>
    <definedName name="IQ_PROVED_RESERVES_GRADE_SILVER">"c9046"</definedName>
    <definedName name="IQ_PROVED_RESERVES_GRADE_TITAN">"c9526"</definedName>
    <definedName name="IQ_PROVED_RESERVES_GRADE_URAN">"c9579"</definedName>
    <definedName name="IQ_PROVED_RESERVES_GRADE_ZINC">"c9314"</definedName>
    <definedName name="IQ_PROVISION_10YR_ANN_CAGR">"c6135"</definedName>
    <definedName name="IQ_PROVISION_10YR_ANN_GROWTH">"c1077"</definedName>
    <definedName name="IQ_PROVISION_1YR_ANN_GROWTH">"c1078"</definedName>
    <definedName name="IQ_PROVISION_2YR_ANN_CAGR">"c6136"</definedName>
    <definedName name="IQ_PROVISION_2YR_ANN_GROWTH">"c1079"</definedName>
    <definedName name="IQ_PROVISION_3YR_ANN_CAGR">"c6137"</definedName>
    <definedName name="IQ_PROVISION_3YR_ANN_GROWTH">"c1080"</definedName>
    <definedName name="IQ_PROVISION_5YR_ANN_CAGR">"c6138"</definedName>
    <definedName name="IQ_PROVISION_5YR_ANN_GROWTH">"c1081"</definedName>
    <definedName name="IQ_PROVISION_7YR_ANN_CAGR">"c6139"</definedName>
    <definedName name="IQ_PROVISION_7YR_ANN_GROWTH">"c1082"</definedName>
    <definedName name="IQ_PROVISION_CHARGE_OFFS">"c1083"</definedName>
    <definedName name="IQ_PTBV">"c1084"</definedName>
    <definedName name="IQ_PTBV_AVG">"c1085"</definedName>
    <definedName name="IQ_PURCHASE_FOREIGN_CURRENCIES_FDIC">"c6513"</definedName>
    <definedName name="IQ_PURCHASED_OPTION_CONTRACTS_FDIC">"c6510"</definedName>
    <definedName name="IQ_PURCHASED_OPTION_CONTRACTS_FX_RISK_FDIC">"c6515"</definedName>
    <definedName name="IQ_PURCHASED_OPTION_CONTRACTS_NON_FX_IR_FDIC">"c6520"</definedName>
    <definedName name="IQ_PURCHASES_EQUIP_NONRES_SAAR_APR_FC_UNUSED_UNUSED_UNUSED">"c8491"</definedName>
    <definedName name="IQ_PURCHASES_EQUIP_NONRES_SAAR_APR_UNUSED_UNUSED_UNUSED">"c7611"</definedName>
    <definedName name="IQ_PURCHASES_EQUIP_NONRES_SAAR_FC_UNUSED_UNUSED_UNUSED">"c7831"</definedName>
    <definedName name="IQ_PURCHASES_EQUIP_NONRES_SAAR_POP_FC_UNUSED_UNUSED_UNUSED">"c8051"</definedName>
    <definedName name="IQ_PURCHASES_EQUIP_NONRES_SAAR_POP_UNUSED_UNUSED_UNUSED">"c7171"</definedName>
    <definedName name="IQ_PURCHASES_EQUIP_NONRES_SAAR_UNUSED_UNUSED_UNUSED">"c6951"</definedName>
    <definedName name="IQ_PURCHASES_EQUIP_NONRES_SAAR_YOY_FC_UNUSED_UNUSED_UNUSED">"c8271"</definedName>
    <definedName name="IQ_PURCHASES_EQUIP_NONRES_SAAR_YOY_UNUSED_UNUSED_UNUSED">"c7391"</definedName>
    <definedName name="IQ_PUT_DATE_SCHEDULE">"c2483"</definedName>
    <definedName name="IQ_PUT_NOTIFICATION">"c2485"</definedName>
    <definedName name="IQ_PUT_PRICE_SCHEDULE">"c2484"</definedName>
    <definedName name="IQ_PV_PREMIUMS_NEW_BUSINESS">"c9973"</definedName>
    <definedName name="IQ_QUICK_RATIO">"c1086"</definedName>
    <definedName name="IQ_RATE_COMP_GROWTH_DOMESTIC">"c1087"</definedName>
    <definedName name="IQ_RATE_COMP_GROWTH_FOREIGN">"c1088"</definedName>
    <definedName name="IQ_RAW_INV">"c1089"</definedName>
    <definedName name="IQ_RC">"c2497"</definedName>
    <definedName name="IQ_RC_PCT">"c2498"</definedName>
    <definedName name="IQ_RD_EXP">"c1090"</definedName>
    <definedName name="IQ_RD_EXP_FN">"c1091"</definedName>
    <definedName name="IQ_RE">"c1092"</definedName>
    <definedName name="IQ_RE_DEPR_AMORT">"c8750"</definedName>
    <definedName name="IQ_RE_FCCR">"c8858"</definedName>
    <definedName name="IQ_RE_FCCR_CONT_OPS">"c8859"</definedName>
    <definedName name="IQ_RE_FCCR_INCL_DISC_OPS">"c8860"</definedName>
    <definedName name="IQ_RE_FCCR_INCL_PREF_DIV">"c8861"</definedName>
    <definedName name="IQ_RE_FCCR_INCL_PREF_DIV_CONT_OPS">"c8862"</definedName>
    <definedName name="IQ_RE_FCCR_INCL_PREF_DIV_INCL_DISC_OPS">"c8863"</definedName>
    <definedName name="IQ_RE_FIXED_CHARGES">"c8856"</definedName>
    <definedName name="IQ_RE_FIXED_CHARGES_INCL_PREF_DIV">"c8857"</definedName>
    <definedName name="IQ_RE_FORECLOSURE_FDIC">"c6332"</definedName>
    <definedName name="IQ_RE_GAIN_LOSS_SALE_ASSETS">"c8751"</definedName>
    <definedName name="IQ_RE_INVEST_FDIC">"c6331"</definedName>
    <definedName name="IQ_RE_LOANS_DOMESTIC_CHARGE_OFFS_FDIC">"c6589"</definedName>
    <definedName name="IQ_RE_LOANS_DOMESTIC_FDIC">"c6309"</definedName>
    <definedName name="IQ_RE_LOANS_DOMESTIC_NET_CHARGE_OFFS_FDIC">"c6627"</definedName>
    <definedName name="IQ_RE_LOANS_DOMESTIC_RECOVERIES_FDIC">"c6608"</definedName>
    <definedName name="IQ_RE_LOANS_FDIC">"c6308"</definedName>
    <definedName name="IQ_RE_LOANS_FOREIGN_CHARGE_OFFS_FDIC">"c6595"</definedName>
    <definedName name="IQ_RE_LOANS_FOREIGN_NET_CHARGE_OFFS_FDIC">"c6633"</definedName>
    <definedName name="IQ_RE_LOANS_FOREIGN_RECOVERIES_FDIC">"c6614"</definedName>
    <definedName name="IQ_RE_MAINT_CAPEX">"c8755"</definedName>
    <definedName name="IQ_RE_MINORITY_INTEREST">"c8752"</definedName>
    <definedName name="IQ_RE_NET_INCOME">"c8749"</definedName>
    <definedName name="IQ_RE_NOI">"c8864"</definedName>
    <definedName name="IQ_RE_NOI_GROWTH_SAME_PROP">"c8866"</definedName>
    <definedName name="IQ_RE_NOI_SAME_PROP">"c8865"</definedName>
    <definedName name="IQ_RE_OTHER_ITEMS">"c8753"</definedName>
    <definedName name="IQ_REAL_ESTATE">"c1093"</definedName>
    <definedName name="IQ_REAL_ESTATE_ASSETS">"c1094"</definedName>
    <definedName name="IQ_RECOVERIES_1_4_FAMILY_LOANS_FDIC">"c6707"</definedName>
    <definedName name="IQ_RECOVERIES_AUTO_LOANS_FDIC">"c6701"</definedName>
    <definedName name="IQ_RECOVERIES_CL_LOANS_FDIC">"c6702"</definedName>
    <definedName name="IQ_RECOVERIES_CREDIT_CARDS_RECEIVABLES_FDIC">"c6704"</definedName>
    <definedName name="IQ_RECOVERIES_HOME_EQUITY_LINES_FDIC">"c6705"</definedName>
    <definedName name="IQ_RECOVERIES_OTHER_CONSUMER_LOANS_FDIC">"c6703"</definedName>
    <definedName name="IQ_RECOVERIES_OTHER_LOANS_FDIC">"c6706"</definedName>
    <definedName name="IQ_RECURRING_PROFIT_ACT_OR_EST">"c4507"</definedName>
    <definedName name="IQ_RECURRING_PROFIT_ACT_OR_EST_CIQ">"c5045"</definedName>
    <definedName name="IQ_RECURRING_PROFIT_SHARE_ACT_OR_EST">"c4508"</definedName>
    <definedName name="IQ_RECURRING_PROFIT_SHARE_ACT_OR_EST_CIQ">"c5046"</definedName>
    <definedName name="IQ_REDEEM_PREF_STOCK">"c1417"</definedName>
    <definedName name="IQ_REG_ASSETS">"c1095"</definedName>
    <definedName name="IQ_REINSUR_PAY">"c1096"</definedName>
    <definedName name="IQ_REINSUR_PAY_CF">"c1097"</definedName>
    <definedName name="IQ_REINSUR_RECOVER">"c1098"</definedName>
    <definedName name="IQ_REINSUR_RECOVER_CF">"c1099"</definedName>
    <definedName name="IQ_REINSURANCE">"c1100"</definedName>
    <definedName name="IQ_RELATED_PLANS_FDIC">"c6320"</definedName>
    <definedName name="IQ_RENT_PER_SQ_FT_AVG_CONSOL">"c8846"</definedName>
    <definedName name="IQ_RENT_PER_SQ_FT_AVG_MANAGED">"c8848"</definedName>
    <definedName name="IQ_RENT_PER_SQ_FT_AVG_OTHER">"c8849"</definedName>
    <definedName name="IQ_RENT_PER_SQ_FT_AVG_TOTAL">"c8850"</definedName>
    <definedName name="IQ_RENT_PER_SQ_FT_AVG_UNCONSOL">"c8847"</definedName>
    <definedName name="IQ_RENT_PER_SQ_METER_AVG_CONSOL">"c8851"</definedName>
    <definedName name="IQ_RENT_PER_SQ_METER_AVG_MANAGED">"c8853"</definedName>
    <definedName name="IQ_RENT_PER_SQ_METER_AVG_OTHER">"c8854"</definedName>
    <definedName name="IQ_RENT_PER_SQ_METER_AVG_TOTAL">"c8855"</definedName>
    <definedName name="IQ_RENT_PER_SQ_METER_AVG_UNCONSOL">"c8852"</definedName>
    <definedName name="IQ_RENTAL_REV">"c1101"</definedName>
    <definedName name="IQ_RES_CONST_REAL_APR_FC_UNUSED_UNUSED_UNUSED">"c8536"</definedName>
    <definedName name="IQ_RES_CONST_REAL_APR_UNUSED_UNUSED_UNUSED">"c7656"</definedName>
    <definedName name="IQ_RES_CONST_REAL_FC_UNUSED_UNUSED_UNUSED">"c7876"</definedName>
    <definedName name="IQ_RES_CONST_REAL_POP_FC_UNUSED_UNUSED_UNUSED">"c8096"</definedName>
    <definedName name="IQ_RES_CONST_REAL_POP_UNUSED_UNUSED_UNUSED">"c7216"</definedName>
    <definedName name="IQ_RES_CONST_REAL_SAAR_APR_FC_UNUSED_UNUSED_UNUSED">"c8537"</definedName>
    <definedName name="IQ_RES_CONST_REAL_SAAR_APR_UNUSED_UNUSED_UNUSED">"c7657"</definedName>
    <definedName name="IQ_RES_CONST_REAL_SAAR_FC_UNUSED_UNUSED_UNUSED">"c7877"</definedName>
    <definedName name="IQ_RES_CONST_REAL_SAAR_POP_FC_UNUSED_UNUSED_UNUSED">"c8097"</definedName>
    <definedName name="IQ_RES_CONST_REAL_SAAR_POP_UNUSED_UNUSED_UNUSED">"c7217"</definedName>
    <definedName name="IQ_RES_CONST_REAL_SAAR_UNUSED_UNUSED_UNUSED">"c6997"</definedName>
    <definedName name="IQ_RES_CONST_REAL_SAAR_YOY_FC_UNUSED_UNUSED_UNUSED">"c8317"</definedName>
    <definedName name="IQ_RES_CONST_REAL_SAAR_YOY_UNUSED_UNUSED_UNUSED">"c7437"</definedName>
    <definedName name="IQ_RES_CONST_REAL_UNUSED_UNUSED_UNUSED">"c6996"</definedName>
    <definedName name="IQ_RES_CONST_REAL_YOY_FC_UNUSED_UNUSED_UNUSED">"c8316"</definedName>
    <definedName name="IQ_RES_CONST_REAL_YOY_UNUSED_UNUSED_UNUSED">"c7436"</definedName>
    <definedName name="IQ_RES_CONST_SAAR_APR_FC_UNUSED_UNUSED_UNUSED">"c8540"</definedName>
    <definedName name="IQ_RES_CONST_SAAR_APR_UNUSED_UNUSED_UNUSED">"c7660"</definedName>
    <definedName name="IQ_RES_CONST_SAAR_FC_UNUSED_UNUSED_UNUSED">"c7880"</definedName>
    <definedName name="IQ_RES_CONST_SAAR_POP_FC_UNUSED_UNUSED_UNUSED">"c8100"</definedName>
    <definedName name="IQ_RES_CONST_SAAR_POP_UNUSED_UNUSED_UNUSED">"c7220"</definedName>
    <definedName name="IQ_RES_CONST_SAAR_UNUSED_UNUSED_UNUSED">"c7000"</definedName>
    <definedName name="IQ_RES_CONST_SAAR_YOY_FC_UNUSED_UNUSED_UNUSED">"c8320"</definedName>
    <definedName name="IQ_RES_CONST_SAAR_YOY_UNUSED_UNUSED_UNUSED">"c7440"</definedName>
    <definedName name="IQ_RES_FIXED_INVEST">"c7001"</definedName>
    <definedName name="IQ_RES_FIXED_INVEST_APR">"c7661"</definedName>
    <definedName name="IQ_RES_FIXED_INVEST_APR_FC">"c8541"</definedName>
    <definedName name="IQ_RES_FIXED_INVEST_FC">"c7881"</definedName>
    <definedName name="IQ_RES_FIXED_INVEST_POP">"c7221"</definedName>
    <definedName name="IQ_RES_FIXED_INVEST_POP_FC">"c8101"</definedName>
    <definedName name="IQ_RES_FIXED_INVEST_REAL">"c6998"</definedName>
    <definedName name="IQ_RES_FIXED_INVEST_REAL_APR">"c7658"</definedName>
    <definedName name="IQ_RES_FIXED_INVEST_REAL_APR_FC">"c8538"</definedName>
    <definedName name="IQ_RES_FIXED_INVEST_REAL_FC">"c7878"</definedName>
    <definedName name="IQ_RES_FIXED_INVEST_REAL_POP">"c7218"</definedName>
    <definedName name="IQ_RES_FIXED_INVEST_REAL_POP_FC">"c8098"</definedName>
    <definedName name="IQ_RES_FIXED_INVEST_REAL_YOY">"c7438"</definedName>
    <definedName name="IQ_RES_FIXED_INVEST_REAL_YOY_FC">"c8318"</definedName>
    <definedName name="IQ_RES_FIXED_INVEST_SAAR">"c11994"</definedName>
    <definedName name="IQ_RES_FIXED_INVEST_SAAR_APR">"c11997"</definedName>
    <definedName name="IQ_RES_FIXED_INVEST_SAAR_POP">"c11995"</definedName>
    <definedName name="IQ_RES_FIXED_INVEST_SAAR_REAL">"c11990"</definedName>
    <definedName name="IQ_RES_FIXED_INVEST_SAAR_REAL_APR">"c11993"</definedName>
    <definedName name="IQ_RES_FIXED_INVEST_SAAR_REAL_POP">"c11991"</definedName>
    <definedName name="IQ_RES_FIXED_INVEST_SAAR_REAL_YOY">"c11992"</definedName>
    <definedName name="IQ_RES_FIXED_INVEST_SAAR_YOY">"c11996"</definedName>
    <definedName name="IQ_RES_FIXED_INVEST_YOY">"c7441"</definedName>
    <definedName name="IQ_RES_FIXED_INVEST_YOY_FC">"c8321"</definedName>
    <definedName name="IQ_RESEARCH_DEV">"c1419"</definedName>
    <definedName name="IQ_RESIDENTIAL_LOANS">"c1102"</definedName>
    <definedName name="IQ_REST_ACQUIRED_AFFILIATED_OTHER_RESTAURANTS">"c9873"</definedName>
    <definedName name="IQ_REST_ACQUIRED_FRANCHISE_RESTAURANTS">"c9867"</definedName>
    <definedName name="IQ_REST_ACQUIRED_OWNED_RESTAURANTS">"c9861"</definedName>
    <definedName name="IQ_REST_ACQUIRED_RESTAURANTS">"c9855"</definedName>
    <definedName name="IQ_REST_AFFILIATED_OTHER_RESTAURANTS_BEG">"c9871"</definedName>
    <definedName name="IQ_REST_AVG_VALUE_TRANSACTION">"c9887"</definedName>
    <definedName name="IQ_REST_AVG_VALUE_TRANSACTION_GROWTH">"c9888"</definedName>
    <definedName name="IQ_REST_AVG_WEEKLY_SALES">"c9879"</definedName>
    <definedName name="IQ_REST_AVG_WEEKLY_SALES_FRANCHISE">"c9877"</definedName>
    <definedName name="IQ_REST_AVG_WEEKLY_SALES_OWNED">"c9878"</definedName>
    <definedName name="IQ_REST_CLOSED_AFFILIATED_OTHER_RESTAURANTS">"c9874"</definedName>
    <definedName name="IQ_REST_CLOSED_FRANCHISE_RESTAURANTS">"c9868"</definedName>
    <definedName name="IQ_REST_CLOSED_OWNED_RESTAURANTS">"c9862"</definedName>
    <definedName name="IQ_REST_CLOSED_RESTAURANTS">"c9856"</definedName>
    <definedName name="IQ_REST_FRANCHISE_RESTAURANTS_BEG">"c9865"</definedName>
    <definedName name="IQ_REST_GUEST_COUNT_GROWTH">"c9889"</definedName>
    <definedName name="IQ_REST_OPENED_AFFILIATED_OTHER_RESTAURANTS">"c9872"</definedName>
    <definedName name="IQ_REST_OPENED_FRANCHISE_RESTAURANTS">"c9866"</definedName>
    <definedName name="IQ_REST_OPENED_OWNED_RESTAURANTS">"c9860"</definedName>
    <definedName name="IQ_REST_OPENED_RESTAURANTS">"c9854"</definedName>
    <definedName name="IQ_REST_OPERATING_MARGIN">"c9886"</definedName>
    <definedName name="IQ_REST_OWNED_RESTAURANTS_BEG">"c9859"</definedName>
    <definedName name="IQ_REST_RESTAURANTS_BEG">"c9853"</definedName>
    <definedName name="IQ_REST_SAME_RESTAURANT_SALES">"c9885"</definedName>
    <definedName name="IQ_REST_SAME_RESTAURANT_SALES_FRANCHISE">"c9883"</definedName>
    <definedName name="IQ_REST_SAME_RESTAURANT_SALES_GROWTH">"c9882"</definedName>
    <definedName name="IQ_REST_SAME_RESTAURANT_SALES_GROWTH_FRANCHISE">"c9880"</definedName>
    <definedName name="IQ_REST_SAME_RESTAURANT_SALES_GROWTH_OWNED">"c9881"</definedName>
    <definedName name="IQ_REST_SAME_RESTAURANT_SALES_OWNED">"c9884"</definedName>
    <definedName name="IQ_REST_SOLD_AFFILIATED_OTHER_RESTAURANTS">"c9875"</definedName>
    <definedName name="IQ_REST_SOLD_FRANCHISE_RESTAURANTS">"c9869"</definedName>
    <definedName name="IQ_REST_SOLD_OWNED_RESTAURANTS">"c9863"</definedName>
    <definedName name="IQ_REST_SOLD_RESTAURANTS">"c9857"</definedName>
    <definedName name="IQ_REST_TOTAL_AFFILIATED_OTHER_RESTAURANTS">"c9876"</definedName>
    <definedName name="IQ_REST_TOTAL_FRANCHISE_RESTAURANTS">"c9870"</definedName>
    <definedName name="IQ_REST_TOTAL_OWNED_RESTAURANTS">"c9864"</definedName>
    <definedName name="IQ_REST_TOTAL_RESTAURANTS">"c9858"</definedName>
    <definedName name="IQ_RESTATEMENT_BS">"c1643"</definedName>
    <definedName name="IQ_RESTATEMENT_CF">"c1644"</definedName>
    <definedName name="IQ_RESTATEMENT_IS">"c1642"</definedName>
    <definedName name="IQ_RESTATEMENTS_NET_FDIC">"c6500"</definedName>
    <definedName name="IQ_RESTR_STOCK_COMP">"c3506"</definedName>
    <definedName name="IQ_RESTR_STOCK_COMP_PRETAX">"c3504"</definedName>
    <definedName name="IQ_RESTR_STOCK_COMP_TAX">"c3505"</definedName>
    <definedName name="IQ_RESTRICTED_CASH">"c1103"</definedName>
    <definedName name="IQ_RESTRICTED_CASH_NON_CURRENT">"c6192"</definedName>
    <definedName name="IQ_RESTRICTED_CASH_TOTAL">"c6193"</definedName>
    <definedName name="IQ_RESTRUCTURE">"c1104"</definedName>
    <definedName name="IQ_RESTRUCTURE_BNK">"c1105"</definedName>
    <definedName name="IQ_RESTRUCTURE_BR">"c1106"</definedName>
    <definedName name="IQ_RESTRUCTURE_CF">"c1107"</definedName>
    <definedName name="IQ_RESTRUCTURE_FIN">"c1108"</definedName>
    <definedName name="IQ_RESTRUCTURE_INS">"c1109"</definedName>
    <definedName name="IQ_RESTRUCTURE_RE">"c6264"</definedName>
    <definedName name="IQ_RESTRUCTURE_REIT">"c1110"</definedName>
    <definedName name="IQ_RESTRUCTURE_UTI">"c1111"</definedName>
    <definedName name="IQ_RESTRUCTURED_LOANS">"c1112"</definedName>
    <definedName name="IQ_RESTRUCTURED_LOANS_1_4_RESIDENTIAL_FDIC">"c6378"</definedName>
    <definedName name="IQ_RESTRUCTURED_LOANS_LEASES_FDIC">"c6377"</definedName>
    <definedName name="IQ_RESTRUCTURED_LOANS_NON_1_4_FDIC">"c6379"</definedName>
    <definedName name="IQ_RETAIL_ACQUIRED_AFFILIATED_OTHER_STORES">"c9892"</definedName>
    <definedName name="IQ_RETAIL_ACQUIRED_FRANCHISE_STORES">"c2895"</definedName>
    <definedName name="IQ_RETAIL_ACQUIRED_OWNED_STORES">"c2903"</definedName>
    <definedName name="IQ_RETAIL_ACQUIRED_STORES">"c2887"</definedName>
    <definedName name="IQ_RETAIL_AFFILIATED_OTHER_STORES_BEG">"c9890"</definedName>
    <definedName name="IQ_RETAIL_AVG_SQ_METERS_GROSS">"c9908"</definedName>
    <definedName name="IQ_RETAIL_AVG_SQ_METERS_NET">"c9907"</definedName>
    <definedName name="IQ_RETAIL_AVG_STORE_SIZE_GROSS">"c2066"</definedName>
    <definedName name="IQ_RETAIL_AVG_STORE_SIZE_NET">"c2067"</definedName>
    <definedName name="IQ_RETAIL_AVG_VALUE_TRANSACTION">"c9915"</definedName>
    <definedName name="IQ_RETAIL_AVG_VALUE_TRANSACTION_GROWTH">"c9916"</definedName>
    <definedName name="IQ_RETAIL_AVG_WK_SALES">"c2891"</definedName>
    <definedName name="IQ_RETAIL_AVG_WK_SALES_FRANCHISE">"c2899"</definedName>
    <definedName name="IQ_RETAIL_AVG_WK_SALES_OWNED">"c2907"</definedName>
    <definedName name="IQ_RETAIL_CLOSED_AFFILIATED_OTHER_STORES">"c9893"</definedName>
    <definedName name="IQ_RETAIL_CLOSED_FRANCHISE_STORES">"c2896"</definedName>
    <definedName name="IQ_RETAIL_CLOSED_OWNED_STORES">"c2904"</definedName>
    <definedName name="IQ_RETAIL_CLOSED_STORES">"c2063"</definedName>
    <definedName name="IQ_RETAIL_DEPOSITS_FDIC">"c6488"</definedName>
    <definedName name="IQ_RETAIL_FRANCHISE_STORES_BEG">"c2893"</definedName>
    <definedName name="IQ_RETAIL_GROSS_MARGIN">"c9899"</definedName>
    <definedName name="IQ_RETAIL_IS_RATIO">"c7002"</definedName>
    <definedName name="IQ_RETAIL_IS_RATIO_FC">"c7882"</definedName>
    <definedName name="IQ_RETAIL_IS_RATIO_POP">"c7222"</definedName>
    <definedName name="IQ_RETAIL_IS_RATIO_POP_FC">"c8102"</definedName>
    <definedName name="IQ_RETAIL_IS_RATIO_YOY">"c7442"</definedName>
    <definedName name="IQ_RETAIL_IS_RATIO_YOY_FC">"c8322"</definedName>
    <definedName name="IQ_RETAIL_MERCHANDISE_MARGIN">"c9901"</definedName>
    <definedName name="IQ_RETAIL_OPENED_AFFILIATED_OTHER_STORES">"c9891"</definedName>
    <definedName name="IQ_RETAIL_OPENED_FRANCHISE_STORES">"c2894"</definedName>
    <definedName name="IQ_RETAIL_OPENED_OWNED_STORES">"c2902"</definedName>
    <definedName name="IQ_RETAIL_OPENED_STORES">"c2062"</definedName>
    <definedName name="IQ_RETAIL_OPERATING_MARGIN">"c9900"</definedName>
    <definedName name="IQ_RETAIL_OWNED_STORES_BEG">"c2901"</definedName>
    <definedName name="IQ_RETAIL_SALES">"c7003"</definedName>
    <definedName name="IQ_RETAIL_SALES_APR">"c7663"</definedName>
    <definedName name="IQ_RETAIL_SALES_APR_FC">"c8543"</definedName>
    <definedName name="IQ_RETAIL_SALES_CATALOG">"c9903"</definedName>
    <definedName name="IQ_RETAIL_SALES_FC">"c7883"</definedName>
    <definedName name="IQ_RETAIL_SALES_FOOD">"c7004"</definedName>
    <definedName name="IQ_RETAIL_SALES_FOOD_APR">"c7664"</definedName>
    <definedName name="IQ_RETAIL_SALES_FOOD_APR_FC">"c8544"</definedName>
    <definedName name="IQ_RETAIL_SALES_FOOD_EXCL_VEHICLE">"c7005"</definedName>
    <definedName name="IQ_RETAIL_SALES_FOOD_EXCL_VEHICLE_APR">"c7665"</definedName>
    <definedName name="IQ_RETAIL_SALES_FOOD_EXCL_VEHICLE_APR_FC">"c8545"</definedName>
    <definedName name="IQ_RETAIL_SALES_FOOD_EXCL_VEHICLE_FC">"c7885"</definedName>
    <definedName name="IQ_RETAIL_SALES_FOOD_EXCL_VEHICLE_POP">"c7225"</definedName>
    <definedName name="IQ_RETAIL_SALES_FOOD_EXCL_VEHICLE_POP_FC">"c8105"</definedName>
    <definedName name="IQ_RETAIL_SALES_FOOD_EXCL_VEHICLE_YOY">"c7445"</definedName>
    <definedName name="IQ_RETAIL_SALES_FOOD_EXCL_VEHICLE_YOY_FC">"c8325"</definedName>
    <definedName name="IQ_RETAIL_SALES_FOOD_FC">"c7884"</definedName>
    <definedName name="IQ_RETAIL_SALES_FOOD_POP">"c7224"</definedName>
    <definedName name="IQ_RETAIL_SALES_FOOD_POP_FC">"c8104"</definedName>
    <definedName name="IQ_RETAIL_SALES_FOOD_YOY">"c7444"</definedName>
    <definedName name="IQ_RETAIL_SALES_FOOD_YOY_FC">"c8324"</definedName>
    <definedName name="IQ_RETAIL_SALES_ONLINE">"c9904"</definedName>
    <definedName name="IQ_RETAIL_SALES_POP">"c7223"</definedName>
    <definedName name="IQ_RETAIL_SALES_POP_FC">"c8103"</definedName>
    <definedName name="IQ_RETAIL_SALES_RETAIL">"c9902"</definedName>
    <definedName name="IQ_RETAIL_SALES_SAAR">"c7009"</definedName>
    <definedName name="IQ_RETAIL_SALES_SAAR_APR">"c7669"</definedName>
    <definedName name="IQ_RETAIL_SALES_SAAR_APR_FC">"c8549"</definedName>
    <definedName name="IQ_RETAIL_SALES_SAAR_FC">"c7889"</definedName>
    <definedName name="IQ_RETAIL_SALES_SAAR_POP">"c7229"</definedName>
    <definedName name="IQ_RETAIL_SALES_SAAR_POP_FC">"c8109"</definedName>
    <definedName name="IQ_RETAIL_SALES_SAAR_YOY">"c7449"</definedName>
    <definedName name="IQ_RETAIL_SALES_SAAR_YOY_FC">"c8329"</definedName>
    <definedName name="IQ_RETAIL_SALES_SQ_METER_COMPARABLE_GROSS">"c9914"</definedName>
    <definedName name="IQ_RETAIL_SALES_SQ_METER_COMPARABLE_NET">"c9913"</definedName>
    <definedName name="IQ_RETAIL_SALES_SQ_METER_GROSS">"c9910"</definedName>
    <definedName name="IQ_RETAIL_SALES_SQ_METER_NET">"c9909"</definedName>
    <definedName name="IQ_RETAIL_SALES_SQ_METER_OWNED_GROSS">"c9912"</definedName>
    <definedName name="IQ_RETAIL_SALES_SQ_METER_OWNED_NET">"c9911"</definedName>
    <definedName name="IQ_RETAIL_SALES_SQFT_ALL_GROSS">"c2138"</definedName>
    <definedName name="IQ_RETAIL_SALES_SQFT_ALL_NET">"c2139"</definedName>
    <definedName name="IQ_RETAIL_SALES_SQFT_COMPARABLE_GROSS">"c2136"</definedName>
    <definedName name="IQ_RETAIL_SALES_SQFT_COMPARABLE_NET">"c2137"</definedName>
    <definedName name="IQ_RETAIL_SALES_SQFT_OWNED_GROSS">"c2134"</definedName>
    <definedName name="IQ_RETAIL_SALES_SQFT_OWNED_NET">"c2135"</definedName>
    <definedName name="IQ_RETAIL_SALES_VALUE_INDEX">"c7006"</definedName>
    <definedName name="IQ_RETAIL_SALES_VALUE_INDEX_APR">"c7666"</definedName>
    <definedName name="IQ_RETAIL_SALES_VALUE_INDEX_APR_FC">"c8546"</definedName>
    <definedName name="IQ_RETAIL_SALES_VALUE_INDEX_FC">"c7886"</definedName>
    <definedName name="IQ_RETAIL_SALES_VALUE_INDEX_POP">"c7226"</definedName>
    <definedName name="IQ_RETAIL_SALES_VALUE_INDEX_POP_FC">"c8106"</definedName>
    <definedName name="IQ_RETAIL_SALES_VALUE_INDEX_YOY">"c7446"</definedName>
    <definedName name="IQ_RETAIL_SALES_VALUE_INDEX_YOY_FC">"c8326"</definedName>
    <definedName name="IQ_RETAIL_SALES_VOL_INDEX">"c7007"</definedName>
    <definedName name="IQ_RETAIL_SALES_VOL_INDEX_APR">"c7667"</definedName>
    <definedName name="IQ_RETAIL_SALES_VOL_INDEX_APR_FC">"c8547"</definedName>
    <definedName name="IQ_RETAIL_SALES_VOL_INDEX_EXCL_MOTOR">"c7008"</definedName>
    <definedName name="IQ_RETAIL_SALES_VOL_INDEX_EXCL_MOTOR_APR">"c7668"</definedName>
    <definedName name="IQ_RETAIL_SALES_VOL_INDEX_EXCL_MOTOR_APR_FC">"c8548"</definedName>
    <definedName name="IQ_RETAIL_SALES_VOL_INDEX_EXCL_MOTOR_FC">"c7888"</definedName>
    <definedName name="IQ_RETAIL_SALES_VOL_INDEX_EXCL_MOTOR_POP">"c7228"</definedName>
    <definedName name="IQ_RETAIL_SALES_VOL_INDEX_EXCL_MOTOR_POP_FC">"c8108"</definedName>
    <definedName name="IQ_RETAIL_SALES_VOL_INDEX_EXCL_MOTOR_YOY">"c7448"</definedName>
    <definedName name="IQ_RETAIL_SALES_VOL_INDEX_EXCL_MOTOR_YOY_FC">"c8328"</definedName>
    <definedName name="IQ_RETAIL_SALES_VOL_INDEX_FC">"c7887"</definedName>
    <definedName name="IQ_RETAIL_SALES_VOL_INDEX_POP">"c7227"</definedName>
    <definedName name="IQ_RETAIL_SALES_VOL_INDEX_POP_FC">"c8107"</definedName>
    <definedName name="IQ_RETAIL_SALES_VOL_INDEX_YOY">"c7447"</definedName>
    <definedName name="IQ_RETAIL_SALES_VOL_INDEX_YOY_FC">"c8327"</definedName>
    <definedName name="IQ_RETAIL_SALES_YOY">"c7443"</definedName>
    <definedName name="IQ_RETAIL_SALES_YOY_FC">"c8323"</definedName>
    <definedName name="IQ_RETAIL_SAME_STORE_SALES">"c9898"</definedName>
    <definedName name="IQ_RETAIL_SAME_STORE_SALES_FRANCHISE">"c9896"</definedName>
    <definedName name="IQ_RETAIL_SAME_STORE_SALES_OWNED">"c9897"</definedName>
    <definedName name="IQ_RETAIL_SOLD_AFFILIATED_OTHER_STORES">"c9894"</definedName>
    <definedName name="IQ_RETAIL_SOLD_FRANCHISE_STORES">"c2897"</definedName>
    <definedName name="IQ_RETAIL_SOLD_OWNED_STORES">"c2905"</definedName>
    <definedName name="IQ_RETAIL_SOLD_STORES">"c2889"</definedName>
    <definedName name="IQ_RETAIL_SQ_FOOTAGE">"c2064"</definedName>
    <definedName name="IQ_RETAIL_STORE_SELLING_AREA">"c2065"</definedName>
    <definedName name="IQ_RETAIL_STORES_BEG">"c2885"</definedName>
    <definedName name="IQ_RETAIL_TOTAL_AFFILIATED_OTHER_STORES">"c9895"</definedName>
    <definedName name="IQ_RETAIL_TOTAL_FRANCHISE_STORES">"c2898"</definedName>
    <definedName name="IQ_RETAIL_TOTAL_OWNED_STORES">"c2906"</definedName>
    <definedName name="IQ_RETAIL_TOTAL_SQ_METERS_GROSS">"c9906"</definedName>
    <definedName name="IQ_RETAIL_TOTAL_SQ_METERS_NET">"c9905"</definedName>
    <definedName name="IQ_RETAIL_TOTAL_STORES">"c2061"</definedName>
    <definedName name="IQ_RETAINED_EARN">"c1420"</definedName>
    <definedName name="IQ_RETAINED_EARNINGS_AVERAGE_EQUITY_FDIC">"c6733"</definedName>
    <definedName name="IQ_RETURN_ASSETS">"c1113"</definedName>
    <definedName name="IQ_RETURN_ASSETS_ACT_OR_EST_THOM">"c5310"</definedName>
    <definedName name="IQ_RETURN_ASSETS_BANK">"c1114"</definedName>
    <definedName name="IQ_RETURN_ASSETS_BROK">"c1115"</definedName>
    <definedName name="IQ_RETURN_ASSETS_EST">"c3529"</definedName>
    <definedName name="IQ_RETURN_ASSETS_EST_THOM">"c4034"</definedName>
    <definedName name="IQ_RETURN_ASSETS_FDIC">"c6730"</definedName>
    <definedName name="IQ_RETURN_ASSETS_FS">"c1116"</definedName>
    <definedName name="IQ_RETURN_ASSETS_HIGH_EST">"c3530"</definedName>
    <definedName name="IQ_RETURN_ASSETS_HIGH_EST_THOM">"c4036"</definedName>
    <definedName name="IQ_RETURN_ASSETS_LOW_EST">"c3531"</definedName>
    <definedName name="IQ_RETURN_ASSETS_LOW_EST_THOM">"c4037"</definedName>
    <definedName name="IQ_RETURN_ASSETS_MEDIAN_EST">"c3532"</definedName>
    <definedName name="IQ_RETURN_ASSETS_MEDIAN_EST_THOM">"c4035"</definedName>
    <definedName name="IQ_RETURN_ASSETS_NUM_EST">"c3527"</definedName>
    <definedName name="IQ_RETURN_ASSETS_NUM_EST_THOM">"c4038"</definedName>
    <definedName name="IQ_RETURN_ASSETS_STDDEV_EST">"c3528"</definedName>
    <definedName name="IQ_RETURN_ASSETS_STDDEV_EST_THOM">"c4039"</definedName>
    <definedName name="IQ_RETURN_CAPITAL">"c1117"</definedName>
    <definedName name="IQ_RETURN_EMBEDDED_VALUE">"c9974"</definedName>
    <definedName name="IQ_RETURN_EQUITY">"c1118"</definedName>
    <definedName name="IQ_RETURN_EQUITY_ACT_OR_EST_THOM">"c5311"</definedName>
    <definedName name="IQ_RETURN_EQUITY_BANK">"c1119"</definedName>
    <definedName name="IQ_RETURN_EQUITY_BROK">"c1120"</definedName>
    <definedName name="IQ_RETURN_EQUITY_EST">"c3535"</definedName>
    <definedName name="IQ_RETURN_EQUITY_EST_THOM">"c5479"</definedName>
    <definedName name="IQ_RETURN_EQUITY_FDIC">"c6732"</definedName>
    <definedName name="IQ_RETURN_EQUITY_FS">"c1121"</definedName>
    <definedName name="IQ_RETURN_EQUITY_HIGH_EST">"c3536"</definedName>
    <definedName name="IQ_RETURN_EQUITY_HIGH_EST_THOM">"c5283"</definedName>
    <definedName name="IQ_RETURN_EQUITY_LOW_EST">"c3537"</definedName>
    <definedName name="IQ_RETURN_EQUITY_LOW_EST_THOM">"c5284"</definedName>
    <definedName name="IQ_RETURN_EQUITY_MEDIAN_EST">"c3538"</definedName>
    <definedName name="IQ_RETURN_EQUITY_MEDIAN_EST_THOM">"c5282"</definedName>
    <definedName name="IQ_RETURN_EQUITY_NUM_EST">"c3533"</definedName>
    <definedName name="IQ_RETURN_EQUITY_NUM_EST_THOM">"c5285"</definedName>
    <definedName name="IQ_RETURN_EQUITY_STDDEV_EST">"c3534"</definedName>
    <definedName name="IQ_RETURN_EQUITY_STDDEV_EST_THOM">"c5286"</definedName>
    <definedName name="IQ_RETURN_INVESTMENT">"c1421"</definedName>
    <definedName name="IQ_REV">"c1122"</definedName>
    <definedName name="IQ_REV_AP">"c8873"</definedName>
    <definedName name="IQ_REV_AP_ABS">"c8892"</definedName>
    <definedName name="IQ_REV_BEFORE_LL">"c1123"</definedName>
    <definedName name="IQ_REV_NAME_AP">"c8911"</definedName>
    <definedName name="IQ_REV_NAME_AP_ABS">"c8930"</definedName>
    <definedName name="IQ_REV_STDDEV_EST">"c1124"</definedName>
    <definedName name="IQ_REV_STDDEV_EST_CIQ">"c3621"</definedName>
    <definedName name="IQ_REV_STDDEV_EST_REUT">"c3639"</definedName>
    <definedName name="IQ_REV_STDDEV_EST_THOM">"c3657"</definedName>
    <definedName name="IQ_REV_UTI">"c1125"</definedName>
    <definedName name="IQ_REVALUATION_GAINS_FDIC">"c6428"</definedName>
    <definedName name="IQ_REVALUATION_LOSSES_FDIC">"c6429"</definedName>
    <definedName name="IQ_REVENUE">"c1422"</definedName>
    <definedName name="IQ_REVENUE_ACT_OR_EST_CIQ">"c5059"</definedName>
    <definedName name="IQ_REVENUE_ACT_OR_EST_THOM">"c5299"</definedName>
    <definedName name="IQ_REVENUE_EST">"c1126"</definedName>
    <definedName name="IQ_REVENUE_EST_CIQ">"c3616"</definedName>
    <definedName name="IQ_REVENUE_EST_REUT">"c3634"</definedName>
    <definedName name="IQ_REVENUE_EST_THOM">"c3652"</definedName>
    <definedName name="IQ_REVENUE_HIGH_EST">"c1127"</definedName>
    <definedName name="IQ_REVENUE_HIGH_EST_CIQ">"c3618"</definedName>
    <definedName name="IQ_REVENUE_HIGH_EST_REUT">"c3636"</definedName>
    <definedName name="IQ_REVENUE_HIGH_EST_THOM">"c3654"</definedName>
    <definedName name="IQ_REVENUE_LOW_EST">"c1128"</definedName>
    <definedName name="IQ_REVENUE_LOW_EST_CIQ">"c3619"</definedName>
    <definedName name="IQ_REVENUE_LOW_EST_REUT">"c3637"</definedName>
    <definedName name="IQ_REVENUE_LOW_EST_THOM">"c3655"</definedName>
    <definedName name="IQ_REVENUE_MEDIAN_EST">"c1662"</definedName>
    <definedName name="IQ_REVENUE_MEDIAN_EST_CIQ">"c3617"</definedName>
    <definedName name="IQ_REVENUE_MEDIAN_EST_REUT">"c3635"</definedName>
    <definedName name="IQ_REVENUE_MEDIAN_EST_THOM">"c3653"</definedName>
    <definedName name="IQ_REVENUE_NUM_EST">"c1129"</definedName>
    <definedName name="IQ_REVENUE_NUM_EST_CIQ">"c3620"</definedName>
    <definedName name="IQ_REVENUE_NUM_EST_REUT">"c3638"</definedName>
    <definedName name="IQ_REVENUE_NUM_EST_THOM">"c3656"</definedName>
    <definedName name="IQ_REVISION_DATE_">39734.3457291667</definedName>
    <definedName name="IQ_RISK_ADJ_BANK_ASSETS">"c2670"</definedName>
    <definedName name="IQ_RISK_WEIGHTED_ASSETS_FDIC">"c6370"</definedName>
    <definedName name="IQ_SALARIED_WORKFORCE">"c7010"</definedName>
    <definedName name="IQ_SALARIED_WORKFORCE_APR">"c7670"</definedName>
    <definedName name="IQ_SALARIED_WORKFORCE_APR_FC">"c8550"</definedName>
    <definedName name="IQ_SALARIED_WORKFORCE_FC">"c7890"</definedName>
    <definedName name="IQ_SALARIED_WORKFORCE_POP">"c7230"</definedName>
    <definedName name="IQ_SALARIED_WORKFORCE_POP_FC">"c8110"</definedName>
    <definedName name="IQ_SALARIED_WORKFORCE_YOY">"c7450"</definedName>
    <definedName name="IQ_SALARIED_WORKFORCE_YOY_FC">"c8330"</definedName>
    <definedName name="IQ_SALARY">"c1130"</definedName>
    <definedName name="IQ_SALARY_FDIC">"c6576"</definedName>
    <definedName name="IQ_SALE_CONVERSION_RETIREMENT_STOCK_FDIC">"c6661"</definedName>
    <definedName name="IQ_SALE_INTAN_CF">"c1131"</definedName>
    <definedName name="IQ_SALE_INTAN_CF_BNK">"c1132"</definedName>
    <definedName name="IQ_SALE_INTAN_CF_BR">"c1133"</definedName>
    <definedName name="IQ_SALE_INTAN_CF_FIN">"c1134"</definedName>
    <definedName name="IQ_SALE_INTAN_CF_INS">"c1135"</definedName>
    <definedName name="IQ_SALE_INTAN_CF_RE">"c6284"</definedName>
    <definedName name="IQ_SALE_INTAN_CF_REIT">"c1627"</definedName>
    <definedName name="IQ_SALE_INTAN_CF_UTI">"c1136"</definedName>
    <definedName name="IQ_SALE_PPE_CF">"c1137"</definedName>
    <definedName name="IQ_SALE_PPE_CF_BNK">"c1138"</definedName>
    <definedName name="IQ_SALE_PPE_CF_BR">"c1139"</definedName>
    <definedName name="IQ_SALE_PPE_CF_FIN">"c1140"</definedName>
    <definedName name="IQ_SALE_PPE_CF_INS">"c1141"</definedName>
    <definedName name="IQ_SALE_PPE_CF_UTI">"c1142"</definedName>
    <definedName name="IQ_SALE_RE_ASSETS">"c1629"</definedName>
    <definedName name="IQ_SALE_REAL_ESTATE_CF">"c1143"</definedName>
    <definedName name="IQ_SALE_REAL_ESTATE_CF_BNK">"c1144"</definedName>
    <definedName name="IQ_SALE_REAL_ESTATE_CF_BR">"c1145"</definedName>
    <definedName name="IQ_SALE_REAL_ESTATE_CF_FIN">"c1146"</definedName>
    <definedName name="IQ_SALE_REAL_ESTATE_CF_INS">"c1147"</definedName>
    <definedName name="IQ_SALE_REAL_ESTATE_CF_UTI">"c1148"</definedName>
    <definedName name="IQ_SALES_MARKETING">"c2240"</definedName>
    <definedName name="IQ_SAME_STORE">"c1149"</definedName>
    <definedName name="IQ_SAME_STORE_FRANCHISE">"c2900"</definedName>
    <definedName name="IQ_SAME_STORE_OWNED">"c2908"</definedName>
    <definedName name="IQ_SAME_STORE_TOTAL">"c2892"</definedName>
    <definedName name="IQ_SAVING_DEP">"c1150"</definedName>
    <definedName name="IQ_SAVINGS_RATE_DISP_INC_PCT">"c7011"</definedName>
    <definedName name="IQ_SAVINGS_RATE_DISP_INC_PCT_FC">"c7891"</definedName>
    <definedName name="IQ_SAVINGS_RATE_DISP_INC_PCT_POP">"c7231"</definedName>
    <definedName name="IQ_SAVINGS_RATE_DISP_INC_PCT_POP_FC">"c8111"</definedName>
    <definedName name="IQ_SAVINGS_RATE_DISP_INC_PCT_YOY">"c7451"</definedName>
    <definedName name="IQ_SAVINGS_RATE_DISP_INC_PCT_YOY_FC">"c8331"</definedName>
    <definedName name="IQ_SAVINGS_RATE_GDP_PCT">"c7012"</definedName>
    <definedName name="IQ_SAVINGS_RATE_GDP_PCT_FC">"c7892"</definedName>
    <definedName name="IQ_SAVINGS_RATE_GDP_PCT_POP">"c7232"</definedName>
    <definedName name="IQ_SAVINGS_RATE_GDP_PCT_POP_FC">"c8112"</definedName>
    <definedName name="IQ_SAVINGS_RATE_GDP_PCT_YOY">"c7452"</definedName>
    <definedName name="IQ_SAVINGS_RATE_GDP_PCT_YOY_FC">"c8332"</definedName>
    <definedName name="IQ_SAVINGS_RATE_PERSONAL_INC_PCT">"c7013"</definedName>
    <definedName name="IQ_SAVINGS_RATE_PERSONAL_INC_PCT_FC">"c7893"</definedName>
    <definedName name="IQ_SAVINGS_RATE_PERSONAL_INC_PCT_POP">"c7233"</definedName>
    <definedName name="IQ_SAVINGS_RATE_PERSONAL_INC_PCT_POP_FC">"c8113"</definedName>
    <definedName name="IQ_SAVINGS_RATE_PERSONAL_INC_PCT_YOY">"c7453"</definedName>
    <definedName name="IQ_SAVINGS_RATE_PERSONAL_INC_PCT_YOY_FC">"c8333"</definedName>
    <definedName name="IQ_SEC_PURCHASED_RESELL">"c5513"</definedName>
    <definedName name="IQ_SECUR_RECEIV">"c1151"</definedName>
    <definedName name="IQ_SECURED_1_4_FAMILY_RESIDENTIAL_CHARGE_OFFS_FDIC">"c6590"</definedName>
    <definedName name="IQ_SECURED_1_4_FAMILY_RESIDENTIAL_NET_CHARGE_OFFS_FDIC">"c6628"</definedName>
    <definedName name="IQ_SECURED_1_4_FAMILY_RESIDENTIAL_RECOVERIES_FDIC">"c6609"</definedName>
    <definedName name="IQ_SECURED_DEBT">"c2546"</definedName>
    <definedName name="IQ_SECURED_DEBT_PCT">"c2547"</definedName>
    <definedName name="IQ_SECURED_FARMLAND_CHARGE_OFFS_FDIC">"c6593"</definedName>
    <definedName name="IQ_SECURED_FARMLAND_NET_CHARGE_OFFS_FDIC">"c6631"</definedName>
    <definedName name="IQ_SECURED_FARMLAND_RECOVERIES_FDIC">"c6612"</definedName>
    <definedName name="IQ_SECURED_MULTIFAMILY_RESIDENTIAL_CHARGE_OFFS_FDIC">"c6591"</definedName>
    <definedName name="IQ_SECURED_MULTIFAMILY_RESIDENTIAL_NET_CHARGE_OFFS_FDIC">"c6629"</definedName>
    <definedName name="IQ_SECURED_MULTIFAMILY_RESIDENTIAL_RECOVERIES_FDIC">"c6610"</definedName>
    <definedName name="IQ_SECURED_NONFARM_NONRESIDENTIAL_CHARGE_OFFS_FDIC">"c6592"</definedName>
    <definedName name="IQ_SECURED_NONFARM_NONRESIDENTIAL_NET_CHARGE_OFFS_FDIC">"c6630"</definedName>
    <definedName name="IQ_SECURED_NONFARM_NONRESIDENTIAL_RECOVERIES_FDIC">"c6611"</definedName>
    <definedName name="IQ_SECURITIES_GAINS_FDIC">"c6584"</definedName>
    <definedName name="IQ_SECURITIES_ISSUED_STATES_FDIC">"c6300"</definedName>
    <definedName name="IQ_SECURITIES_LENT_FDIC">"c6532"</definedName>
    <definedName name="IQ_SECURITIES_UNDERWRITING_FDIC">"c6529"</definedName>
    <definedName name="IQ_SECURITY_BORROW">"c1152"</definedName>
    <definedName name="IQ_SECURITY_LEVEL">"c2159"</definedName>
    <definedName name="IQ_SECURITY_NOTES">"c2202"</definedName>
    <definedName name="IQ_SECURITY_OWN">"c1153"</definedName>
    <definedName name="IQ_SECURITY_RESELL">"c1154"</definedName>
    <definedName name="IQ_SECURITY_TYPE">"c2158"</definedName>
    <definedName name="IQ_SEMI_BACKLOG">"c10005"</definedName>
    <definedName name="IQ_SEMI_BACKLOG_AVG_PRICE">"c10006"</definedName>
    <definedName name="IQ_SEMI_BACKLOG_VALUE">"c10007"</definedName>
    <definedName name="IQ_SEMI_BOOK_TO_BILL_RATIO">"c10008"</definedName>
    <definedName name="IQ_SEMI_ORDER_AVG_PRICE">"c10002"</definedName>
    <definedName name="IQ_SEMI_ORDER_VALUE">"c10003"</definedName>
    <definedName name="IQ_SEMI_ORDER_VALUE_CHANGE">"c10004"</definedName>
    <definedName name="IQ_SEMI_ORDERS">"c10001"</definedName>
    <definedName name="IQ_SEMI_WARRANTY_RES_ACQ">"c10011"</definedName>
    <definedName name="IQ_SEMI_WARRANTY_RES_BEG">"c10009"</definedName>
    <definedName name="IQ_SEMI_WARRANTY_RES_END">"c10014"</definedName>
    <definedName name="IQ_SEMI_WARRANTY_RES_ISS">"c10010"</definedName>
    <definedName name="IQ_SEMI_WARRANTY_RES_OTHER">"c10013"</definedName>
    <definedName name="IQ_SEMI_WARRANTY_RES_PAY">"c10012"</definedName>
    <definedName name="IQ_SEPARATE_ACCT_ASSETS">"c1155"</definedName>
    <definedName name="IQ_SEPARATE_ACCT_LIAB">"c1156"</definedName>
    <definedName name="IQ_SERV_CHARGE_DEPOSITS">"c1157"</definedName>
    <definedName name="IQ_SERVICE_CHARGES_FDIC">"c6572"</definedName>
    <definedName name="IQ_SGA">"c1158"</definedName>
    <definedName name="IQ_SGA_BNK">"c1159"</definedName>
    <definedName name="IQ_SGA_INS">"c1160"</definedName>
    <definedName name="IQ_SGA_MARGIN">"c1898"</definedName>
    <definedName name="IQ_SGA_RE">"c6265"</definedName>
    <definedName name="IQ_SGA_REIT">"c1161"</definedName>
    <definedName name="IQ_SGA_SUPPL">"c1162"</definedName>
    <definedName name="IQ_SGA_UTI">"c1163"</definedName>
    <definedName name="IQ_SHAREOUTSTANDING">"c1347"</definedName>
    <definedName name="IQ_SHARES_PURCHASED_AVERAGE_PRICE">"c5821"</definedName>
    <definedName name="IQ_SHARES_PURCHASED_QUARTER">"c5820"</definedName>
    <definedName name="IQ_SHARESOUTSTANDING">"c1164"</definedName>
    <definedName name="IQ_SHORT_INTEREST">"c1165"</definedName>
    <definedName name="IQ_SHORT_INTEREST_OVER_FLOAT">"c1577"</definedName>
    <definedName name="IQ_SHORT_INTEREST_PERCENT">"c1576"</definedName>
    <definedName name="IQ_SHORT_TERM_INVEST">"c1425"</definedName>
    <definedName name="IQ_SMALL_INT_BEAR_CD">"c1166"</definedName>
    <definedName name="IQ_SOC_SEC_RECEIPTS_SAAR_USD_APR_FC">"c12005"</definedName>
    <definedName name="IQ_SOC_SEC_RECEIPTS_SAAR_USD_FC">"c12002"</definedName>
    <definedName name="IQ_SOC_SEC_RECEIPTS_SAAR_USD_POP_FC">"c12003"</definedName>
    <definedName name="IQ_SOC_SEC_RECEIPTS_SAAR_USD_YOY_FC">"c12004"</definedName>
    <definedName name="IQ_SOC_SEC_RECEIPTS_USD_APR_FC">"c12001"</definedName>
    <definedName name="IQ_SOC_SEC_RECEIPTS_USD_FC">"c11998"</definedName>
    <definedName name="IQ_SOC_SEC_RECEIPTS_USD_POP_FC">"c11999"</definedName>
    <definedName name="IQ_SOC_SEC_RECEIPTS_USD_YOY_FC">"c12000"</definedName>
    <definedName name="IQ_SOCIAL_SEC_RECEIPTS">"c7015"</definedName>
    <definedName name="IQ_SOCIAL_SEC_RECEIPTS_APR">"c7675"</definedName>
    <definedName name="IQ_SOCIAL_SEC_RECEIPTS_APR_FC">"c8555"</definedName>
    <definedName name="IQ_SOCIAL_SEC_RECEIPTS_FC">"c7895"</definedName>
    <definedName name="IQ_SOCIAL_SEC_RECEIPTS_POP">"c7235"</definedName>
    <definedName name="IQ_SOCIAL_SEC_RECEIPTS_POP_FC">"c8115"</definedName>
    <definedName name="IQ_SOCIAL_SEC_RECEIPTS_SAAR">"c7016"</definedName>
    <definedName name="IQ_SOCIAL_SEC_RECEIPTS_SAAR_APR">"c7676"</definedName>
    <definedName name="IQ_SOCIAL_SEC_RECEIPTS_SAAR_APR_FC">"c8556"</definedName>
    <definedName name="IQ_SOCIAL_SEC_RECEIPTS_SAAR_FC">"c7896"</definedName>
    <definedName name="IQ_SOCIAL_SEC_RECEIPTS_SAAR_POP">"c7236"</definedName>
    <definedName name="IQ_SOCIAL_SEC_RECEIPTS_SAAR_POP_FC">"c8116"</definedName>
    <definedName name="IQ_SOCIAL_SEC_RECEIPTS_SAAR_YOY">"c7456"</definedName>
    <definedName name="IQ_SOCIAL_SEC_RECEIPTS_SAAR_YOY_FC">"c8336"</definedName>
    <definedName name="IQ_SOCIAL_SEC_RECEIPTS_YOY">"c7455"</definedName>
    <definedName name="IQ_SOCIAL_SEC_RECEIPTS_YOY_FC">"c8335"</definedName>
    <definedName name="IQ_SOFTWARE">"c1167"</definedName>
    <definedName name="IQ_SOURCE">"c1168"</definedName>
    <definedName name="IQ_SP">"c2171"</definedName>
    <definedName name="IQ_SP_BANK">"c2637"</definedName>
    <definedName name="IQ_SP_BANK_ACTION">"c2636"</definedName>
    <definedName name="IQ_SP_BANK_DATE">"c2635"</definedName>
    <definedName name="IQ_SP_DATE">"c2172"</definedName>
    <definedName name="IQ_SP_FIN_ENHANCE_FX">"c2631"</definedName>
    <definedName name="IQ_SP_FIN_ENHANCE_FX_ACTION">"c2630"</definedName>
    <definedName name="IQ_SP_FIN_ENHANCE_FX_DATE">"c2629"</definedName>
    <definedName name="IQ_SP_FIN_ENHANCE_LC">"c2634"</definedName>
    <definedName name="IQ_SP_FIN_ENHANCE_LC_ACTION">"c2633"</definedName>
    <definedName name="IQ_SP_FIN_ENHANCE_LC_DATE">"c2632"</definedName>
    <definedName name="IQ_SP_FIN_STRENGTH_LC_ACTION_LT">"c2625"</definedName>
    <definedName name="IQ_SP_FIN_STRENGTH_LC_ACTION_ST">"c2626"</definedName>
    <definedName name="IQ_SP_FIN_STRENGTH_LC_DATE_LT">"c2623"</definedName>
    <definedName name="IQ_SP_FIN_STRENGTH_LC_DATE_ST">"c2624"</definedName>
    <definedName name="IQ_SP_FIN_STRENGTH_LC_LT">"c2627"</definedName>
    <definedName name="IQ_SP_FIN_STRENGTH_LC_ST">"c2628"</definedName>
    <definedName name="IQ_SP_FX_ACTION_LT">"c2613"</definedName>
    <definedName name="IQ_SP_FX_ACTION_ST">"c2614"</definedName>
    <definedName name="IQ_SP_FX_DATE_LT">"c2611"</definedName>
    <definedName name="IQ_SP_FX_DATE_ST">"c2612"</definedName>
    <definedName name="IQ_SP_FX_LT">"c2615"</definedName>
    <definedName name="IQ_SP_FX_ST">"c2616"</definedName>
    <definedName name="IQ_SP_ISSUE_ACTION">"c2644"</definedName>
    <definedName name="IQ_SP_ISSUE_DATE">"c2643"</definedName>
    <definedName name="IQ_SP_ISSUE_LT">"c2645"</definedName>
    <definedName name="IQ_SP_ISSUE_OUTLOOK_WATCH">"c2650"</definedName>
    <definedName name="IQ_SP_ISSUE_OUTLOOK_WATCH_DATE">"c2649"</definedName>
    <definedName name="IQ_SP_ISSUE_RECOVER">"c2648"</definedName>
    <definedName name="IQ_SP_ISSUE_RECOVER_ACTION">"c2647"</definedName>
    <definedName name="IQ_SP_ISSUE_RECOVER_DATE">"c2646"</definedName>
    <definedName name="IQ_SP_LC_ACTION_LT">"c2619"</definedName>
    <definedName name="IQ_SP_LC_ACTION_ST">"c2620"</definedName>
    <definedName name="IQ_SP_LC_DATE_LT">"c2617"</definedName>
    <definedName name="IQ_SP_LC_DATE_ST">"c2618"</definedName>
    <definedName name="IQ_SP_LC_LT">"c2621"</definedName>
    <definedName name="IQ_SP_LC_ST">"c2622"</definedName>
    <definedName name="IQ_SP_OUTLOOK_WATCH">"c2639"</definedName>
    <definedName name="IQ_SP_OUTLOOK_WATCH_DATE">"c2638"</definedName>
    <definedName name="IQ_SP_REASON">"c2174"</definedName>
    <definedName name="IQ_SP_STATUS">"c2173"</definedName>
    <definedName name="IQ_SPECIAL_DIV_CF">"c1169"</definedName>
    <definedName name="IQ_SPECIAL_DIV_CF_BNK">"c1170"</definedName>
    <definedName name="IQ_SPECIAL_DIV_CF_BR">"c1171"</definedName>
    <definedName name="IQ_SPECIAL_DIV_CF_FIN">"c1172"</definedName>
    <definedName name="IQ_SPECIAL_DIV_CF_INS">"c1173"</definedName>
    <definedName name="IQ_SPECIAL_DIV_CF_RE">"c6266"</definedName>
    <definedName name="IQ_SPECIAL_DIV_CF_REIT">"c1174"</definedName>
    <definedName name="IQ_SPECIAL_DIV_CF_UTI">"c1175"</definedName>
    <definedName name="IQ_SPECIAL_DIV_SHARE">"c3007"</definedName>
    <definedName name="IQ_SQ_FT_LEASED_GROSS_CONSOL">"c8820"</definedName>
    <definedName name="IQ_SQ_FT_LEASED_GROSS_MANAGED">"c8822"</definedName>
    <definedName name="IQ_SQ_FT_LEASED_GROSS_OTHER">"c8823"</definedName>
    <definedName name="IQ_SQ_FT_LEASED_GROSS_TOTAL">"c8824"</definedName>
    <definedName name="IQ_SQ_FT_LEASED_GROSS_UNCONSOL">"c8821"</definedName>
    <definedName name="IQ_SQ_FT_LEASED_NET_CONSOL">"c8825"</definedName>
    <definedName name="IQ_SQ_FT_LEASED_NET_MANAGED">"c8827"</definedName>
    <definedName name="IQ_SQ_FT_LEASED_NET_OTHER">"c8828"</definedName>
    <definedName name="IQ_SQ_FT_LEASED_NET_TOTAL">"c8829"</definedName>
    <definedName name="IQ_SQ_FT_LEASED_NET_UNCONSOL">"c8826"</definedName>
    <definedName name="IQ_SQ_METER_LEASED_GROSS_CONSOL">"c8830"</definedName>
    <definedName name="IQ_SQ_METER_LEASED_GROSS_MANAGED">"c8832"</definedName>
    <definedName name="IQ_SQ_METER_LEASED_GROSS_OTHER">"c8833"</definedName>
    <definedName name="IQ_SQ_METER_LEASED_GROSS_TOTAL">"c8834"</definedName>
    <definedName name="IQ_SQ_METER_LEASED_GROSS_UNCONSOL">"c8831"</definedName>
    <definedName name="IQ_SQ_METER_LEASED_NET_CONSOL">"c8835"</definedName>
    <definedName name="IQ_SQ_METER_LEASED_NET_MANAGED">"c8837"</definedName>
    <definedName name="IQ_SQ_METER_LEASED_NET_OTHER">"c8838"</definedName>
    <definedName name="IQ_SQ_METER_LEASED_NET_TOTAL">"c8839"</definedName>
    <definedName name="IQ_SQ_METER_LEASED_NET_UNCONSOL">"c8836"</definedName>
    <definedName name="IQ_SR_BONDS_NOTES">"c2501"</definedName>
    <definedName name="IQ_SR_BONDS_NOTES_PCT">"c2502"</definedName>
    <definedName name="IQ_SR_DEBT">"c2526"</definedName>
    <definedName name="IQ_SR_DEBT_EBITDA">"c2552"</definedName>
    <definedName name="IQ_SR_DEBT_EBITDA_CAPEX">"c2553"</definedName>
    <definedName name="IQ_SR_DEBT_PCT">"c2527"</definedName>
    <definedName name="IQ_SR_SUB_DEBT">"c2530"</definedName>
    <definedName name="IQ_SR_SUB_DEBT_EBITDA">"c2556"</definedName>
    <definedName name="IQ_SR_SUB_DEBT_EBITDA_CAPEX">"c2557"</definedName>
    <definedName name="IQ_SR_SUB_DEBT_PCT">"c2531"</definedName>
    <definedName name="IQ_ST_DEBT">"c1176"</definedName>
    <definedName name="IQ_ST_DEBT_BNK">"c1177"</definedName>
    <definedName name="IQ_ST_DEBT_BR">"c1178"</definedName>
    <definedName name="IQ_ST_DEBT_FIN">"c1179"</definedName>
    <definedName name="IQ_ST_DEBT_INS">"c1180"</definedName>
    <definedName name="IQ_ST_DEBT_ISSUED">"c1181"</definedName>
    <definedName name="IQ_ST_DEBT_ISSUED_BNK">"c1182"</definedName>
    <definedName name="IQ_ST_DEBT_ISSUED_BR">"c1183"</definedName>
    <definedName name="IQ_ST_DEBT_ISSUED_FIN">"c1184"</definedName>
    <definedName name="IQ_ST_DEBT_ISSUED_INS">"c1185"</definedName>
    <definedName name="IQ_ST_DEBT_ISSUED_RE">"c6267"</definedName>
    <definedName name="IQ_ST_DEBT_ISSUED_REIT">"c1186"</definedName>
    <definedName name="IQ_ST_DEBT_ISSUED_UTI">"c1187"</definedName>
    <definedName name="IQ_ST_DEBT_PCT">"c2539"</definedName>
    <definedName name="IQ_ST_DEBT_RE">"c6268"</definedName>
    <definedName name="IQ_ST_DEBT_REIT">"c1188"</definedName>
    <definedName name="IQ_ST_DEBT_REPAID">"c1189"</definedName>
    <definedName name="IQ_ST_DEBT_REPAID_BNK">"c1190"</definedName>
    <definedName name="IQ_ST_DEBT_REPAID_BR">"c1191"</definedName>
    <definedName name="IQ_ST_DEBT_REPAID_FIN">"c1192"</definedName>
    <definedName name="IQ_ST_DEBT_REPAID_INS">"c1193"</definedName>
    <definedName name="IQ_ST_DEBT_REPAID_RE">"c6269"</definedName>
    <definedName name="IQ_ST_DEBT_REPAID_REIT">"c1194"</definedName>
    <definedName name="IQ_ST_DEBT_REPAID_UTI">"c1195"</definedName>
    <definedName name="IQ_ST_DEBT_UTI">"c1196"</definedName>
    <definedName name="IQ_ST_FHLB_DEBT">"c5658"</definedName>
    <definedName name="IQ_ST_INVEST">"c1197"</definedName>
    <definedName name="IQ_ST_INVEST_UTI">"c1198"</definedName>
    <definedName name="IQ_ST_NOTE_RECEIV">"c1199"</definedName>
    <definedName name="IQ_STATE">"c1200"</definedName>
    <definedName name="IQ_STATE_LOCAL_SPENDING_SAAR">"c7017"</definedName>
    <definedName name="IQ_STATE_LOCAL_SPENDING_SAAR_APR">"c7677"</definedName>
    <definedName name="IQ_STATE_LOCAL_SPENDING_SAAR_APR_FC">"c8557"</definedName>
    <definedName name="IQ_STATE_LOCAL_SPENDING_SAAR_FC">"c7897"</definedName>
    <definedName name="IQ_STATE_LOCAL_SPENDING_SAAR_POP">"c7237"</definedName>
    <definedName name="IQ_STATE_LOCAL_SPENDING_SAAR_POP_FC">"c8117"</definedName>
    <definedName name="IQ_STATE_LOCAL_SPENDING_SAAR_YOY">"c7457"</definedName>
    <definedName name="IQ_STATE_LOCAL_SPENDING_SAAR_YOY_FC">"c8337"</definedName>
    <definedName name="IQ_STATES_NONTRANSACTION_ACCOUNTS_FDIC">"c6547"</definedName>
    <definedName name="IQ_STATES_TOTAL_DEPOSITS_FDIC">"c6473"</definedName>
    <definedName name="IQ_STATES_TRANSACTION_ACCOUNTS_FDIC">"c6539"</definedName>
    <definedName name="IQ_STATUTORY_SURPLUS">"c1201"</definedName>
    <definedName name="IQ_STOCK_BASED">"c1202"</definedName>
    <definedName name="IQ_STOCK_BASED_AT">"c2999"</definedName>
    <definedName name="IQ_STOCK_BASED_CF">"c1203"</definedName>
    <definedName name="IQ_STOCK_BASED_COGS">"c2990"</definedName>
    <definedName name="IQ_STOCK_BASED_COMP">"c3512"</definedName>
    <definedName name="IQ_STOCK_BASED_COMP_PRETAX">"c3510"</definedName>
    <definedName name="IQ_STOCK_BASED_COMP_TAX">"c3511"</definedName>
    <definedName name="IQ_STOCK_BASED_GA">"c2993"</definedName>
    <definedName name="IQ_STOCK_BASED_OTHER">"c2995"</definedName>
    <definedName name="IQ_STOCK_BASED_RD">"c2991"</definedName>
    <definedName name="IQ_STOCK_BASED_SGA">"c2994"</definedName>
    <definedName name="IQ_STOCK_BASED_SM">"c2992"</definedName>
    <definedName name="IQ_STOCK_BASED_TOTAL">"c3040"</definedName>
    <definedName name="IQ_STOCK_OPTIONS_COMP">"c3509"</definedName>
    <definedName name="IQ_STOCK_OPTIONS_COMP_PRETAX">"c3507"</definedName>
    <definedName name="IQ_STOCK_OPTIONS_COMP_TAX">"c3508"</definedName>
    <definedName name="IQ_STRATEGY_NOTE">"c6791"</definedName>
    <definedName name="IQ_STRIKE_PRICE_ISSUED">"c1645"</definedName>
    <definedName name="IQ_STRIKE_PRICE_OS">"c1646"</definedName>
    <definedName name="IQ_STW">"c2166"</definedName>
    <definedName name="IQ_SUB_BONDS_NOTES">"c2503"</definedName>
    <definedName name="IQ_SUB_BONDS_NOTES_PCT">"c2504"</definedName>
    <definedName name="IQ_SUB_DEBT">"c2532"</definedName>
    <definedName name="IQ_SUB_DEBT_EBITDA">"c2558"</definedName>
    <definedName name="IQ_SUB_DEBT_EBITDA_CAPEX">"c2559"</definedName>
    <definedName name="IQ_SUB_DEBT_FDIC">"c6346"</definedName>
    <definedName name="IQ_SUB_DEBT_PCT">"c2533"</definedName>
    <definedName name="IQ_SUB_LEASE_AFTER_FIVE">"c1207"</definedName>
    <definedName name="IQ_SUB_LEASE_INC_CY">"c1208"</definedName>
    <definedName name="IQ_SUB_LEASE_INC_CY1">"c1209"</definedName>
    <definedName name="IQ_SUB_LEASE_INC_CY2">"c1210"</definedName>
    <definedName name="IQ_SUB_LEASE_INC_CY3">"c1211"</definedName>
    <definedName name="IQ_SUB_LEASE_INC_CY4">"c1212"</definedName>
    <definedName name="IQ_SUB_LEASE_NEXT_FIVE">"c1213"</definedName>
    <definedName name="IQ_SURPLUS_FDIC">"c6351"</definedName>
    <definedName name="IQ_SVA">"c1214"</definedName>
    <definedName name="IQ_TARGET_PRICE_NUM">"c1653"</definedName>
    <definedName name="IQ_TARGET_PRICE_NUM_CIQ">"c4661"</definedName>
    <definedName name="IQ_TARGET_PRICE_NUM_REUT">"c5319"</definedName>
    <definedName name="IQ_TARGET_PRICE_NUM_THOM">"c5098"</definedName>
    <definedName name="IQ_TARGET_PRICE_STDDEV">"c1654"</definedName>
    <definedName name="IQ_TARGET_PRICE_STDDEV_CIQ">"c4662"</definedName>
    <definedName name="IQ_TARGET_PRICE_STDDEV_REUT">"c5320"</definedName>
    <definedName name="IQ_TARGET_PRICE_STDDEV_THOM">"c5099"</definedName>
    <definedName name="IQ_TAX_BENEFIT_CF_1YR">"c3483"</definedName>
    <definedName name="IQ_TAX_BENEFIT_CF_2YR">"c3484"</definedName>
    <definedName name="IQ_TAX_BENEFIT_CF_3YR">"c3485"</definedName>
    <definedName name="IQ_TAX_BENEFIT_CF_4YR">"c3486"</definedName>
    <definedName name="IQ_TAX_BENEFIT_CF_5YR">"c3487"</definedName>
    <definedName name="IQ_TAX_BENEFIT_CF_AFTER_FIVE">"c3488"</definedName>
    <definedName name="IQ_TAX_BENEFIT_CF_MAX_YEAR">"c3491"</definedName>
    <definedName name="IQ_TAX_BENEFIT_CF_NO_EXP">"c3489"</definedName>
    <definedName name="IQ_TAX_BENEFIT_CF_TOTAL">"c3490"</definedName>
    <definedName name="IQ_TAX_BENEFIT_OPTIONS">"c1215"</definedName>
    <definedName name="IQ_TAX_EQUIV_NET_INT_INC">"c1216"</definedName>
    <definedName name="IQ_TAX_OTHER_EXP_AP">"c8878"</definedName>
    <definedName name="IQ_TAX_OTHER_EXP_AP_ABS">"c8897"</definedName>
    <definedName name="IQ_TAX_OTHER_EXP_NAME_AP">"c8916"</definedName>
    <definedName name="IQ_TAX_OTHER_EXP_NAME_AP_ABS">"c8935"</definedName>
    <definedName name="IQ_TBV">"c1906"</definedName>
    <definedName name="IQ_TBV_10YR_ANN_CAGR">"c6169"</definedName>
    <definedName name="IQ_TBV_10YR_ANN_GROWTH">"c1936"</definedName>
    <definedName name="IQ_TBV_1YR_ANN_GROWTH">"c1931"</definedName>
    <definedName name="IQ_TBV_2YR_ANN_CAGR">"c6165"</definedName>
    <definedName name="IQ_TBV_2YR_ANN_GROWTH">"c1932"</definedName>
    <definedName name="IQ_TBV_3YR_ANN_CAGR">"c6166"</definedName>
    <definedName name="IQ_TBV_3YR_ANN_GROWTH">"c1933"</definedName>
    <definedName name="IQ_TBV_5YR_ANN_CAGR">"c6167"</definedName>
    <definedName name="IQ_TBV_5YR_ANN_GROWTH">"c1934"</definedName>
    <definedName name="IQ_TBV_7YR_ANN_CAGR">"c6168"</definedName>
    <definedName name="IQ_TBV_7YR_ANN_GROWTH">"c1935"</definedName>
    <definedName name="IQ_TBV_SHARE">"c1217"</definedName>
    <definedName name="IQ_TEMPLATE">"c1521"</definedName>
    <definedName name="IQ_TENANT">"c1218"</definedName>
    <definedName name="IQ_TERM_LOANS">"c2499"</definedName>
    <definedName name="IQ_TERM_LOANS_PCT">"c2500"</definedName>
    <definedName name="IQ_TEV">"c1219"</definedName>
    <definedName name="IQ_TEV_EBIT">"c1220"</definedName>
    <definedName name="IQ_TEV_EBIT_AVG">"c1221"</definedName>
    <definedName name="IQ_TEV_EBIT_FWD">"c2238"</definedName>
    <definedName name="IQ_TEV_EBIT_FWD_THOM">"c4061"</definedName>
    <definedName name="IQ_TEV_EBITDA">"c1222"</definedName>
    <definedName name="IQ_TEV_EBITDA_AVG">"c1223"</definedName>
    <definedName name="IQ_TEV_EBITDA_FWD">"c1224"</definedName>
    <definedName name="IQ_TEV_EBITDA_FWD_REUT">"c4050"</definedName>
    <definedName name="IQ_TEV_EBITDA_FWD_THOM">"c4057"</definedName>
    <definedName name="IQ_TEV_EMPLOYEE_AVG">"c1225"</definedName>
    <definedName name="IQ_TEV_EST">"c4526"</definedName>
    <definedName name="IQ_TEV_EST_THOM">"c5529"</definedName>
    <definedName name="IQ_TEV_HIGH_EST">"c4527"</definedName>
    <definedName name="IQ_TEV_HIGH_EST_THOM">"c5530"</definedName>
    <definedName name="IQ_TEV_LOW_EST">"c4528"</definedName>
    <definedName name="IQ_TEV_LOW_EST_THOM">"c5531"</definedName>
    <definedName name="IQ_TEV_MEDIAN_EST">"c4529"</definedName>
    <definedName name="IQ_TEV_MEDIAN_EST_THOM">"c5532"</definedName>
    <definedName name="IQ_TEV_NUM_EST">"c4530"</definedName>
    <definedName name="IQ_TEV_NUM_EST_THOM">"c5533"</definedName>
    <definedName name="IQ_TEV_STDDEV_EST">"c4531"</definedName>
    <definedName name="IQ_TEV_STDDEV_EST_THOM">"c5534"</definedName>
    <definedName name="IQ_TEV_TOTAL_REV">"c1226"</definedName>
    <definedName name="IQ_TEV_TOTAL_REV_AVG">"c1227"</definedName>
    <definedName name="IQ_TEV_TOTAL_REV_FWD">"c1228"</definedName>
    <definedName name="IQ_TEV_TOTAL_REV_FWD_REUT">"c4051"</definedName>
    <definedName name="IQ_TEV_TOTAL_REV_FWD_THOM">"c4058"</definedName>
    <definedName name="IQ_TEV_UFCF">"c2208"</definedName>
    <definedName name="IQ_THREE_MONTHS_FIXED_AND_FLOATING_FDIC">"c6419"</definedName>
    <definedName name="IQ_THREE_MONTHS_MORTGAGE_PASS_THROUGHS_FDIC">"c6411"</definedName>
    <definedName name="IQ_THREE_YEAR_FIXED_AND_FLOATING_RATE_FDIC">"c6421"</definedName>
    <definedName name="IQ_THREE_YEAR_MORTGAGE_PASS_THROUGHS_FDIC">"c6413"</definedName>
    <definedName name="IQ_THREE_YEARS_LESS_FDIC">"c6417"</definedName>
    <definedName name="IQ_TIER_1_RISK_BASED_CAPITAL_RATIO_FDIC">"c6746"</definedName>
    <definedName name="IQ_TIER_ONE_CAPITAL">"c2667"</definedName>
    <definedName name="IQ_TIER_ONE_FDIC">"c6369"</definedName>
    <definedName name="IQ_TIER_ONE_RATIO">"c1229"</definedName>
    <definedName name="IQ_TIER_TWO_CAPITAL">"c2669"</definedName>
    <definedName name="IQ_TIME_DEP">"c1230"</definedName>
    <definedName name="IQ_TIME_DEPOSITS_LESS_THAN_100K_FDIC">"c6465"</definedName>
    <definedName name="IQ_TIME_DEPOSITS_MORE_THAN_100K_FDIC">"c6470"</definedName>
    <definedName name="IQ_TODAY">0</definedName>
    <definedName name="IQ_TOT_ADJ_INC">"c1616"</definedName>
    <definedName name="IQ_TOTAL_AR_BR">"c1231"</definedName>
    <definedName name="IQ_TOTAL_AR_RE">"c6270"</definedName>
    <definedName name="IQ_TOTAL_AR_REIT">"c1232"</definedName>
    <definedName name="IQ_TOTAL_AR_UTI">"c1233"</definedName>
    <definedName name="IQ_TOTAL_ASSETS">"c1234"</definedName>
    <definedName name="IQ_TOTAL_ASSETS_10YR_ANN_CAGR">"c6140"</definedName>
    <definedName name="IQ_TOTAL_ASSETS_10YR_ANN_GROWTH">"c1235"</definedName>
    <definedName name="IQ_TOTAL_ASSETS_1YR_ANN_GROWTH">"c1236"</definedName>
    <definedName name="IQ_TOTAL_ASSETS_2YR_ANN_CAGR">"c6141"</definedName>
    <definedName name="IQ_TOTAL_ASSETS_2YR_ANN_GROWTH">"c1237"</definedName>
    <definedName name="IQ_TOTAL_ASSETS_3YR_ANN_CAGR">"c6142"</definedName>
    <definedName name="IQ_TOTAL_ASSETS_3YR_ANN_GROWTH">"c1238"</definedName>
    <definedName name="IQ_TOTAL_ASSETS_5YR_ANN_CAGR">"c6143"</definedName>
    <definedName name="IQ_TOTAL_ASSETS_5YR_ANN_GROWTH">"c1239"</definedName>
    <definedName name="IQ_TOTAL_ASSETS_7YR_ANN_CAGR">"c6144"</definedName>
    <definedName name="IQ_TOTAL_ASSETS_7YR_ANN_GROWTH">"c1240"</definedName>
    <definedName name="IQ_TOTAL_ASSETS_FDIC">"c6339"</definedName>
    <definedName name="IQ_TOTAL_ASSETS_SUBTOTAL_AP">"c8985"</definedName>
    <definedName name="IQ_TOTAL_ATTRIB_ORE_RESOURCES_ALUM">"c9241"</definedName>
    <definedName name="IQ_TOTAL_ATTRIB_ORE_RESOURCES_COP">"c9185"</definedName>
    <definedName name="IQ_TOTAL_ATTRIB_ORE_RESOURCES_DIAM">"c9665"</definedName>
    <definedName name="IQ_TOTAL_ATTRIB_ORE_RESOURCES_GOLD">"c9026"</definedName>
    <definedName name="IQ_TOTAL_ATTRIB_ORE_RESOURCES_IRON">"c9400"</definedName>
    <definedName name="IQ_TOTAL_ATTRIB_ORE_RESOURCES_LEAD">"c9453"</definedName>
    <definedName name="IQ_TOTAL_ATTRIB_ORE_RESOURCES_MANG">"c9506"</definedName>
    <definedName name="IQ_TOTAL_ATTRIB_ORE_RESOURCES_MOLYB">"c9718"</definedName>
    <definedName name="IQ_TOTAL_ATTRIB_ORE_RESOURCES_NICK">"c9294"</definedName>
    <definedName name="IQ_TOTAL_ATTRIB_ORE_RESOURCES_PLAT">"c9132"</definedName>
    <definedName name="IQ_TOTAL_ATTRIB_ORE_RESOURCES_SILVER">"c9079"</definedName>
    <definedName name="IQ_TOTAL_ATTRIB_ORE_RESOURCES_TITAN">"c9559"</definedName>
    <definedName name="IQ_TOTAL_ATTRIB_ORE_RESOURCES_URAN">"c9612"</definedName>
    <definedName name="IQ_TOTAL_ATTRIB_ORE_RESOURCES_ZINC">"c9347"</definedName>
    <definedName name="IQ_TOTAL_AVG_CE_TOTAL_AVG_ASSETS">"c1241"</definedName>
    <definedName name="IQ_TOTAL_AVG_EQUITY_TOTAL_AVG_ASSETS">"c1242"</definedName>
    <definedName name="IQ_TOTAL_BANK_CAPITAL">"c2668"</definedName>
    <definedName name="IQ_TOTAL_BEDS">"c8785"</definedName>
    <definedName name="IQ_TOTAL_CA">"c1243"</definedName>
    <definedName name="IQ_TOTAL_CA_SUBTOTAL_AP">"c8986"</definedName>
    <definedName name="IQ_TOTAL_CAP">"c1507"</definedName>
    <definedName name="IQ_TOTAL_CAPITAL_RATIO">"c1244"</definedName>
    <definedName name="IQ_TOTAL_CASH_DIVID">"c1455"</definedName>
    <definedName name="IQ_TOTAL_CASH_FINAN">"c1352"</definedName>
    <definedName name="IQ_TOTAL_CASH_INVEST">"c1353"</definedName>
    <definedName name="IQ_TOTAL_CASH_OPER">"c1354"</definedName>
    <definedName name="IQ_TOTAL_CHARGE_OFFS_FDIC">"c6603"</definedName>
    <definedName name="IQ_TOTAL_CHURN">"c2122"</definedName>
    <definedName name="IQ_TOTAL_CL">"c1245"</definedName>
    <definedName name="IQ_TOTAL_CL_SUBTOTAL_AP">"c8987"</definedName>
    <definedName name="IQ_TOTAL_COAL_PRODUCTION_COAL">"c9824"</definedName>
    <definedName name="IQ_TOTAL_COMMON">"c1411"</definedName>
    <definedName name="IQ_TOTAL_COMMON_EQUITY">"c1246"</definedName>
    <definedName name="IQ_TOTAL_CURRENT_ASSETS">"c1430"</definedName>
    <definedName name="IQ_TOTAL_CURRENT_LIAB">"c1431"</definedName>
    <definedName name="IQ_TOTAL_DEBT">"c1247"</definedName>
    <definedName name="IQ_TOTAL_DEBT_CAPITAL">"c1248"</definedName>
    <definedName name="IQ_TOTAL_DEBT_CURRENT">"c6190"</definedName>
    <definedName name="IQ_TOTAL_DEBT_EBITDA">"c1249"</definedName>
    <definedName name="IQ_TOTAL_DEBT_EBITDA_CAPEX">"c2948"</definedName>
    <definedName name="IQ_TOTAL_DEBT_EQUITY">"c1250"</definedName>
    <definedName name="IQ_TOTAL_DEBT_EXCL_FIN">"c2937"</definedName>
    <definedName name="IQ_TOTAL_DEBT_ISSUED">"c1251"</definedName>
    <definedName name="IQ_TOTAL_DEBT_ISSUED_BNK">"c1252"</definedName>
    <definedName name="IQ_TOTAL_DEBT_ISSUED_BR">"c1253"</definedName>
    <definedName name="IQ_TOTAL_DEBT_ISSUED_FIN">"c1254"</definedName>
    <definedName name="IQ_TOTAL_DEBT_ISSUED_RE">"c6271"</definedName>
    <definedName name="IQ_TOTAL_DEBT_ISSUED_REIT">"c1255"</definedName>
    <definedName name="IQ_TOTAL_DEBT_ISSUED_UTI">"c1256"</definedName>
    <definedName name="IQ_TOTAL_DEBT_ISSUES_INS">"c1257"</definedName>
    <definedName name="IQ_TOTAL_DEBT_NON_CURRENT">"c6191"</definedName>
    <definedName name="IQ_TOTAL_DEBT_OVER_EBITDA">"c1433"</definedName>
    <definedName name="IQ_TOTAL_DEBT_OVER_TOTAL_BV">"c1434"</definedName>
    <definedName name="IQ_TOTAL_DEBT_OVER_TOTAL_CAP">"c1432"</definedName>
    <definedName name="IQ_TOTAL_DEBT_REPAID">"c1258"</definedName>
    <definedName name="IQ_TOTAL_DEBT_REPAID_BNK">"c1259"</definedName>
    <definedName name="IQ_TOTAL_DEBT_REPAID_BR">"c1260"</definedName>
    <definedName name="IQ_TOTAL_DEBT_REPAID_FIN">"c1261"</definedName>
    <definedName name="IQ_TOTAL_DEBT_REPAID_INS">"c1262"</definedName>
    <definedName name="IQ_TOTAL_DEBT_REPAID_RE">"c6272"</definedName>
    <definedName name="IQ_TOTAL_DEBT_REPAID_REIT">"c1263"</definedName>
    <definedName name="IQ_TOTAL_DEBT_REPAID_UTI">"c1264"</definedName>
    <definedName name="IQ_TOTAL_DEBT_SECURITIES_FDIC">"c6410"</definedName>
    <definedName name="IQ_TOTAL_DEPOSITS">"c1265"</definedName>
    <definedName name="IQ_TOTAL_DEPOSITS_FDIC">"c6342"</definedName>
    <definedName name="IQ_TOTAL_DIV_PAID_CF">"c1266"</definedName>
    <definedName name="IQ_TOTAL_EMPLOYEE">"c2141"</definedName>
    <definedName name="IQ_TOTAL_EMPLOYEES">"c1522"</definedName>
    <definedName name="IQ_TOTAL_EMPLOYEES_FDIC">"c6355"</definedName>
    <definedName name="IQ_TOTAL_EQUITY">"c1267"</definedName>
    <definedName name="IQ_TOTAL_EQUITY_10YR_ANN_CAGR">"c6145"</definedName>
    <definedName name="IQ_TOTAL_EQUITY_10YR_ANN_GROWTH">"c1268"</definedName>
    <definedName name="IQ_TOTAL_EQUITY_1YR_ANN_GROWTH">"c1269"</definedName>
    <definedName name="IQ_TOTAL_EQUITY_2YR_ANN_CAGR">"c6146"</definedName>
    <definedName name="IQ_TOTAL_EQUITY_2YR_ANN_GROWTH">"c1270"</definedName>
    <definedName name="IQ_TOTAL_EQUITY_3YR_ANN_CAGR">"c6147"</definedName>
    <definedName name="IQ_TOTAL_EQUITY_3YR_ANN_GROWTH">"c1271"</definedName>
    <definedName name="IQ_TOTAL_EQUITY_5YR_ANN_CAGR">"c6148"</definedName>
    <definedName name="IQ_TOTAL_EQUITY_5YR_ANN_GROWTH">"c1272"</definedName>
    <definedName name="IQ_TOTAL_EQUITY_7YR_ANN_CAGR">"c6149"</definedName>
    <definedName name="IQ_TOTAL_EQUITY_7YR_ANN_GROWTH">"c1273"</definedName>
    <definedName name="IQ_TOTAL_EQUITY_ALLOWANCE_TOTAL_LOANS">"c1274"</definedName>
    <definedName name="IQ_TOTAL_EQUITY_SUBTOTAL_AP">"c8989"</definedName>
    <definedName name="IQ_TOTAL_INTEREST_EXP">"c1382"</definedName>
    <definedName name="IQ_TOTAL_INVENTORY">"c1385"</definedName>
    <definedName name="IQ_TOTAL_INVEST">"c1275"</definedName>
    <definedName name="IQ_TOTAL_LIAB">"c1276"</definedName>
    <definedName name="IQ_TOTAL_LIAB_BNK">"c1277"</definedName>
    <definedName name="IQ_TOTAL_LIAB_BR">"c1278"</definedName>
    <definedName name="IQ_TOTAL_LIAB_EQUITY">"c1279"</definedName>
    <definedName name="IQ_TOTAL_LIAB_EQUITY_FDIC">"c6354"</definedName>
    <definedName name="IQ_TOTAL_LIAB_EQUITY_SUBTOTAL_AP">"c8988"</definedName>
    <definedName name="IQ_TOTAL_LIAB_FIN">"c1280"</definedName>
    <definedName name="IQ_TOTAL_LIAB_INS">"c1281"</definedName>
    <definedName name="IQ_TOTAL_LIAB_RE">"c6273"</definedName>
    <definedName name="IQ_TOTAL_LIAB_REIT">"c1282"</definedName>
    <definedName name="IQ_TOTAL_LIAB_SHAREHOLD">"c1435"</definedName>
    <definedName name="IQ_TOTAL_LIAB_TOTAL_ASSETS">"c1283"</definedName>
    <definedName name="IQ_TOTAL_LIABILITIES_FDIC">"c6348"</definedName>
    <definedName name="IQ_TOTAL_LOANS">"c5653"</definedName>
    <definedName name="IQ_TOTAL_LONG_DEBT">"c1617"</definedName>
    <definedName name="IQ_TOTAL_NON_REC">"c1444"</definedName>
    <definedName name="IQ_TOTAL_OPER_EXP_BR">"c1284"</definedName>
    <definedName name="IQ_TOTAL_OPER_EXP_FIN">"c1285"</definedName>
    <definedName name="IQ_TOTAL_OPER_EXP_INS">"c1286"</definedName>
    <definedName name="IQ_TOTAL_OPER_EXP_RE">"c6274"</definedName>
    <definedName name="IQ_TOTAL_OPER_EXP_REIT">"c1287"</definedName>
    <definedName name="IQ_TOTAL_OPER_EXP_UTI">"c1288"</definedName>
    <definedName name="IQ_TOTAL_OPER_EXPEN">"c1445"</definedName>
    <definedName name="IQ_TOTAL_OPTIONS_BEG_OS">"c2693"</definedName>
    <definedName name="IQ_TOTAL_OPTIONS_CANCELLED">"c2696"</definedName>
    <definedName name="IQ_TOTAL_OPTIONS_END_OS">"c2697"</definedName>
    <definedName name="IQ_TOTAL_OPTIONS_EXERCISABLE_END_OS">"c5819"</definedName>
    <definedName name="IQ_TOTAL_OPTIONS_EXERCISED">"c2695"</definedName>
    <definedName name="IQ_TOTAL_OPTIONS_GRANTED">"c2694"</definedName>
    <definedName name="IQ_TOTAL_ORE_RESOURCES_ALUM">"c9230"</definedName>
    <definedName name="IQ_TOTAL_ORE_RESOURCES_COP">"c9174"</definedName>
    <definedName name="IQ_TOTAL_ORE_RESOURCES_DIAM">"c9654"</definedName>
    <definedName name="IQ_TOTAL_ORE_RESOURCES_GOLD">"c9015"</definedName>
    <definedName name="IQ_TOTAL_ORE_RESOURCES_IRON">"c9389"</definedName>
    <definedName name="IQ_TOTAL_ORE_RESOURCES_LEAD">"c9442"</definedName>
    <definedName name="IQ_TOTAL_ORE_RESOURCES_MANG">"c9495"</definedName>
    <definedName name="IQ_TOTAL_ORE_RESOURCES_MOLYB">"c9707"</definedName>
    <definedName name="IQ_TOTAL_ORE_RESOURCES_NICK">"c9283"</definedName>
    <definedName name="IQ_TOTAL_ORE_RESOURCES_PLAT">"c9121"</definedName>
    <definedName name="IQ_TOTAL_ORE_RESOURCES_SILVER">"c9068"</definedName>
    <definedName name="IQ_TOTAL_ORE_RESOURCES_TITAN">"c9548"</definedName>
    <definedName name="IQ_TOTAL_ORE_RESOURCES_URAN">"c9601"</definedName>
    <definedName name="IQ_TOTAL_ORE_RESOURCES_ZINC">"c9336"</definedName>
    <definedName name="IQ_TOTAL_OTHER_OPER">"c1289"</definedName>
    <definedName name="IQ_TOTAL_OUTSTANDING_BS_DATE">"c1022"</definedName>
    <definedName name="IQ_TOTAL_OUTSTANDING_FILING_DATE">"c2107"</definedName>
    <definedName name="IQ_TOTAL_PENSION_ASSETS">"c1290"</definedName>
    <definedName name="IQ_TOTAL_PENSION_ASSETS_DOMESTIC">"c2658"</definedName>
    <definedName name="IQ_TOTAL_PENSION_ASSETS_FOREIGN">"c2666"</definedName>
    <definedName name="IQ_TOTAL_PENSION_EXP">"c1291"</definedName>
    <definedName name="IQ_TOTAL_PENSION_OBLIGATION">"c1292"</definedName>
    <definedName name="IQ_TOTAL_PRINCIPAL">"c2509"</definedName>
    <definedName name="IQ_TOTAL_PRINCIPAL_PCT">"c2510"</definedName>
    <definedName name="IQ_TOTAL_PROP">"c8765"</definedName>
    <definedName name="IQ_TOTAL_PROVED_RESERVES_NGL">"c2924"</definedName>
    <definedName name="IQ_TOTAL_PROVED_RESERVES_OIL">"c2040"</definedName>
    <definedName name="IQ_TOTAL_RECEIV">"c1293"</definedName>
    <definedName name="IQ_TOTAL_RECOV_ATTRIB_RESOURCES_ALUM">"c9246"</definedName>
    <definedName name="IQ_TOTAL_RECOV_ATTRIB_RESOURCES_COAL">"c9820"</definedName>
    <definedName name="IQ_TOTAL_RECOV_ATTRIB_RESOURCES_COP">"c9190"</definedName>
    <definedName name="IQ_TOTAL_RECOV_ATTRIB_RESOURCES_DIAM">"c9670"</definedName>
    <definedName name="IQ_TOTAL_RECOV_ATTRIB_RESOURCES_GOLD">"c9031"</definedName>
    <definedName name="IQ_TOTAL_RECOV_ATTRIB_RESOURCES_IRON">"c9405"</definedName>
    <definedName name="IQ_TOTAL_RECOV_ATTRIB_RESOURCES_LEAD">"c9458"</definedName>
    <definedName name="IQ_TOTAL_RECOV_ATTRIB_RESOURCES_MANG">"c9511"</definedName>
    <definedName name="IQ_TOTAL_RECOV_ATTRIB_RESOURCES_MET_COAL">"c9760"</definedName>
    <definedName name="IQ_TOTAL_RECOV_ATTRIB_RESOURCES_MOLYB">"c9723"</definedName>
    <definedName name="IQ_TOTAL_RECOV_ATTRIB_RESOURCES_NICK">"c9299"</definedName>
    <definedName name="IQ_TOTAL_RECOV_ATTRIB_RESOURCES_PLAT">"c9137"</definedName>
    <definedName name="IQ_TOTAL_RECOV_ATTRIB_RESOURCES_SILVER">"c9084"</definedName>
    <definedName name="IQ_TOTAL_RECOV_ATTRIB_RESOURCES_STEAM">"c9790"</definedName>
    <definedName name="IQ_TOTAL_RECOV_ATTRIB_RESOURCES_TITAN">"c9564"</definedName>
    <definedName name="IQ_TOTAL_RECOV_ATTRIB_RESOURCES_URAN">"c9617"</definedName>
    <definedName name="IQ_TOTAL_RECOV_ATTRIB_RESOURCES_ZINC">"c9352"</definedName>
    <definedName name="IQ_TOTAL_RECOV_RESOURCES_ALUM">"c9236"</definedName>
    <definedName name="IQ_TOTAL_RECOV_RESOURCES_COAL">"c9815"</definedName>
    <definedName name="IQ_TOTAL_RECOV_RESOURCES_COP">"c9180"</definedName>
    <definedName name="IQ_TOTAL_RECOV_RESOURCES_DIAM">"c9660"</definedName>
    <definedName name="IQ_TOTAL_RECOV_RESOURCES_GOLD">"c9021"</definedName>
    <definedName name="IQ_TOTAL_RECOV_RESOURCES_IRON">"c9395"</definedName>
    <definedName name="IQ_TOTAL_RECOV_RESOURCES_LEAD">"c9448"</definedName>
    <definedName name="IQ_TOTAL_RECOV_RESOURCES_MANG">"c9501"</definedName>
    <definedName name="IQ_TOTAL_RECOV_RESOURCES_MET_COAL">"c9755"</definedName>
    <definedName name="IQ_TOTAL_RECOV_RESOURCES_MOLYB">"c9713"</definedName>
    <definedName name="IQ_TOTAL_RECOV_RESOURCES_NICK">"c9289"</definedName>
    <definedName name="IQ_TOTAL_RECOV_RESOURCES_PLAT">"c9127"</definedName>
    <definedName name="IQ_TOTAL_RECOV_RESOURCES_SILVER">"c9074"</definedName>
    <definedName name="IQ_TOTAL_RECOV_RESOURCES_STEAM">"c9785"</definedName>
    <definedName name="IQ_TOTAL_RECOV_RESOURCES_TITAN">"c9554"</definedName>
    <definedName name="IQ_TOTAL_RECOV_RESOURCES_URAN">"c9607"</definedName>
    <definedName name="IQ_TOTAL_RECOV_RESOURCES_ZINC">"c9342"</definedName>
    <definedName name="IQ_TOTAL_RECOVERIES_FDIC">"c6622"</definedName>
    <definedName name="IQ_TOTAL_RESOURCES_CALORIFIC_VALUE_COAL">"c9810"</definedName>
    <definedName name="IQ_TOTAL_RESOURCES_CALORIFIC_VALUE_MET_COAL">"c9750"</definedName>
    <definedName name="IQ_TOTAL_RESOURCES_CALORIFIC_VALUE_STEAM">"c9780"</definedName>
    <definedName name="IQ_TOTAL_RESOURCES_GRADE_ALUM">"c9231"</definedName>
    <definedName name="IQ_TOTAL_RESOURCES_GRADE_COP">"c9175"</definedName>
    <definedName name="IQ_TOTAL_RESOURCES_GRADE_DIAM">"c9655"</definedName>
    <definedName name="IQ_TOTAL_RESOURCES_GRADE_GOLD">"c9016"</definedName>
    <definedName name="IQ_TOTAL_RESOURCES_GRADE_IRON">"c9390"</definedName>
    <definedName name="IQ_TOTAL_RESOURCES_GRADE_LEAD">"c9443"</definedName>
    <definedName name="IQ_TOTAL_RESOURCES_GRADE_MANG">"c9496"</definedName>
    <definedName name="IQ_TOTAL_RESOURCES_GRADE_MOLYB">"c9708"</definedName>
    <definedName name="IQ_TOTAL_RESOURCES_GRADE_NICK">"c9284"</definedName>
    <definedName name="IQ_TOTAL_RESOURCES_GRADE_PLAT">"c9122"</definedName>
    <definedName name="IQ_TOTAL_RESOURCES_GRADE_SILVER">"c9069"</definedName>
    <definedName name="IQ_TOTAL_RESOURCES_GRADE_TITAN">"c9549"</definedName>
    <definedName name="IQ_TOTAL_RESOURCES_GRADE_URAN">"c9602"</definedName>
    <definedName name="IQ_TOTAL_RESOURCES_GRADE_ZINC">"c9337"</definedName>
    <definedName name="IQ_TOTAL_REV">"c1294"</definedName>
    <definedName name="IQ_TOTAL_REV_10YR_ANN_CAGR">"c6150"</definedName>
    <definedName name="IQ_TOTAL_REV_10YR_ANN_GROWTH">"c1295"</definedName>
    <definedName name="IQ_TOTAL_REV_1YR_ANN_GROWTH">"c1296"</definedName>
    <definedName name="IQ_TOTAL_REV_2YR_ANN_CAGR">"c6151"</definedName>
    <definedName name="IQ_TOTAL_REV_2YR_ANN_GROWTH">"c1297"</definedName>
    <definedName name="IQ_TOTAL_REV_3YR_ANN_CAGR">"c6152"</definedName>
    <definedName name="IQ_TOTAL_REV_3YR_ANN_GROWTH">"c1298"</definedName>
    <definedName name="IQ_TOTAL_REV_5YR_ANN_CAGR">"c6153"</definedName>
    <definedName name="IQ_TOTAL_REV_5YR_ANN_GROWTH">"c1299"</definedName>
    <definedName name="IQ_TOTAL_REV_7YR_ANN_CAGR">"c6154"</definedName>
    <definedName name="IQ_TOTAL_REV_7YR_ANN_GROWTH">"c1300"</definedName>
    <definedName name="IQ_TOTAL_REV_AS_REPORTED">"c1301"</definedName>
    <definedName name="IQ_TOTAL_REV_BNK">"c1302"</definedName>
    <definedName name="IQ_TOTAL_REV_BNK_FDIC">"c6786"</definedName>
    <definedName name="IQ_TOTAL_REV_BR">"c1303"</definedName>
    <definedName name="IQ_TOTAL_REV_EMPLOYEE">"c1304"</definedName>
    <definedName name="IQ_TOTAL_REV_FIN">"c1305"</definedName>
    <definedName name="IQ_TOTAL_REV_INS">"c1306"</definedName>
    <definedName name="IQ_TOTAL_REV_RE">"c6275"</definedName>
    <definedName name="IQ_TOTAL_REV_REIT">"c1307"</definedName>
    <definedName name="IQ_TOTAL_REV_SHARE">"c1912"</definedName>
    <definedName name="IQ_TOTAL_REV_SUBTOTAL_AP">"c8975"</definedName>
    <definedName name="IQ_TOTAL_REV_UTI">"c1308"</definedName>
    <definedName name="IQ_TOTAL_REVENUE">"c1436"</definedName>
    <definedName name="IQ_TOTAL_RISK_BASED_CAPITAL_RATIO_FDIC">"c6747"</definedName>
    <definedName name="IQ_TOTAL_ROOMS">"c8789"</definedName>
    <definedName name="IQ_TOTAL_SECURITIES_FDIC">"c6306"</definedName>
    <definedName name="IQ_TOTAL_SPECIAL">"c1618"</definedName>
    <definedName name="IQ_TOTAL_SQ_FT">"c8781"</definedName>
    <definedName name="IQ_TOTAL_ST_BORROW">"c1424"</definedName>
    <definedName name="IQ_TOTAL_SUB_DEBT">"c2528"</definedName>
    <definedName name="IQ_TOTAL_SUB_DEBT_EBITDA">"c2554"</definedName>
    <definedName name="IQ_TOTAL_SUB_DEBT_EBITDA_CAPEX">"c2555"</definedName>
    <definedName name="IQ_TOTAL_SUB_DEBT_PCT">"c2529"</definedName>
    <definedName name="IQ_TOTAL_SUBS">"c2119"</definedName>
    <definedName name="IQ_TOTAL_TIME_DEPOSITS_FDIC">"c6497"</definedName>
    <definedName name="IQ_TOTAL_TIME_SAVINGS_DEPOSITS_FDIC">"c6498"</definedName>
    <definedName name="IQ_TOTAL_UNITS">"c8773"</definedName>
    <definedName name="IQ_TOTAL_UNUSED_COMMITMENTS_FDIC">"c6536"</definedName>
    <definedName name="IQ_TOTAL_UNUSUAL">"c1508"</definedName>
    <definedName name="IQ_TOTAL_UNUSUAL_BNK">"c5516"</definedName>
    <definedName name="IQ_TOTAL_UNUSUAL_BR">"c5517"</definedName>
    <definedName name="IQ_TOTAL_UNUSUAL_FIN">"c5518"</definedName>
    <definedName name="IQ_TOTAL_UNUSUAL_INS">"c5519"</definedName>
    <definedName name="IQ_TOTAL_UNUSUAL_RE">"c6286"</definedName>
    <definedName name="IQ_TOTAL_UNUSUAL_REIT">"c5520"</definedName>
    <definedName name="IQ_TOTAL_UNUSUAL_UTI">"c5521"</definedName>
    <definedName name="IQ_TOTAL_WARRANTS_BEG_OS">"c2719"</definedName>
    <definedName name="IQ_TOTAL_WARRANTS_CANCELLED">"c2722"</definedName>
    <definedName name="IQ_TOTAL_WARRANTS_END_OS">"c2723"</definedName>
    <definedName name="IQ_TOTAL_WARRANTS_EXERCISED">"c2721"</definedName>
    <definedName name="IQ_TOTAL_WARRANTS_ISSUED">"c2720"</definedName>
    <definedName name="IQ_TR_ACCT_METHOD">"c2363"</definedName>
    <definedName name="IQ_TR_ACQ_52_WK_HI_PCT">"c2348"</definedName>
    <definedName name="IQ_TR_ACQ_52_WK_LOW_PCT">"c2347"</definedName>
    <definedName name="IQ_TR_ACQ_CASH_ST_INVEST">"c2372"</definedName>
    <definedName name="IQ_TR_ACQ_CLOSEPRICE_1D">"c3027"</definedName>
    <definedName name="IQ_TR_ACQ_DILUT_EPS_EXCL">"c3028"</definedName>
    <definedName name="IQ_TR_ACQ_EARNING_CO">"c2379"</definedName>
    <definedName name="IQ_TR_ACQ_EBIT">"c2380"</definedName>
    <definedName name="IQ_TR_ACQ_EBIT_EQ_INC">"c3611"</definedName>
    <definedName name="IQ_TR_ACQ_EBITDA">"c2381"</definedName>
    <definedName name="IQ_TR_ACQ_EBITDA_EQ_INC">"c3610"</definedName>
    <definedName name="IQ_TR_ACQ_FILING_CURRENCY">"c3033"</definedName>
    <definedName name="IQ_TR_ACQ_FILINGDATE">"c3607"</definedName>
    <definedName name="IQ_TR_ACQ_MCAP_1DAY">"c2345"</definedName>
    <definedName name="IQ_TR_ACQ_MIN_INT">"c2374"</definedName>
    <definedName name="IQ_TR_ACQ_NET_DEBT">"c2373"</definedName>
    <definedName name="IQ_TR_ACQ_NI">"c2378"</definedName>
    <definedName name="IQ_TR_ACQ_PERIODDATE">"c3606"</definedName>
    <definedName name="IQ_TR_ACQ_PRICEDATE_1D">"c2346"</definedName>
    <definedName name="IQ_TR_ACQ_RETURN">"c2349"</definedName>
    <definedName name="IQ_TR_ACQ_STOCKYEARHIGH_1D">"c2343"</definedName>
    <definedName name="IQ_TR_ACQ_STOCKYEARLOW_1D">"c2344"</definedName>
    <definedName name="IQ_TR_ACQ_TOTAL_ASSETS">"c2371"</definedName>
    <definedName name="IQ_TR_ACQ_TOTAL_COMMON_EQ">"c2377"</definedName>
    <definedName name="IQ_TR_ACQ_TOTAL_DEBT">"c2376"</definedName>
    <definedName name="IQ_TR_ACQ_TOTAL_PREF">"c2375"</definedName>
    <definedName name="IQ_TR_ACQ_TOTAL_REV">"c2382"</definedName>
    <definedName name="IQ_TR_ADJ_SIZE">"c3024"</definedName>
    <definedName name="IQ_TR_ANN_DATE">"c2395"</definedName>
    <definedName name="IQ_TR_ANN_DATE_BL">"c2394"</definedName>
    <definedName name="IQ_TR_BID_DATE">"c2357"</definedName>
    <definedName name="IQ_TR_BLUESKY_FEES">"c2277"</definedName>
    <definedName name="IQ_TR_BUY_ACC_ADVISORS">"c3048"</definedName>
    <definedName name="IQ_TR_BUY_FIN_ADVISORS">"c3045"</definedName>
    <definedName name="IQ_TR_BUY_LEG_ADVISORS">"c2387"</definedName>
    <definedName name="IQ_TR_BUYER_ID">"c2404"</definedName>
    <definedName name="IQ_TR_BUYERNAME">"c2401"</definedName>
    <definedName name="IQ_TR_CANCELLED_DATE">"c2284"</definedName>
    <definedName name="IQ_TR_CASH_CONSID_PCT">"c2296"</definedName>
    <definedName name="IQ_TR_CASH_ST_INVEST">"c3025"</definedName>
    <definedName name="IQ_TR_CHANGE_CONTROL">"c2365"</definedName>
    <definedName name="IQ_TR_CLOSED_DATE">"c2283"</definedName>
    <definedName name="IQ_TR_CO_NET_PROCEEDS">"c2268"</definedName>
    <definedName name="IQ_TR_CO_NET_PROCEEDS_PCT">"c2270"</definedName>
    <definedName name="IQ_TR_COMMENTS">"c2383"</definedName>
    <definedName name="IQ_TR_CURRENCY">"c3016"</definedName>
    <definedName name="IQ_TR_DEAL_ATTITUDE">"c2364"</definedName>
    <definedName name="IQ_TR_DEAL_CONDITIONS">"c2367"</definedName>
    <definedName name="IQ_TR_DEAL_RESOLUTION">"c2391"</definedName>
    <definedName name="IQ_TR_DEAL_RESPONSES">"c2366"</definedName>
    <definedName name="IQ_TR_DEBT_CONSID_PCT">"c2299"</definedName>
    <definedName name="IQ_TR_DEF_AGRMT_DATE">"c2285"</definedName>
    <definedName name="IQ_TR_DISCLOSED_FEES_EXP">"c2288"</definedName>
    <definedName name="IQ_TR_EARNOUTS">"c3023"</definedName>
    <definedName name="IQ_TR_EXPIRED_DATE">"c2412"</definedName>
    <definedName name="IQ_TR_GROSS_OFFERING_AMT">"c2262"</definedName>
    <definedName name="IQ_TR_HYBRID_CONSID_PCT">"c2300"</definedName>
    <definedName name="IQ_TR_IMPLIED_EQ">"c3018"</definedName>
    <definedName name="IQ_TR_IMPLIED_EQ_BV">"c3019"</definedName>
    <definedName name="IQ_TR_IMPLIED_EQ_NI_LTM">"c3020"</definedName>
    <definedName name="IQ_TR_IMPLIED_EV">"c2301"</definedName>
    <definedName name="IQ_TR_IMPLIED_EV_BV">"c2306"</definedName>
    <definedName name="IQ_TR_IMPLIED_EV_EBIT">"c2302"</definedName>
    <definedName name="IQ_TR_IMPLIED_EV_EBITDA">"c2303"</definedName>
    <definedName name="IQ_TR_IMPLIED_EV_NI_LTM">"c2307"</definedName>
    <definedName name="IQ_TR_IMPLIED_EV_REV">"c2304"</definedName>
    <definedName name="IQ_TR_INIT_FILED_DATE">"c3495"</definedName>
    <definedName name="IQ_TR_LOI_DATE">"c2282"</definedName>
    <definedName name="IQ_TR_MAJ_MIN_STAKE">"c2389"</definedName>
    <definedName name="IQ_TR_NEGOTIATED_BUYBACK_PRICE">"c2414"</definedName>
    <definedName name="IQ_TR_NET_ASSUM_LIABILITIES">"c2308"</definedName>
    <definedName name="IQ_TR_NET_PROCEEDS">"c2267"</definedName>
    <definedName name="IQ_TR_OFFER_DATE">"c2265"</definedName>
    <definedName name="IQ_TR_OFFER_DATE_MA">"c3035"</definedName>
    <definedName name="IQ_TR_OFFER_PER_SHARE">"c3017"</definedName>
    <definedName name="IQ_TR_OPTIONS_CONSID_PCT">"c2311"</definedName>
    <definedName name="IQ_TR_OTHER_CONSID">"c3022"</definedName>
    <definedName name="IQ_TR_PCT_SOUGHT">"c2309"</definedName>
    <definedName name="IQ_TR_PFEATURES">"c2384"</definedName>
    <definedName name="IQ_TR_PIPE_CONV_PRICE_SHARE">"c2292"</definedName>
    <definedName name="IQ_TR_PIPE_CPN_PCT">"c2291"</definedName>
    <definedName name="IQ_TR_PIPE_NUMBER_SHARES">"c2293"</definedName>
    <definedName name="IQ_TR_PIPE_PPS">"c2290"</definedName>
    <definedName name="IQ_TR_POSTMONEY_VAL">"c2286"</definedName>
    <definedName name="IQ_TR_PREDEAL_SITUATION">"c2390"</definedName>
    <definedName name="IQ_TR_PREF_CONSID_PCT">"c2310"</definedName>
    <definedName name="IQ_TR_PREMONEY_VAL">"c2287"</definedName>
    <definedName name="IQ_TR_PRINTING_FEES">"c2276"</definedName>
    <definedName name="IQ_TR_PT_MONETARY_VALUES">"c2415"</definedName>
    <definedName name="IQ_TR_PT_NUMBER_SHARES">"c2417"</definedName>
    <definedName name="IQ_TR_PT_PCT_SHARES">"c2416"</definedName>
    <definedName name="IQ_TR_RATING_FEES">"c2275"</definedName>
    <definedName name="IQ_TR_REG_EFFECT_DATE">"c2264"</definedName>
    <definedName name="IQ_TR_REG_FILED_DATE">"c2263"</definedName>
    <definedName name="IQ_TR_RENEWAL_BUYBACK">"c2413"</definedName>
    <definedName name="IQ_TR_ROUND_NUMBER">"c2295"</definedName>
    <definedName name="IQ_TR_SEC_FEES">"c2274"</definedName>
    <definedName name="IQ_TR_SECURITY_TYPE_REG">"c2279"</definedName>
    <definedName name="IQ_TR_SELL_ACC_ADVISORS">"c3049"</definedName>
    <definedName name="IQ_TR_SELL_FIN_ADVISORS">"c3046"</definedName>
    <definedName name="IQ_TR_SELL_LEG_ADVISORS">"c2388"</definedName>
    <definedName name="IQ_TR_SELLER_ID">"c2406"</definedName>
    <definedName name="IQ_TR_SELLERNAME">"c2402"</definedName>
    <definedName name="IQ_TR_SFEATURES">"c2385"</definedName>
    <definedName name="IQ_TR_SH_NET_PROCEEDS">"c2269"</definedName>
    <definedName name="IQ_TR_SH_NET_PROCEEDS_PCT">"c2271"</definedName>
    <definedName name="IQ_TR_SPECIAL_COMMITTEE">"c2362"</definedName>
    <definedName name="IQ_TR_STATUS">"c2399"</definedName>
    <definedName name="IQ_TR_STOCK_CONSID_PCT">"c2312"</definedName>
    <definedName name="IQ_TR_SUSPENDED_DATE">"c2407"</definedName>
    <definedName name="IQ_TR_TARGET_52WKHI_PCT">"c2351"</definedName>
    <definedName name="IQ_TR_TARGET_52WKLOW_PCT">"c2350"</definedName>
    <definedName name="IQ_TR_TARGET_ACC_ADVISORS">"c3047"</definedName>
    <definedName name="IQ_TR_TARGET_CASH_ST_INVEST">"c2327"</definedName>
    <definedName name="IQ_TR_TARGET_CLOSEPRICE_1D">"c2352"</definedName>
    <definedName name="IQ_TR_TARGET_CLOSEPRICE_1M">"c2354"</definedName>
    <definedName name="IQ_TR_TARGET_CLOSEPRICE_1W">"c2353"</definedName>
    <definedName name="IQ_TR_TARGET_DILUT_EPS_EXCL">"c2324"</definedName>
    <definedName name="IQ_TR_TARGET_EARNING_CO">"c2332"</definedName>
    <definedName name="IQ_TR_TARGET_EBIT">"c2333"</definedName>
    <definedName name="IQ_TR_TARGET_EBIT_EQ_INC">"c3609"</definedName>
    <definedName name="IQ_TR_TARGET_EBITDA">"c2334"</definedName>
    <definedName name="IQ_TR_TARGET_EBITDA_EQ_INC">"c3608"</definedName>
    <definedName name="IQ_TR_TARGET_FILING_CURRENCY">"c3034"</definedName>
    <definedName name="IQ_TR_TARGET_FILINGDATE">"c3605"</definedName>
    <definedName name="IQ_TR_TARGET_FIN_ADVISORS">"c3044"</definedName>
    <definedName name="IQ_TR_TARGET_ID">"c2405"</definedName>
    <definedName name="IQ_TR_TARGET_LEG_ADVISORS">"c2386"</definedName>
    <definedName name="IQ_TR_TARGET_MARKETCAP">"c2342"</definedName>
    <definedName name="IQ_TR_TARGET_MIN_INT">"c2328"</definedName>
    <definedName name="IQ_TR_TARGET_NET_DEBT">"c2326"</definedName>
    <definedName name="IQ_TR_TARGET_NI">"c2331"</definedName>
    <definedName name="IQ_TR_TARGET_PERIODDATE">"c3604"</definedName>
    <definedName name="IQ_TR_TARGET_PRICEDATE_1D">"c2341"</definedName>
    <definedName name="IQ_TR_TARGET_RETURN">"c2355"</definedName>
    <definedName name="IQ_TR_TARGET_SEC_DETAIL">"c3021"</definedName>
    <definedName name="IQ_TR_TARGET_SEC_TI_ID">"c2368"</definedName>
    <definedName name="IQ_TR_TARGET_SEC_TYPE">"c2369"</definedName>
    <definedName name="IQ_TR_TARGET_SPD">"c2313"</definedName>
    <definedName name="IQ_TR_TARGET_SPD_PCT">"c2314"</definedName>
    <definedName name="IQ_TR_TARGET_STOCKPREMIUM_1D">"c2336"</definedName>
    <definedName name="IQ_TR_TARGET_STOCKPREMIUM_1M">"c2337"</definedName>
    <definedName name="IQ_TR_TARGET_STOCKPREMIUM_1W">"c2338"</definedName>
    <definedName name="IQ_TR_TARGET_STOCKYEARHIGH_1D">"c2339"</definedName>
    <definedName name="IQ_TR_TARGET_STOCKYEARLOW_1D">"c2340"</definedName>
    <definedName name="IQ_TR_TARGET_TOTAL_ASSETS">"c2325"</definedName>
    <definedName name="IQ_TR_TARGET_TOTAL_COMMON_EQ">"c2421"</definedName>
    <definedName name="IQ_TR_TARGET_TOTAL_DEBT">"c2330"</definedName>
    <definedName name="IQ_TR_TARGET_TOTAL_PREF">"c2329"</definedName>
    <definedName name="IQ_TR_TARGET_TOTAL_REV">"c2335"</definedName>
    <definedName name="IQ_TR_TARGETNAME">"c2403"</definedName>
    <definedName name="IQ_TR_TERM_FEE">"c2298"</definedName>
    <definedName name="IQ_TR_TERM_FEE_PCT">"c2297"</definedName>
    <definedName name="IQ_TR_TODATE">"c3036"</definedName>
    <definedName name="IQ_TR_TODATE_MONETARY_VALUE">"c2418"</definedName>
    <definedName name="IQ_TR_TODATE_NUMBER_SHARES">"c2420"</definedName>
    <definedName name="IQ_TR_TODATE_PCT_SHARES">"c2419"</definedName>
    <definedName name="IQ_TR_TOTAL_ACCT_FEES">"c2273"</definedName>
    <definedName name="IQ_TR_TOTAL_CASH">"c2315"</definedName>
    <definedName name="IQ_TR_TOTAL_CONSID_SH">"c2316"</definedName>
    <definedName name="IQ_TR_TOTAL_DEBT">"c2317"</definedName>
    <definedName name="IQ_TR_TOTAL_GROSS_TV">"c2318"</definedName>
    <definedName name="IQ_TR_TOTAL_HYBRID">"c2319"</definedName>
    <definedName name="IQ_TR_TOTAL_LEGAL_FEES">"c2272"</definedName>
    <definedName name="IQ_TR_TOTAL_NET_TV">"c2320"</definedName>
    <definedName name="IQ_TR_TOTAL_NEWMONEY">"c2289"</definedName>
    <definedName name="IQ_TR_TOTAL_OPTIONS">"c2322"</definedName>
    <definedName name="IQ_TR_TOTAL_OPTIONS_BUYER">"c3026"</definedName>
    <definedName name="IQ_TR_TOTAL_PREFERRED">"c2321"</definedName>
    <definedName name="IQ_TR_TOTAL_REG_AMT">"c2261"</definedName>
    <definedName name="IQ_TR_TOTAL_STOCK">"c2323"</definedName>
    <definedName name="IQ_TR_TOTAL_TAKEDOWNS">"c2278"</definedName>
    <definedName name="IQ_TR_TOTAL_UW_COMP">"c2280"</definedName>
    <definedName name="IQ_TR_TOTALVALUE">"c2400"</definedName>
    <definedName name="IQ_TR_TRANSACTION_TYPE">"c2398"</definedName>
    <definedName name="IQ_TR_WITHDRAWN_DTE">"c2266"</definedName>
    <definedName name="IQ_TRADE_AR">"c1345"</definedName>
    <definedName name="IQ_TRADE_PRINCIPAL">"c1309"</definedName>
    <definedName name="IQ_TRADING_ACCOUNT_GAINS_FEES_FDIC">"c6573"</definedName>
    <definedName name="IQ_TRADING_ASSETS">"c1310"</definedName>
    <definedName name="IQ_TRADING_ASSETS_FDIC">"c6328"</definedName>
    <definedName name="IQ_TRADING_CURRENCY">"c2212"</definedName>
    <definedName name="IQ_TRADING_LIABILITIES_FDIC">"c6344"</definedName>
    <definedName name="IQ_TRANSACTION_ACCOUNTS_FDIC">"c6544"</definedName>
    <definedName name="IQ_TREASURY">"c1311"</definedName>
    <definedName name="IQ_TREASURY_OTHER_EQUITY">"c1312"</definedName>
    <definedName name="IQ_TREASURY_OTHER_EQUITY_BNK">"c1313"</definedName>
    <definedName name="IQ_TREASURY_OTHER_EQUITY_BR">"c1314"</definedName>
    <definedName name="IQ_TREASURY_OTHER_EQUITY_FIN">"c1315"</definedName>
    <definedName name="IQ_TREASURY_OTHER_EQUITY_INS">"c1316"</definedName>
    <definedName name="IQ_TREASURY_OTHER_EQUITY_RE">"c6276"</definedName>
    <definedName name="IQ_TREASURY_OTHER_EQUITY_REIT">"c1317"</definedName>
    <definedName name="IQ_TREASURY_OTHER_EQUITY_UTI">"c1318"</definedName>
    <definedName name="IQ_TREASURY_STOCK">"c1438"</definedName>
    <definedName name="IQ_TREASURY_STOCK_TRANSACTIONS_FDIC">"c6501"</definedName>
    <definedName name="IQ_TRUCK_ASSEMBLIES">"c7021"</definedName>
    <definedName name="IQ_TRUCK_ASSEMBLIES_APR">"c7681"</definedName>
    <definedName name="IQ_TRUCK_ASSEMBLIES_APR_FC">"c8561"</definedName>
    <definedName name="IQ_TRUCK_ASSEMBLIES_FC">"c7901"</definedName>
    <definedName name="IQ_TRUCK_ASSEMBLIES_POP">"c7241"</definedName>
    <definedName name="IQ_TRUCK_ASSEMBLIES_POP_FC">"c8121"</definedName>
    <definedName name="IQ_TRUCK_ASSEMBLIES_YOY">"c7461"</definedName>
    <definedName name="IQ_TRUCK_ASSEMBLIES_YOY_FC">"c8341"</definedName>
    <definedName name="IQ_TRUST_INC">"c1319"</definedName>
    <definedName name="IQ_TRUST_PREF">"c1320"</definedName>
    <definedName name="IQ_TRUST_PREFERRED">"c3029"</definedName>
    <definedName name="IQ_TRUST_PREFERRED_PCT">"c3030"</definedName>
    <definedName name="IQ_TWELVE_MONTHS_FIXED_AND_FLOATING_FDIC">"c6420"</definedName>
    <definedName name="IQ_TWELVE_MONTHS_MORTGAGE_PASS_THROUGHS_FDIC">"c6412"</definedName>
    <definedName name="IQ_UFCF_10YR_ANN_CAGR">"c6179"</definedName>
    <definedName name="IQ_UFCF_10YR_ANN_GROWTH">"c1948"</definedName>
    <definedName name="IQ_UFCF_1YR_ANN_GROWTH">"c1943"</definedName>
    <definedName name="IQ_UFCF_2YR_ANN_CAGR">"c6175"</definedName>
    <definedName name="IQ_UFCF_2YR_ANN_GROWTH">"c1944"</definedName>
    <definedName name="IQ_UFCF_3YR_ANN_CAGR">"c6176"</definedName>
    <definedName name="IQ_UFCF_3YR_ANN_GROWTH">"c1945"</definedName>
    <definedName name="IQ_UFCF_5YR_ANN_CAGR">"c6177"</definedName>
    <definedName name="IQ_UFCF_5YR_ANN_GROWTH">"c1946"</definedName>
    <definedName name="IQ_UFCF_7YR_ANN_CAGR">"c6178"</definedName>
    <definedName name="IQ_UFCF_7YR_ANN_GROWTH">"c1947"</definedName>
    <definedName name="IQ_UFCF_MARGIN">"c1962"</definedName>
    <definedName name="IQ_ULT_PARENT">"c3037"</definedName>
    <definedName name="IQ_ULT_PARENT_CIQID">"c3039"</definedName>
    <definedName name="IQ_ULT_PARENT_TICKER">"c3038"</definedName>
    <definedName name="IQ_UNAMORT_DISC">"c2513"</definedName>
    <definedName name="IQ_UNAMORT_DISC_PCT">"c2514"</definedName>
    <definedName name="IQ_UNAMORT_PREMIUM">"c2511"</definedName>
    <definedName name="IQ_UNAMORT_PREMIUM_PCT">"c2512"</definedName>
    <definedName name="IQ_UNCONSOL_BEDS">"c8783"</definedName>
    <definedName name="IQ_UNCONSOL_PROP">"c8762"</definedName>
    <definedName name="IQ_UNCONSOL_ROOMS">"c8787"</definedName>
    <definedName name="IQ_UNCONSOL_SQ_FT">"c8778"</definedName>
    <definedName name="IQ_UNCONSOL_UNITS">"c8770"</definedName>
    <definedName name="IQ_UNDERWRITING_PROFIT">"c9975"</definedName>
    <definedName name="IQ_UNDIVIDED_PROFITS_FDIC">"c6352"</definedName>
    <definedName name="IQ_UNDRAWN_CP">"c2518"</definedName>
    <definedName name="IQ_UNDRAWN_CREDIT">"c3032"</definedName>
    <definedName name="IQ_UNDRAWN_RC">"c2517"</definedName>
    <definedName name="IQ_UNDRAWN_TL">"c2519"</definedName>
    <definedName name="IQ_UNEARN_PREMIUM">"c1321"</definedName>
    <definedName name="IQ_UNEARN_REV_CURRENT">"c1322"</definedName>
    <definedName name="IQ_UNEARN_REV_CURRENT_BNK">"c1323"</definedName>
    <definedName name="IQ_UNEARN_REV_CURRENT_BR">"c1324"</definedName>
    <definedName name="IQ_UNEARN_REV_CURRENT_FIN">"c1325"</definedName>
    <definedName name="IQ_UNEARN_REV_CURRENT_INS">"c1326"</definedName>
    <definedName name="IQ_UNEARN_REV_CURRENT_RE">"c6277"</definedName>
    <definedName name="IQ_UNEARN_REV_CURRENT_REIT">"c1327"</definedName>
    <definedName name="IQ_UNEARN_REV_CURRENT_UTI">"c1328"</definedName>
    <definedName name="IQ_UNEARN_REV_LT">"c1329"</definedName>
    <definedName name="IQ_UNEARNED_INCOME_FDIC">"c6324"</definedName>
    <definedName name="IQ_UNEARNED_INCOME_FOREIGN_FDIC">"c6385"</definedName>
    <definedName name="IQ_UNEMPLOYMENT_RATE">"c7023"</definedName>
    <definedName name="IQ_UNEMPLOYMENT_RATE_FC">"c7903"</definedName>
    <definedName name="IQ_UNEMPLOYMENT_RATE_POP">"c7243"</definedName>
    <definedName name="IQ_UNEMPLOYMENT_RATE_POP_FC">"c8123"</definedName>
    <definedName name="IQ_UNEMPLOYMENT_RATE_YOY">"c7463"</definedName>
    <definedName name="IQ_UNEMPLOYMENT_RATE_YOY_FC">"c8343"</definedName>
    <definedName name="IQ_UNIT_LABOR_COST_INDEX">"c7025"</definedName>
    <definedName name="IQ_UNIT_LABOR_COST_INDEX_APR">"c7685"</definedName>
    <definedName name="IQ_UNIT_LABOR_COST_INDEX_APR_FC">"c8565"</definedName>
    <definedName name="IQ_UNIT_LABOR_COST_INDEX_FC">"c7905"</definedName>
    <definedName name="IQ_UNIT_LABOR_COST_INDEX_PCT_CHANGE">"c7024"</definedName>
    <definedName name="IQ_UNIT_LABOR_COST_INDEX_PCT_CHANGE_FC">"c7904"</definedName>
    <definedName name="IQ_UNIT_LABOR_COST_INDEX_PCT_CHANGE_POP">"c7244"</definedName>
    <definedName name="IQ_UNIT_LABOR_COST_INDEX_PCT_CHANGE_POP_FC">"c8124"</definedName>
    <definedName name="IQ_UNIT_LABOR_COST_INDEX_PCT_CHANGE_YOY">"c7464"</definedName>
    <definedName name="IQ_UNIT_LABOR_COST_INDEX_PCT_CHANGE_YOY_FC">"c8344"</definedName>
    <definedName name="IQ_UNIT_LABOR_COST_INDEX_POP">"c7245"</definedName>
    <definedName name="IQ_UNIT_LABOR_COST_INDEX_POP_FC">"c8125"</definedName>
    <definedName name="IQ_UNIT_LABOR_COST_INDEX_YOY">"c7465"</definedName>
    <definedName name="IQ_UNIT_LABOR_COST_INDEX_YOY_FC">"c8345"</definedName>
    <definedName name="IQ_UNLEVERED_FCF">"c1908"</definedName>
    <definedName name="IQ_UNPAID_CLAIMS">"c1330"</definedName>
    <definedName name="IQ_UNPROFITABLE_INSTITUTIONS_FDIC">"c6722"</definedName>
    <definedName name="IQ_UNREALIZED_GAIN">"c1619"</definedName>
    <definedName name="IQ_UNSECURED_DEBT">"c2548"</definedName>
    <definedName name="IQ_UNSECURED_DEBT_PCT">"c2549"</definedName>
    <definedName name="IQ_UNUSED_LOAN_COMMITMENTS_FDIC">"c6368"</definedName>
    <definedName name="IQ_UNUSUAL_EXP">"c1456"</definedName>
    <definedName name="IQ_US_BRANCHES_FOREIGN_BANK_LOANS_FDIC">"c6435"</definedName>
    <definedName name="IQ_US_BRANCHES_FOREIGN_BANKS_FDIC">"c6390"</definedName>
    <definedName name="IQ_US_GAAP">"c1331"</definedName>
    <definedName name="IQ_US_GAAP_BASIC_EPS_EXCL">"c2984"</definedName>
    <definedName name="IQ_US_GAAP_BASIC_EPS_INCL">"c2982"</definedName>
    <definedName name="IQ_US_GAAP_BASIC_WEIGHT">"c2980"</definedName>
    <definedName name="IQ_US_GAAP_CA_ADJ">"c2925"</definedName>
    <definedName name="IQ_US_GAAP_CASH_FINAN">"c2945"</definedName>
    <definedName name="IQ_US_GAAP_CASH_FINAN_ADJ">"c2941"</definedName>
    <definedName name="IQ_US_GAAP_CASH_INVEST">"c2944"</definedName>
    <definedName name="IQ_US_GAAP_CASH_INVEST_ADJ">"c2940"</definedName>
    <definedName name="IQ_US_GAAP_CASH_OPER">"c2943"</definedName>
    <definedName name="IQ_US_GAAP_CASH_OPER_ADJ">"c2939"</definedName>
    <definedName name="IQ_US_GAAP_CL_ADJ">"c2927"</definedName>
    <definedName name="IQ_US_GAAP_COST_REV_ADJ">"c2951"</definedName>
    <definedName name="IQ_US_GAAP_DILUT_EPS_EXCL">"c2985"</definedName>
    <definedName name="IQ_US_GAAP_DILUT_EPS_INCL">"c2983"</definedName>
    <definedName name="IQ_US_GAAP_DILUT_NI">"c2979"</definedName>
    <definedName name="IQ_US_GAAP_DILUT_WEIGHT">"c2981"</definedName>
    <definedName name="IQ_US_GAAP_DO_ADJ">"c2959"</definedName>
    <definedName name="IQ_US_GAAP_EXTRA_ACC_ITEMS_ADJ">"c2958"</definedName>
    <definedName name="IQ_US_GAAP_INC_TAX_ADJ">"c2961"</definedName>
    <definedName name="IQ_US_GAAP_INTEREST_EXP_ADJ">"c2957"</definedName>
    <definedName name="IQ_US_GAAP_LIAB_LT_ADJ">"c2928"</definedName>
    <definedName name="IQ_US_GAAP_LIAB_TOTAL_LIAB">"c2933"</definedName>
    <definedName name="IQ_US_GAAP_MINORITY_INTEREST_IS_ADJ">"c2960"</definedName>
    <definedName name="IQ_US_GAAP_NCA_ADJ">"c2926"</definedName>
    <definedName name="IQ_US_GAAP_NET_CHANGE">"c2946"</definedName>
    <definedName name="IQ_US_GAAP_NET_CHANGE_ADJ">"c2942"</definedName>
    <definedName name="IQ_US_GAAP_NI">"c2976"</definedName>
    <definedName name="IQ_US_GAAP_NI_ADJ">"c2963"</definedName>
    <definedName name="IQ_US_GAAP_NI_AVAIL_INCL">"c2978"</definedName>
    <definedName name="IQ_US_GAAP_OTHER_ADJ_ADJ">"c2962"</definedName>
    <definedName name="IQ_US_GAAP_OTHER_NON_OPER_ADJ">"c2955"</definedName>
    <definedName name="IQ_US_GAAP_OTHER_OPER_ADJ">"c2954"</definedName>
    <definedName name="IQ_US_GAAP_RD_ADJ">"c2953"</definedName>
    <definedName name="IQ_US_GAAP_SGA_ADJ">"c2952"</definedName>
    <definedName name="IQ_US_GAAP_TOTAL_ASSETS">"c2931"</definedName>
    <definedName name="IQ_US_GAAP_TOTAL_EQUITY">"c2934"</definedName>
    <definedName name="IQ_US_GAAP_TOTAL_EQUITY_ADJ">"c2929"</definedName>
    <definedName name="IQ_US_GAAP_TOTAL_REV_ADJ">"c2950"</definedName>
    <definedName name="IQ_US_GAAP_TOTAL_UNUSUAL_ADJ">"c2956"</definedName>
    <definedName name="IQ_US_GOV_AGENCIES_FDIC">"c6395"</definedName>
    <definedName name="IQ_US_GOV_DEPOSITS_FDIC">"c6483"</definedName>
    <definedName name="IQ_US_GOV_ENTERPRISES_FDIC">"c6396"</definedName>
    <definedName name="IQ_US_GOV_NONCURRENT_LOANS_TOTAL_NONCURRENT_FDIC">"c6779"</definedName>
    <definedName name="IQ_US_GOV_NONTRANSACTION_ACCOUNTS_FDIC">"c6546"</definedName>
    <definedName name="IQ_US_GOV_OBLIGATIONS_FDIC">"c6299"</definedName>
    <definedName name="IQ_US_GOV_SECURITIES_FDIC">"c6297"</definedName>
    <definedName name="IQ_US_GOV_TOTAL_DEPOSITS_FDIC">"c6472"</definedName>
    <definedName name="IQ_US_GOV_TRANSACTION_ACCOUNTS_FDIC">"c6538"</definedName>
    <definedName name="IQ_US_TREASURY_SECURITIES_FDIC">"c6298"</definedName>
    <definedName name="IQ_UTIL_PPE_NET">"c1620"</definedName>
    <definedName name="IQ_UTIL_REV">"c2091"</definedName>
    <definedName name="IQ_UV_PENSION_LIAB">"c1332"</definedName>
    <definedName name="IQ_VALUATION_ALLOWANCES_FDIC">"c6400"</definedName>
    <definedName name="IQ_VALUE_TRADED">"c1519"</definedName>
    <definedName name="IQ_VALUE_TRADED_LAST_3MTH">"c1530"</definedName>
    <definedName name="IQ_VALUE_TRADED_LAST_6MTH">"c1531"</definedName>
    <definedName name="IQ_VALUE_TRADED_LAST_MTH">"c1529"</definedName>
    <definedName name="IQ_VALUE_TRADED_LAST_WK">"c1528"</definedName>
    <definedName name="IQ_VALUE_TRADED_LAST_YR">"c1532"</definedName>
    <definedName name="IQ_VC_REVENUE_FDIC">"c6667"</definedName>
    <definedName name="IQ_VEHICLE_ASSEMBLIES_LIGHT">"c6905"</definedName>
    <definedName name="IQ_VEHICLE_ASSEMBLIES_LIGHT_APR">"c7565"</definedName>
    <definedName name="IQ_VEHICLE_ASSEMBLIES_LIGHT_APR_FC">"c8445"</definedName>
    <definedName name="IQ_VEHICLE_ASSEMBLIES_LIGHT_FC">"c7785"</definedName>
    <definedName name="IQ_VEHICLE_ASSEMBLIES_LIGHT_NEW">"c6925"</definedName>
    <definedName name="IQ_VEHICLE_ASSEMBLIES_LIGHT_NEW_APR">"c7585"</definedName>
    <definedName name="IQ_VEHICLE_ASSEMBLIES_LIGHT_NEW_APR_FC">"c8465"</definedName>
    <definedName name="IQ_VEHICLE_ASSEMBLIES_LIGHT_NEW_FC">"c7805"</definedName>
    <definedName name="IQ_VEHICLE_ASSEMBLIES_LIGHT_NEW_POP">"c7145"</definedName>
    <definedName name="IQ_VEHICLE_ASSEMBLIES_LIGHT_NEW_POP_FC">"c8025"</definedName>
    <definedName name="IQ_VEHICLE_ASSEMBLIES_LIGHT_NEW_YOY">"c7365"</definedName>
    <definedName name="IQ_VEHICLE_ASSEMBLIES_LIGHT_NEW_YOY_FC">"c8245"</definedName>
    <definedName name="IQ_VEHICLE_ASSEMBLIES_LIGHT_POP">"c7125"</definedName>
    <definedName name="IQ_VEHICLE_ASSEMBLIES_LIGHT_POP_FC">"c8005"</definedName>
    <definedName name="IQ_VEHICLE_ASSEMBLIES_LIGHT_YOY">"c7345"</definedName>
    <definedName name="IQ_VEHICLE_ASSEMBLIES_LIGHT_YOY_FC">"c8225"</definedName>
    <definedName name="IQ_VEHICLE_ASSEMBLIES_TOTAL">"c7020"</definedName>
    <definedName name="IQ_VEHICLE_ASSEMBLIES_TOTAL_APR">"c7680"</definedName>
    <definedName name="IQ_VEHICLE_ASSEMBLIES_TOTAL_APR_FC">"c8560"</definedName>
    <definedName name="IQ_VEHICLE_ASSEMBLIES_TOTAL_FC">"c7900"</definedName>
    <definedName name="IQ_VEHICLE_ASSEMBLIES_TOTAL_POP">"c7240"</definedName>
    <definedName name="IQ_VEHICLE_ASSEMBLIES_TOTAL_POP_FC">"c8120"</definedName>
    <definedName name="IQ_VEHICLE_ASSEMBLIES_TOTAL_YOY">"c7460"</definedName>
    <definedName name="IQ_VEHICLE_ASSEMBLIES_TOTAL_YOY_FC">"c8340"</definedName>
    <definedName name="IQ_VIF_AFTER_COST_CAPITAL_COVERED">"c9966"</definedName>
    <definedName name="IQ_VIF_AFTER_COST_CAPITAL_GROUP">"c9952"</definedName>
    <definedName name="IQ_VIF_BEFORE_COST_CAPITAL_COVERED">"c9964"</definedName>
    <definedName name="IQ_VIF_BEFORE_COST_CAPITAL_GROUP">"c9950"</definedName>
    <definedName name="IQ_VOL_LAST_3MTH">"c1525"</definedName>
    <definedName name="IQ_VOL_LAST_6MTH">"c1526"</definedName>
    <definedName name="IQ_VOL_LAST_MTH">"c1524"</definedName>
    <definedName name="IQ_VOL_LAST_WK">"c1523"</definedName>
    <definedName name="IQ_VOL_LAST_YR">"c1527"</definedName>
    <definedName name="IQ_VOLATILE_LIABILITIES_FDIC">"c6364"</definedName>
    <definedName name="IQ_VOLUME">"c1333"</definedName>
    <definedName name="IQ_WARRANTS_BEG_OS">"c2698"</definedName>
    <definedName name="IQ_WARRANTS_CANCELLED">"c2701"</definedName>
    <definedName name="IQ_WARRANTS_END_OS">"c2702"</definedName>
    <definedName name="IQ_WARRANTS_EXERCISED">"c2700"</definedName>
    <definedName name="IQ_WARRANTS_ISSUED">"c2699"</definedName>
    <definedName name="IQ_WARRANTS_STRIKE_PRICE_ISSUED">"c2704"</definedName>
    <definedName name="IQ_WARRANTS_STRIKE_PRICE_OS">"c2703"</definedName>
    <definedName name="IQ_WEEK">50000</definedName>
    <definedName name="IQ_WEIGHTED_AVG_PRICE">"c1334"</definedName>
    <definedName name="IQ_WHOLESALE_INVENTORIES">"c7027"</definedName>
    <definedName name="IQ_WHOLESALE_INVENTORIES_APR">"c7687"</definedName>
    <definedName name="IQ_WHOLESALE_INVENTORIES_APR_FC">"c8567"</definedName>
    <definedName name="IQ_WHOLESALE_INVENTORIES_FC">"c7907"</definedName>
    <definedName name="IQ_WHOLESALE_INVENTORIES_POP">"c7247"</definedName>
    <definedName name="IQ_WHOLESALE_INVENTORIES_POP_FC">"c8127"</definedName>
    <definedName name="IQ_WHOLESALE_INVENTORIES_YOY">"c7467"</definedName>
    <definedName name="IQ_WHOLESALE_INVENTORIES_YOY_FC">"c8347"</definedName>
    <definedName name="IQ_WHOLESALE_IS_RATIO">"c7026"</definedName>
    <definedName name="IQ_WHOLESALE_IS_RATIO_FC">"c7906"</definedName>
    <definedName name="IQ_WHOLESALE_IS_RATIO_POP">"c7246"</definedName>
    <definedName name="IQ_WHOLESALE_IS_RATIO_POP_FC">"c8126"</definedName>
    <definedName name="IQ_WHOLESALE_IS_RATIO_YOY">"c7466"</definedName>
    <definedName name="IQ_WHOLESALE_IS_RATIO_YOY_FC">"c8346"</definedName>
    <definedName name="IQ_WHOLESALE_SALES">"c7028"</definedName>
    <definedName name="IQ_WHOLESALE_SALES_APR">"c7688"</definedName>
    <definedName name="IQ_WHOLESALE_SALES_APR_FC">"c8568"</definedName>
    <definedName name="IQ_WHOLESALE_SALES_FC">"c7908"</definedName>
    <definedName name="IQ_WHOLESALE_SALES_INDEX">"c7029"</definedName>
    <definedName name="IQ_WHOLESALE_SALES_INDEX_APR">"c7689"</definedName>
    <definedName name="IQ_WHOLESALE_SALES_INDEX_APR_FC">"c8569"</definedName>
    <definedName name="IQ_WHOLESALE_SALES_INDEX_FC">"c7909"</definedName>
    <definedName name="IQ_WHOLESALE_SALES_INDEX_POP">"c7249"</definedName>
    <definedName name="IQ_WHOLESALE_SALES_INDEX_POP_FC">"c8129"</definedName>
    <definedName name="IQ_WHOLESALE_SALES_INDEX_YOY">"c7469"</definedName>
    <definedName name="IQ_WHOLESALE_SALES_INDEX_YOY_FC">"c8349"</definedName>
    <definedName name="IQ_WHOLESALE_SALES_POP">"c7248"</definedName>
    <definedName name="IQ_WHOLESALE_SALES_POP_FC">"c8128"</definedName>
    <definedName name="IQ_WHOLESALE_SALES_YOY">"c7468"</definedName>
    <definedName name="IQ_WHOLESALE_SALES_YOY_FC">"c8348"</definedName>
    <definedName name="IQ_WIP_INV">"c1335"</definedName>
    <definedName name="IQ_WORKING_CAP">"c3494"</definedName>
    <definedName name="IQ_WORKMEN_WRITTEN">"c1336"</definedName>
    <definedName name="IQ_WRITTEN_OPTION_CONTRACTS_FDIC">"c6509"</definedName>
    <definedName name="IQ_WRITTEN_OPTION_CONTRACTS_FX_RISK_FDIC">"c6514"</definedName>
    <definedName name="IQ_WRITTEN_OPTION_CONTRACTS_NON_FX_IR_FDIC">"c6519"</definedName>
    <definedName name="IQ_XDIV_DATE">"c2104"</definedName>
    <definedName name="IQ_YEAR_FOUNDED">"c6793"</definedName>
    <definedName name="IQ_YEARHIGH">"c1337"</definedName>
    <definedName name="IQ_YEARHIGH_DATE">"c2250"</definedName>
    <definedName name="IQ_YEARLOW">"c1338"</definedName>
    <definedName name="IQ_YEARLOW_DATE">"c2251"</definedName>
    <definedName name="IQ_YTD">3000</definedName>
    <definedName name="IQ_YTDMONTH">130000</definedName>
    <definedName name="IQ_YTW">"c2163"</definedName>
    <definedName name="IQ_YTW_DATE">"c2164"</definedName>
    <definedName name="IQ_YTW_DATE_TYPE">"c2165"</definedName>
    <definedName name="IQ_Z_SCORE">"c1339"</definedName>
    <definedName name="iub">[18]database!$D$262</definedName>
    <definedName name="iue">[18]database!$D$53</definedName>
    <definedName name="iueSymbol">[18]database!$I$22</definedName>
    <definedName name="iun">[18]database!$F$22</definedName>
    <definedName name="iunSymbol">[18]database!$H$22</definedName>
    <definedName name="ius">[18]database!$D$228</definedName>
    <definedName name="iusSymbol">[18]database!$D$227</definedName>
    <definedName name="j">[0]!j</definedName>
    <definedName name="Japan">{"twx1",#N/A,FALSE,"twltm.xls";"twx2",#N/A,FALSE,"twltm.xls";"twx3",#N/A,FALSE,"twltm.xls"}</definedName>
    <definedName name="JB_ZONE">[36]Amzn!$A$4:$H$60</definedName>
    <definedName name="jen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jhiuh">{"'RCIM'!$E$128"}</definedName>
    <definedName name="joimnf">{"'RCIM'!$E$128"}</definedName>
    <definedName name="just" localSheetId="6">{7}</definedName>
    <definedName name="just">{7}</definedName>
    <definedName name="klklklkl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kw">{"fdsup://Directions/FactSet Auditing Viewer?action=AUDIT_VALUE&amp;DB=129&amp;ID1=03783310&amp;VALUEID=02001&amp;SDATE=2009&amp;PERIODTYPE=ANN_STD&amp;window=popup_no_bar&amp;width=385&amp;height=120&amp;START_MAXIMIZED=FALSE&amp;creator=factset&amp;display_string=Audit"}</definedName>
    <definedName name="lamp">[0]!lamp</definedName>
    <definedName name="Last_BS">[16]BS!$D$4</definedName>
    <definedName name="last93">[3]Curtrans!$Q$15</definedName>
    <definedName name="last94">[3]Curtrans!$Q$14</definedName>
    <definedName name="last95">[3]Curtrans!$Q$13</definedName>
    <definedName name="last96">[3]Curtrans!$Q$12</definedName>
    <definedName name="last97">[3]Curtrans!$Q$11</definedName>
    <definedName name="last98">[3]Curtrans!$Q$10</definedName>
    <definedName name="Leverage">[11]NERD!$G$13:$N$13</definedName>
    <definedName name="LiabilitiesCurrentAccruedLiabilities">0</definedName>
    <definedName name="LiabilitiesCurrentNotesPayable">0</definedName>
    <definedName name="LiabilitiesDeferredIncomeTaxes">0</definedName>
    <definedName name="LiabilitiesOther">0</definedName>
    <definedName name="LiabilitiesUnamortizedInvestmentTaxCredits">0</definedName>
    <definedName name="limcount">1</definedName>
    <definedName name="Linking_Range_3">'[5]Drivers &amp; Metrics'!$I$6:$W$78</definedName>
    <definedName name="Linking_Range_5">[5]Model!$I$118:$W$157</definedName>
    <definedName name="Liquidity">[11]NERD!$G$11:$N$11</definedName>
    <definedName name="lisahuang">[0]!lisahuang</definedName>
    <definedName name="m">'[37]Stock Prices'!$D$6:$G$11</definedName>
    <definedName name="Malaysia">'[12]HK rates'!$A$1:$J$38</definedName>
    <definedName name="maojh">[18]Loan_Q!$A$8:$A$35</definedName>
    <definedName name="Margin">[14]ISBSCF!$A$105:$AE$154</definedName>
    <definedName name="METRIC_PRICE_TARGET">[38]Valuation!$E$138</definedName>
    <definedName name="mfpoerjf">{"'RCIM'!$E$128"}</definedName>
    <definedName name="Midland">'[12]HK rates'!$A$1:$L$50</definedName>
    <definedName name="mil">1000000</definedName>
    <definedName name="misc">1</definedName>
    <definedName name="misc2">1</definedName>
    <definedName name="MktList">[19]GEMiner!$N$18:$N$42</definedName>
    <definedName name="mmmmm">{#N/A,#N/A,FALSE,"Cover";#N/A,#N/A,FALSE,"LUMI";#N/A,#N/A,FALSE,"COMD";#N/A,#N/A,FALSE,"Valuation";#N/A,#N/A,FALSE,"Assumptions";#N/A,#N/A,FALSE,"Pooling";#N/A,#N/A,FALSE,"BalanceSheet"}</definedName>
    <definedName name="model_case">[30]DCF!$I$190</definedName>
    <definedName name="MonitorCol">1</definedName>
    <definedName name="MonitorRow">1</definedName>
    <definedName name="mvropemld">{"'RCIM'!$E$128"}</definedName>
    <definedName name="mynameis">[0]!mynameis</definedName>
    <definedName name="Name">[0]!Name</definedName>
    <definedName name="ncowe">{"'RCIM'!$E$128"}</definedName>
    <definedName name="Net_income__loss">'[1]P&amp;L'!$B$62:$AH$62</definedName>
    <definedName name="netdebt98">'[7]Consolidated Financials'!$H$269</definedName>
    <definedName name="netdebt99">'[7]Consolidated Financials'!$M$269</definedName>
    <definedName name="NetinterestMargin">[11]NERD!$G$15:$N$15</definedName>
    <definedName name="New">{"twx1",#N/A,FALSE,"twltm.xls";"twx2",#N/A,FALSE,"twltm.xls";"twx3",#N/A,FALSE,"twltm.xls"}</definedName>
    <definedName name="Newer">{"'Segment'!$A$1:$J$45"}</definedName>
    <definedName name="newstuff">[0]!newstuff</definedName>
    <definedName name="nmnmm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Normalized_Income_Statement">"IS_Annual"</definedName>
    <definedName name="NvsASD">"V2000-09-08"</definedName>
    <definedName name="NvsAutoDrillOk">"VN"</definedName>
    <definedName name="NvsElapsedTime">0.000234143517445773</definedName>
    <definedName name="NvsEndTime">36707.2948738426</definedName>
    <definedName name="NvsInstSpec">"%,FMI_ALT_BU,TCA_ALTBU_CORPS,NCONSOLIDATING"</definedName>
    <definedName name="NvsLayoutType">"M3"</definedName>
    <definedName name="NvsNplSpec">"%,X,RZF..,CZF.."</definedName>
    <definedName name="NvsPanelEffdt">"V9999-01-01"</definedName>
    <definedName name="NvsPanelSetid">"VMIDIV"</definedName>
    <definedName name="NvsReqBU">"V52"</definedName>
    <definedName name="NvsReqBUOnly">"VN"</definedName>
    <definedName name="NvsTransLed">"VN"</definedName>
    <definedName name="NvsTreeASD">"V2000-09-08"</definedName>
    <definedName name="NvsValTbl.PRODUCT">"MI_GL_PRODCT_VW"</definedName>
    <definedName name="offpr">[6]PriceSyn!$O$9</definedName>
    <definedName name="OK">{#N/A,#N/A,FALSE,"Cover";#N/A,#N/A,FALSE,"LUMI";#N/A,#N/A,FALSE,"COMD";#N/A,#N/A,FALSE,"Valuation";#N/A,#N/A,FALSE,"Assumptions";#N/A,#N/A,FALSE,"Pooling";#N/A,#N/A,FALSE,"BalanceSheet"}</definedName>
    <definedName name="oldstuff">[0]!oldstuff</definedName>
    <definedName name="OLE_LINK16" localSheetId="1">'PL-CF-BS'!$G$28</definedName>
    <definedName name="OneOff">[11]NERD!$G$19:$N$19</definedName>
    <definedName name="Operating_expenses">'[1]P&amp;L'!$B$46:$AH$46</definedName>
    <definedName name="OperatingMargin">[11]NERD!$G$17:$N$17</definedName>
    <definedName name="OpExAmortization">0</definedName>
    <definedName name="OpExBeforeDepreciationAmortizationExtraordinariesOther">0</definedName>
    <definedName name="OpExBeforeDepreciationAmortizationExtraordinariesTotal">0</definedName>
    <definedName name="OpExCostOfEquipment">0</definedName>
    <definedName name="OpExDepreciation">0</definedName>
    <definedName name="OpExGeneralAdministrative">0</definedName>
    <definedName name="OpExSellingMarketing">0</definedName>
    <definedName name="OpExTotal">0</definedName>
    <definedName name="Other_income__expense">'[1]P&amp;L'!$B$56:$AH$56</definedName>
    <definedName name="OtherExEquityIncome">0</definedName>
    <definedName name="OtherExGainOnSale">0</definedName>
    <definedName name="OtherExInterestIncome">0</definedName>
    <definedName name="OtherExMinorityInterest">0</definedName>
    <definedName name="OtherExTotal">0</definedName>
    <definedName name="Pdate">35902</definedName>
    <definedName name="perc">{"0.85","0.875","0.9","0.925","0.95","0.975","1","1.025","1.05","1.075","1.1","1.125","1.15"}</definedName>
    <definedName name="phone">[0]!phone</definedName>
    <definedName name="pmp">[18]database!$A$120:$IV$120</definedName>
    <definedName name="pname" localSheetId="6">[20]Cover!$C$13</definedName>
    <definedName name="pname">[18]cover!$C$13</definedName>
    <definedName name="pooling_Premium">25%</definedName>
    <definedName name="price_date">36098</definedName>
    <definedName name="_xlnm.Print_Area" localSheetId="3">CAPEX!$B$3:$W$31</definedName>
    <definedName name="_xlnm.Print_Area" localSheetId="6">'DCF '!$B$2:$U$98</definedName>
    <definedName name="_xlnm.Print_Area" localSheetId="2">'Other ASPT'!$B$3:$W$78</definedName>
    <definedName name="_xlnm.Print_Area" localSheetId="5">Output!$B$3:$L$67</definedName>
    <definedName name="_xlnm.Print_Area" localSheetId="1">'PL-CF-BS'!$B$3:$W$201</definedName>
    <definedName name="_xlnm.Print_Area" localSheetId="0">'S&amp;C'!$B$3:$W$52</definedName>
    <definedName name="_xlnm.Print_Area" localSheetId="4">W.C!$B$3:$W$34</definedName>
    <definedName name="_xlnm.Print_Titles" localSheetId="1">'PL-CF-BS'!$3:$3</definedName>
    <definedName name="PrintZone" localSheetId="6">[39]Layout!$A$1:$T$86,[39]Layout!$U$87:$AN$176</definedName>
    <definedName name="PrintZone">[40]Layout!$A$1:$T$86,[40]Layout!$U$87:$AN$176</definedName>
    <definedName name="proj" localSheetId="6">[41]user!$B$2</definedName>
    <definedName name="proj">[18]user!$B$2</definedName>
    <definedName name="ProjectName" localSheetId="6">{"Client Name or Project Name"}</definedName>
    <definedName name="ProjectName">{"Client Name or Project Name"}</definedName>
    <definedName name="PUB_FileID">"L10003363.xls"</definedName>
    <definedName name="PUB_UserID">"MAYERX"</definedName>
    <definedName name="Purchase_Premium_A">25%</definedName>
    <definedName name="Purchase_Premium_B">0.25</definedName>
    <definedName name="quar11">[2]Financials!$AA$318:$BB$361</definedName>
    <definedName name="quar12">[2]Financials!$AA$389:$BB$457</definedName>
    <definedName name="quar13">[2]Financials!$AA$461:$BB$509</definedName>
    <definedName name="quar14">[2]Financials!$AA$514:$BB$537</definedName>
    <definedName name="quar15">[2]Financials!$AA$542:$BB$558</definedName>
    <definedName name="quar6">[2]Financials!$AA$6:$BB$64</definedName>
    <definedName name="quar7">[2]Financials!$AA$68:$BB$103</definedName>
    <definedName name="quar8">[2]Financials!$AA$230:$BB$315</definedName>
    <definedName name="Quarter">[34]Data!$J$2</definedName>
    <definedName name="Range1Top">[42]MarketDMA!$B$1</definedName>
    <definedName name="Range2">[42]MarketDMA!$E$1:$E$71</definedName>
    <definedName name="Range2Top">[42]MarketDMA!$E$1</definedName>
    <definedName name="Range3">[42]MarketDMA!$H$1:$H$72</definedName>
    <definedName name="Range3Top">[42]MarketDMA!$H$1</definedName>
    <definedName name="RecList">[19]GEMiner!$O$11:$O$14</definedName>
    <definedName name="redux">1</definedName>
    <definedName name="Retail_services">'[1]P&amp;L'!$B$36:$AH$36</definedName>
    <definedName name="ReturnOnAssets">[11]NERD!$G$22:$N$22</definedName>
    <definedName name="ReturnOnEquity">[11]NERD!$G$24:$N$24</definedName>
    <definedName name="Revenues">'[1]P&amp;L'!$B$23:$AH$23</definedName>
    <definedName name="RevenuesCellularEquipment">0</definedName>
    <definedName name="RevenuesCellularOther">0</definedName>
    <definedName name="RevenuesCellularService">0</definedName>
    <definedName name="RevenuesCellularTotal">0</definedName>
    <definedName name="RevenuesPagingEquipment">0</definedName>
    <definedName name="RevenuesPagingOther">0</definedName>
    <definedName name="RevenuesPagingService">0</definedName>
    <definedName name="RevenuesPagingTotal">0</definedName>
    <definedName name="RevenuesWirelessEquipment">0</definedName>
    <definedName name="RevenuesWirelessOther">0</definedName>
    <definedName name="RevenuesWirelessService">0</definedName>
    <definedName name="ROADproforma">[0]!ROADproforma</definedName>
    <definedName name="rrrrrrrr">{"'RCIM'!$E$128"}</definedName>
    <definedName name="segment" localSheetId="6">{"Client Name or Project Name"}</definedName>
    <definedName name="segment">{"Client Name or Project Name"}</definedName>
    <definedName name="SEK_EUR">[32]FXRATES!$D$11</definedName>
    <definedName name="sencount">1</definedName>
    <definedName name="seniorRate">"SrRate"</definedName>
    <definedName name="SENS">[6]Price!$A$1:$M$48</definedName>
    <definedName name="SG_A">'[1]P&amp;L'!$B$47:$AH$47</definedName>
    <definedName name="Shares">'[7]Consolidated Financials'!$M$69</definedName>
    <definedName name="shares98">'[7]Consolidated Financials'!$H$69</definedName>
    <definedName name="Shares99">'[7]Consolidated Financials'!$M$69</definedName>
    <definedName name="SharesConvertibleSecurities">0</definedName>
    <definedName name="SharesFullyDiluted">0</definedName>
    <definedName name="SharesOptions">0</definedName>
    <definedName name="SharesOutstandingLatestDate">0</definedName>
    <definedName name="SharesOutstandingOther">0</definedName>
    <definedName name="SharesOutstandingSenior">0</definedName>
    <definedName name="SharesOutstandingSubordinate">0</definedName>
    <definedName name="SharesPrimary">0</definedName>
    <definedName name="SharesWarrants">0</definedName>
    <definedName name="sName">[0]!sName</definedName>
    <definedName name="sName1">[0]!sName1</definedName>
    <definedName name="solver_lin">0</definedName>
    <definedName name="solver_num">0</definedName>
    <definedName name="solver_typ">3</definedName>
    <definedName name="solver_val">0.1076</definedName>
    <definedName name="spebdy">{"'RCIM'!$E$128"}</definedName>
    <definedName name="Spectrum">[10]Model!$A$1:$J$611</definedName>
    <definedName name="SPWS_WBID">"BBD18B9B-24A7-11D7-89C2-00105AC8DCBF"</definedName>
    <definedName name="SrRate">"SrRating"</definedName>
    <definedName name="start">'[31]CVC NY GAAP Fin. Statements'!$A$2</definedName>
    <definedName name="StatsAccessLinesDomesticInternationalTotalAverage">0</definedName>
    <definedName name="StatsAccessLinesTotalAverage">0</definedName>
    <definedName name="StatsAverageMonthlyRevenue">0</definedName>
    <definedName name="StatsEmployeesConsolidatedInternational">0</definedName>
    <definedName name="StatsEmployeesTelephoneInternational">0</definedName>
    <definedName name="StatsPagingAverageMonthlyRevenue">0</definedName>
    <definedName name="StatsPagingSubscribers">0</definedName>
    <definedName name="StatsPenetration">0</definedName>
    <definedName name="StatsPOPS">0</definedName>
    <definedName name="StatsProportionatePenetration">0</definedName>
    <definedName name="StatsProportionatePOPS">0</definedName>
    <definedName name="StatsProportionateSubscribersAverage">0</definedName>
    <definedName name="StatsProportionateSubscribersBeginning">0</definedName>
    <definedName name="StatsProportionateSubscribersEnding">0</definedName>
    <definedName name="StatsProportionateSubscribersNetAdds">0</definedName>
    <definedName name="StatsSubscribersAverage">0</definedName>
    <definedName name="StatsSubscribersBeginning">0</definedName>
    <definedName name="StatsSubscribersEnding">0</definedName>
    <definedName name="StatsSubscribersNetAdds">0</definedName>
    <definedName name="SwitchStock">[18]database!$I$31</definedName>
    <definedName name="T_Dis">16%</definedName>
    <definedName name="T_growth">6%</definedName>
    <definedName name="Table_1__Global_Assumptions">'[33]Global Assumptions'!$B$2</definedName>
    <definedName name="Target_Net_Debt">"targ_netdebt"</definedName>
    <definedName name="tax_rate">38%</definedName>
    <definedName name="Taxmanagement">[11]NERD!$G$20:$N$20</definedName>
    <definedName name="taxrate98">'[7]Consolidated Financials'!$H$43</definedName>
    <definedName name="taxrate99">'[25]Consolidated Financials'!$O$44</definedName>
    <definedName name="This_Year">"1998E"</definedName>
    <definedName name="Total_cost_of_services">'[1]P&amp;L'!$B$44:$AH$44</definedName>
    <definedName name="Total_operating_expenses">'[1]P&amp;L'!$B$54:$AH$54</definedName>
    <definedName name="Total_other_income__expense">'[1]P&amp;L'!$B$59:$AH$59</definedName>
    <definedName name="Total_revenues">'[28]P&amp;L'!$B$12:$Z$12</definedName>
    <definedName name="TV_METH" localSheetId="6">[43]Summary!$H$17</definedName>
    <definedName name="TV_METH">[44]Summary!$H$17</definedName>
    <definedName name="TV_METH1" localSheetId="6">[43]Summary!$D$20</definedName>
    <definedName name="TV_METH1">[44]Summary!$D$20</definedName>
    <definedName name="TV_METH2" localSheetId="6">[43]Summary!$D$21</definedName>
    <definedName name="TV_METH2">[44]Summary!$D$21</definedName>
    <definedName name="TV_METH3" localSheetId="6">[43]Summary!$D$22</definedName>
    <definedName name="TV_METH3">[44]Summary!$D$22</definedName>
    <definedName name="TV_METH5" localSheetId="6">[43]Summary!$D$23</definedName>
    <definedName name="TV_METH5">[44]Summary!$D$23</definedName>
    <definedName name="TVMETH1" localSheetId="6">[43]Summary!$D$20</definedName>
    <definedName name="TVMETH1">[44]Summary!$D$20</definedName>
    <definedName name="TVMETH2" localSheetId="6">[43]Summary!$D$21</definedName>
    <definedName name="TVMETH2">[44]Summary!$D$21</definedName>
    <definedName name="Tx_Rate">16%</definedName>
    <definedName name="USD_EUR">[32]FXRATES!$D$3</definedName>
    <definedName name="ValuationAdjustmentsOther">0</definedName>
    <definedName name="ValuationAdjustmentsValue">0</definedName>
    <definedName name="ValuationCellularValue">0</definedName>
    <definedName name="ValuationDebtAdjustment">0</definedName>
    <definedName name="ValuationDebtNet">0</definedName>
    <definedName name="ValuationDebtTotal">0</definedName>
    <definedName name="ValuationFirmValue">0</definedName>
    <definedName name="ValuationInvestments">0</definedName>
    <definedName name="ValuationMarketCapitalization">0</definedName>
    <definedName name="ValuationOtherValue">0</definedName>
    <definedName name="ValuationPagingValue">0</definedName>
    <definedName name="ValuationTelephoneValue">0</definedName>
    <definedName name="ValuationWirelessValue">0</definedName>
    <definedName name="Weighted_average_shares">'[1]P&amp;L'!$B$68:$AH$68</definedName>
    <definedName name="wrn.Accounts.">{"turnover",#N/A,FALSE;"profits",#N/A,FALSE;"cash",#N/A,FALSE}</definedName>
    <definedName name="wrn.All.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pages.">{#N/A,#N/A,TRUE,"Historicals";#N/A,#N/A,TRUE,"Charts";#N/A,#N/A,TRUE,"Forecasts"}</definedName>
    <definedName name="wrn.Comcast.">{"EPS_one",#N/A,FALSE,"96-02 EPS";"EPS_two",#N/A,FALSE,"96-02 EPS";"Newrev_one",#N/A,FALSE,"New rev 97 - 02";"Newrev_two",#N/A,FALSE,"New rev 97 - 02";"cable_one",#N/A,FALSE,"cable 96-02";"cable_two",#N/A,FALSE,"cable 96-02";"data.page",#N/A,FALSE,"Data_page"}</definedName>
    <definedName name="wrn.Consolidated._.Statements.">{"view1",#N/A,FALSE,"EARN (US$)";"view1",#N/A,FALSE,"DASTBS (US$)";"view1",#N/A,FALSE,"DASTCF (US$)"}</definedName>
    <definedName name="wrn.Covers.">{"view1",#N/A,FALSE,"MOTEARN";"view1",#N/A,FALSE,"Bal Sht";"view1",#N/A,FALSE,"Cash Flows"}</definedName>
    <definedName name="wrn.Earnings._.Model.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Full._.Financials.">{#N/A,#N/A,TRUE,"Financials";#N/A,#N/A,TRUE,"Operating Statistics";#N/A,#N/A,TRUE,"Capex &amp; Depreciation";#N/A,#N/A,TRUE,"Debt"}</definedName>
    <definedName name="wrn.Leases.xls.">{#N/A,#N/A,FALSE,"Initial Year";#N/A,#N/A,FALSE,"Historical";#N/A,#N/A,FALSE,"balsheet";#N/A,#N/A,FALSE,"incstate";#N/A,#N/A,FALSE,"Fleet"}</definedName>
    <definedName name="wrn.Model.">{#N/A,#N/A,FALSE,"Cover";#N/A,#N/A,FALSE,"LUMI";#N/A,#N/A,FALSE,"COMD";#N/A,#N/A,FALSE,"Valuation";#N/A,#N/A,FALSE,"Assumptions";#N/A,#N/A,FALSE,"Pooling";#N/A,#N/A,FALSE,"BalanceSheet"}</definedName>
    <definedName name="wrn.Models.">{"cable_one",#N/A,FALSE,"cable 96-02";"cable_two",#N/A,FALSE,"cable 96-02";"Newrev_one",#N/A,FALSE,"New rev 97 - 02";"Newrev_two",#N/A,FALSE,"New rev 97 - 02"}</definedName>
    <definedName name="wrn.One._.Pager._.plus._.Technicals.">{#N/A,#N/A,FALSE,"One Pager";#N/A,#N/A,FALSE,"Technical"}</definedName>
    <definedName name="wrn.OUTPUT.">{"DCF","UPSIDE CASE",FALSE,"Sheet1";"DCF","BASE CASE",FALSE,"Sheet1";"DCF","DOWNSIDE CASE",FALSE,"Sheet1"}</definedName>
    <definedName name="wrn.Print._.24.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wrn.Publish.">{"Contents",#N/A,FALSE,"Comparisons";"ShareInfo",#N/A,FALSE,"Comparisons";"Profitability",#N/A,FALSE,"Comparisons";"FirmValue",#N/A,FALSE,"Comparisons";"Labour",#N/A,FALSE,"Comparisons";"Capital",#N/A,FALSE,"Comparisons"}</definedName>
    <definedName name="wrn.Segments.">{"view1",#N/A,FALSE,"Consolidated";"view2",#N/A,FALSE,"Consolidated (sum)";"view1",#N/A,FALSE,"Gen Sys";"view1",#N/A,FALSE,"Semicon";"view1",#N/A,FALSE,"Mess|Med";"view1",#N/A,FALSE,"Land Mob";"view1",#N/A,FALSE,"Other Prod";"view1",#N/A,FALSE,"Adj|Elim"}</definedName>
    <definedName name="wrn.Tables.">{"view1",#N/A,FALSE,"Tables";"view2",#N/A,FALSE,"Tables";"view3",#N/A,FALSE,"Tables"}</definedName>
    <definedName name="wrn.twxmodel.">{"twx1",#N/A,FALSE,"twltm.xls";"twx2",#N/A,FALSE,"twltm.xls";"twx3",#N/A,FALSE,"twltm.xls"}</definedName>
    <definedName name="wvu.cash.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profits.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turnover.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xysz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y_y_growth">'[1]P&amp;L'!$B$25:$AH$25</definedName>
    <definedName name="Year">[11]NERD!$G$7:$N$7</definedName>
    <definedName name="year_end">"June"</definedName>
    <definedName name="YEAR2">[8]Inputs!$D$14</definedName>
    <definedName name="YrEnd_FFr_USD">0.1767</definedName>
  </definedNames>
  <calcPr calcId="191029" iterate="1" concurrentManualCount="5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62" l="1"/>
  <c r="E32" i="62" s="1"/>
  <c r="F32" i="62" s="1"/>
  <c r="G32" i="62" s="1"/>
  <c r="H32" i="62" s="1"/>
  <c r="I32" i="62" s="1"/>
  <c r="J32" i="62" s="1"/>
  <c r="K32" i="62" s="1"/>
  <c r="L32" i="62" s="1"/>
  <c r="M32" i="62" s="1"/>
  <c r="N32" i="62" s="1"/>
  <c r="O32" i="62" s="1"/>
  <c r="P32" i="62" s="1"/>
  <c r="Q32" i="62" s="1"/>
  <c r="R32" i="62" s="1"/>
  <c r="S32" i="62" s="1"/>
  <c r="L107" i="10" l="1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G193" i="10"/>
  <c r="H193" i="10"/>
  <c r="I193" i="10"/>
  <c r="J193" i="10"/>
  <c r="K193" i="10"/>
  <c r="F193" i="10"/>
  <c r="F72" i="10"/>
  <c r="O60" i="10"/>
  <c r="P60" i="10"/>
  <c r="Q60" i="10"/>
  <c r="R60" i="10"/>
  <c r="S60" i="10"/>
  <c r="T60" i="10"/>
  <c r="U60" i="10"/>
  <c r="V60" i="10"/>
  <c r="W60" i="10"/>
  <c r="M60" i="10"/>
  <c r="I4" i="60" l="1"/>
  <c r="F4" i="60"/>
  <c r="G4" i="60"/>
  <c r="H12" i="60"/>
  <c r="E12" i="60"/>
  <c r="D12" i="60"/>
  <c r="C12" i="60"/>
  <c r="H11" i="60"/>
  <c r="E11" i="60"/>
  <c r="D11" i="60"/>
  <c r="C11" i="60"/>
  <c r="H10" i="60"/>
  <c r="E10" i="60"/>
  <c r="D10" i="60"/>
  <c r="C10" i="60"/>
  <c r="I8" i="60"/>
  <c r="G8" i="60"/>
  <c r="F8" i="60"/>
  <c r="I7" i="60"/>
  <c r="G7" i="60"/>
  <c r="F7" i="60"/>
  <c r="I6" i="60"/>
  <c r="G6" i="60"/>
  <c r="F6" i="60"/>
  <c r="I5" i="60"/>
  <c r="G5" i="60"/>
  <c r="F5" i="60"/>
  <c r="L12" i="59"/>
  <c r="I12" i="59"/>
  <c r="H12" i="59"/>
  <c r="G12" i="59"/>
  <c r="F12" i="59"/>
  <c r="E12" i="59"/>
  <c r="D12" i="59"/>
  <c r="C12" i="59"/>
  <c r="L11" i="59"/>
  <c r="I11" i="59"/>
  <c r="H11" i="59"/>
  <c r="G11" i="59"/>
  <c r="F11" i="59"/>
  <c r="E11" i="59"/>
  <c r="D11" i="59"/>
  <c r="C11" i="59"/>
  <c r="L10" i="59"/>
  <c r="I10" i="59"/>
  <c r="H10" i="59"/>
  <c r="G10" i="59"/>
  <c r="F10" i="59"/>
  <c r="E10" i="59"/>
  <c r="D10" i="59"/>
  <c r="C10" i="59"/>
  <c r="M8" i="59"/>
  <c r="K8" i="59"/>
  <c r="J8" i="59"/>
  <c r="M7" i="59"/>
  <c r="K7" i="59"/>
  <c r="J7" i="59"/>
  <c r="M6" i="59"/>
  <c r="K6" i="59"/>
  <c r="J6" i="59"/>
  <c r="M5" i="59"/>
  <c r="K5" i="59"/>
  <c r="J5" i="59"/>
  <c r="M4" i="59"/>
  <c r="K4" i="59"/>
  <c r="J4" i="59"/>
  <c r="H12" i="58"/>
  <c r="E12" i="58"/>
  <c r="D12" i="58"/>
  <c r="C12" i="58"/>
  <c r="H11" i="58"/>
  <c r="E11" i="58"/>
  <c r="D11" i="58"/>
  <c r="C11" i="58"/>
  <c r="H10" i="58"/>
  <c r="E10" i="58"/>
  <c r="D10" i="58"/>
  <c r="C10" i="58"/>
  <c r="I8" i="58"/>
  <c r="G8" i="58"/>
  <c r="F8" i="58"/>
  <c r="I7" i="58"/>
  <c r="G7" i="58"/>
  <c r="F7" i="58"/>
  <c r="I6" i="58"/>
  <c r="G6" i="58"/>
  <c r="F6" i="58"/>
  <c r="I5" i="58"/>
  <c r="G5" i="58"/>
  <c r="F5" i="58"/>
  <c r="I4" i="58"/>
  <c r="G4" i="58"/>
  <c r="F4" i="58"/>
  <c r="L27" i="62" l="1"/>
  <c r="N8" i="62"/>
  <c r="N25" i="62" s="1"/>
  <c r="G26" i="62"/>
  <c r="Q28" i="62"/>
  <c r="S30" i="62"/>
  <c r="T21" i="62"/>
  <c r="S22" i="62"/>
  <c r="U21" i="62"/>
  <c r="D29" i="62"/>
  <c r="U13" i="62"/>
  <c r="T13" i="62"/>
  <c r="N34" i="62"/>
  <c r="E26" i="62"/>
  <c r="I8" i="62"/>
  <c r="I25" i="62" s="1"/>
  <c r="P29" i="62"/>
  <c r="N22" i="62"/>
  <c r="N30" i="62"/>
  <c r="F8" i="62"/>
  <c r="F25" i="62" s="1"/>
  <c r="N26" i="62"/>
  <c r="M26" i="62"/>
  <c r="T9" i="62"/>
  <c r="U9" i="62"/>
  <c r="S26" i="62"/>
  <c r="Q29" i="62"/>
  <c r="J27" i="62"/>
  <c r="Q26" i="62"/>
  <c r="M28" i="62"/>
  <c r="H8" i="62"/>
  <c r="H25" i="62" s="1"/>
  <c r="J29" i="62"/>
  <c r="C26" i="62"/>
  <c r="N27" i="62"/>
  <c r="R27" i="62"/>
  <c r="R26" i="62"/>
  <c r="T26" i="62" s="1"/>
  <c r="U7" i="62"/>
  <c r="T7" i="62"/>
  <c r="I28" i="62"/>
  <c r="D27" i="62"/>
  <c r="I34" i="62"/>
  <c r="D8" i="62"/>
  <c r="D25" i="62" s="1"/>
  <c r="M30" i="62"/>
  <c r="M22" i="62"/>
  <c r="J30" i="62"/>
  <c r="J22" i="62"/>
  <c r="K34" i="62"/>
  <c r="L30" i="62"/>
  <c r="L22" i="62"/>
  <c r="J28" i="62"/>
  <c r="P27" i="62"/>
  <c r="S8" i="62"/>
  <c r="S25" i="62" s="1"/>
  <c r="U5" i="62"/>
  <c r="T5" i="62"/>
  <c r="F27" i="62"/>
  <c r="N29" i="62"/>
  <c r="O27" i="62"/>
  <c r="T11" i="62"/>
  <c r="S34" i="62"/>
  <c r="U11" i="62"/>
  <c r="P34" i="62"/>
  <c r="E27" i="62"/>
  <c r="C29" i="62"/>
  <c r="S29" i="62"/>
  <c r="T19" i="62"/>
  <c r="U19" i="62"/>
  <c r="K29" i="62"/>
  <c r="O29" i="62"/>
  <c r="R34" i="62"/>
  <c r="J34" i="62"/>
  <c r="K8" i="62"/>
  <c r="K25" i="62" s="1"/>
  <c r="L29" i="62"/>
  <c r="Q34" i="62"/>
  <c r="R28" i="62"/>
  <c r="T28" i="62" s="1"/>
  <c r="P30" i="62"/>
  <c r="P22" i="62"/>
  <c r="G34" i="62"/>
  <c r="C27" i="62"/>
  <c r="G27" i="62"/>
  <c r="I30" i="62"/>
  <c r="I22" i="62"/>
  <c r="K30" i="62"/>
  <c r="K22" i="62"/>
  <c r="R8" i="62"/>
  <c r="R25" i="62" s="1"/>
  <c r="D26" i="62"/>
  <c r="M8" i="62"/>
  <c r="M25" i="62" s="1"/>
  <c r="G8" i="62"/>
  <c r="G25" i="62" s="1"/>
  <c r="M34" i="62"/>
  <c r="H30" i="62"/>
  <c r="H22" i="62"/>
  <c r="K28" i="62"/>
  <c r="U14" i="62"/>
  <c r="T14" i="62"/>
  <c r="U20" i="62"/>
  <c r="T20" i="62"/>
  <c r="O30" i="62"/>
  <c r="U30" i="62" s="1"/>
  <c r="O22" i="62"/>
  <c r="U22" i="62" s="1"/>
  <c r="G29" i="62"/>
  <c r="C8" i="62"/>
  <c r="C25" i="62" s="1"/>
  <c r="Q27" i="62"/>
  <c r="T6" i="62"/>
  <c r="U6" i="62"/>
  <c r="O8" i="62"/>
  <c r="O25" i="62" s="1"/>
  <c r="E22" i="62"/>
  <c r="E30" i="62"/>
  <c r="T10" i="62"/>
  <c r="U10" i="62"/>
  <c r="S27" i="62"/>
  <c r="M27" i="62"/>
  <c r="H28" i="62"/>
  <c r="L26" i="62"/>
  <c r="H34" i="62"/>
  <c r="F29" i="62"/>
  <c r="D30" i="62"/>
  <c r="D22" i="62"/>
  <c r="Q30" i="62"/>
  <c r="Q22" i="62"/>
  <c r="H29" i="62"/>
  <c r="Q8" i="62"/>
  <c r="Q25" i="62" s="1"/>
  <c r="E29" i="62"/>
  <c r="O34" i="62"/>
  <c r="C30" i="62"/>
  <c r="C22" i="62"/>
  <c r="J26" i="62"/>
  <c r="I26" i="62"/>
  <c r="F30" i="62"/>
  <c r="F22" i="62"/>
  <c r="L28" i="62"/>
  <c r="P8" i="62"/>
  <c r="P25" i="62" s="1"/>
  <c r="R29" i="62"/>
  <c r="T29" i="62" s="1"/>
  <c r="K26" i="62"/>
  <c r="P28" i="62"/>
  <c r="M29" i="62"/>
  <c r="F26" i="62"/>
  <c r="O26" i="62"/>
  <c r="U26" i="62" s="1"/>
  <c r="L8" i="62"/>
  <c r="L25" i="62" s="1"/>
  <c r="I27" i="62"/>
  <c r="H27" i="62"/>
  <c r="I29" i="62"/>
  <c r="R22" i="62"/>
  <c r="T22" i="62" s="1"/>
  <c r="R30" i="62"/>
  <c r="K27" i="62"/>
  <c r="T12" i="62"/>
  <c r="U12" i="62"/>
  <c r="E28" i="62"/>
  <c r="N28" i="62"/>
  <c r="P26" i="62"/>
  <c r="L34" i="62"/>
  <c r="C28" i="62"/>
  <c r="G30" i="62"/>
  <c r="G22" i="62"/>
  <c r="G28" i="62"/>
  <c r="E8" i="62"/>
  <c r="E25" i="62" s="1"/>
  <c r="D28" i="62"/>
  <c r="H26" i="62"/>
  <c r="T17" i="62"/>
  <c r="U17" i="62"/>
  <c r="U18" i="62"/>
  <c r="T18" i="62"/>
  <c r="U15" i="62"/>
  <c r="T15" i="62"/>
  <c r="S28" i="62"/>
  <c r="T16" i="62"/>
  <c r="U16" i="62"/>
  <c r="F28" i="62"/>
  <c r="J8" i="62"/>
  <c r="J25" i="62" s="1"/>
  <c r="O28" i="62"/>
  <c r="U29" i="62"/>
  <c r="G12" i="58"/>
  <c r="K12" i="59"/>
  <c r="K10" i="59"/>
  <c r="F10" i="58"/>
  <c r="G10" i="60"/>
  <c r="G11" i="60"/>
  <c r="G12" i="60"/>
  <c r="I10" i="60"/>
  <c r="F12" i="60"/>
  <c r="G10" i="58"/>
  <c r="F11" i="58"/>
  <c r="F12" i="58"/>
  <c r="J10" i="59"/>
  <c r="J11" i="59"/>
  <c r="J12" i="59"/>
  <c r="I12" i="60"/>
  <c r="I11" i="60"/>
  <c r="F11" i="60"/>
  <c r="F10" i="60"/>
  <c r="K11" i="59"/>
  <c r="G11" i="58"/>
  <c r="U27" i="62" l="1"/>
  <c r="U25" i="62"/>
  <c r="U8" i="62"/>
  <c r="T8" i="62"/>
  <c r="U28" i="62"/>
  <c r="T27" i="62"/>
  <c r="T30" i="62"/>
  <c r="T25" i="62"/>
  <c r="D32" i="57"/>
  <c r="J29" i="57"/>
  <c r="K29" i="57"/>
  <c r="L29" i="57"/>
  <c r="L16" i="57" l="1"/>
  <c r="L17" i="57"/>
  <c r="L67" i="57" l="1"/>
  <c r="K67" i="57"/>
  <c r="J67" i="57"/>
  <c r="O22" i="10" l="1"/>
  <c r="P22" i="10" s="1"/>
  <c r="Q22" i="10" s="1"/>
  <c r="R22" i="10" s="1"/>
  <c r="S22" i="10" s="1"/>
  <c r="T22" i="10" s="1"/>
  <c r="U22" i="10" s="1"/>
  <c r="V22" i="10" s="1"/>
  <c r="W22" i="10" s="1"/>
  <c r="K92" i="10" l="1"/>
  <c r="J92" i="10"/>
  <c r="I92" i="10"/>
  <c r="H92" i="10"/>
  <c r="G92" i="10"/>
  <c r="F92" i="10"/>
  <c r="M32" i="10"/>
  <c r="K12" i="57" s="1"/>
  <c r="L32" i="10"/>
  <c r="J12" i="57" s="1"/>
  <c r="W42" i="10"/>
  <c r="V42" i="10"/>
  <c r="U42" i="10"/>
  <c r="T42" i="10"/>
  <c r="S42" i="10"/>
  <c r="R42" i="10"/>
  <c r="Q42" i="10"/>
  <c r="P42" i="10"/>
  <c r="O42" i="10"/>
  <c r="N42" i="10"/>
  <c r="M42" i="10"/>
  <c r="W41" i="10"/>
  <c r="V41" i="10"/>
  <c r="U41" i="10"/>
  <c r="T41" i="10"/>
  <c r="S41" i="10"/>
  <c r="R41" i="10"/>
  <c r="Q41" i="10"/>
  <c r="P41" i="10"/>
  <c r="O41" i="10"/>
  <c r="N41" i="10"/>
  <c r="M41" i="10"/>
  <c r="L42" i="10"/>
  <c r="L41" i="10"/>
  <c r="K56" i="6"/>
  <c r="J56" i="6"/>
  <c r="I56" i="6"/>
  <c r="H56" i="6"/>
  <c r="G56" i="6"/>
  <c r="F56" i="6"/>
  <c r="K54" i="6"/>
  <c r="L53" i="6" s="1"/>
  <c r="L54" i="6" s="1"/>
  <c r="M53" i="6" s="1"/>
  <c r="M54" i="6" s="1"/>
  <c r="N53" i="6" s="1"/>
  <c r="N54" i="6" s="1"/>
  <c r="O53" i="6" s="1"/>
  <c r="O54" i="6" s="1"/>
  <c r="P53" i="6" s="1"/>
  <c r="P54" i="6" s="1"/>
  <c r="Q53" i="6" s="1"/>
  <c r="Q54" i="6" s="1"/>
  <c r="R53" i="6" s="1"/>
  <c r="R54" i="6" s="1"/>
  <c r="S53" i="6" s="1"/>
  <c r="S54" i="6" s="1"/>
  <c r="T53" i="6" s="1"/>
  <c r="T54" i="6" s="1"/>
  <c r="U53" i="6" s="1"/>
  <c r="U54" i="6" s="1"/>
  <c r="V53" i="6" s="1"/>
  <c r="V54" i="6" s="1"/>
  <c r="W53" i="6" s="1"/>
  <c r="W54" i="6" s="1"/>
  <c r="W139" i="10" s="1"/>
  <c r="J54" i="6"/>
  <c r="K53" i="6" s="1"/>
  <c r="I54" i="6"/>
  <c r="H54" i="6"/>
  <c r="I53" i="6" s="1"/>
  <c r="G54" i="6"/>
  <c r="H53" i="6" s="1"/>
  <c r="F54" i="6"/>
  <c r="K49" i="6"/>
  <c r="J49" i="6"/>
  <c r="I49" i="6"/>
  <c r="H49" i="6"/>
  <c r="G49" i="6"/>
  <c r="F49" i="6"/>
  <c r="K42" i="6"/>
  <c r="J42" i="6"/>
  <c r="I42" i="6"/>
  <c r="H42" i="6"/>
  <c r="G42" i="6"/>
  <c r="F42" i="6"/>
  <c r="K139" i="10"/>
  <c r="J139" i="10"/>
  <c r="I139" i="10"/>
  <c r="H139" i="10"/>
  <c r="G139" i="10"/>
  <c r="K138" i="10"/>
  <c r="K47" i="6" s="1"/>
  <c r="L46" i="6" s="1"/>
  <c r="L47" i="6" s="1"/>
  <c r="M46" i="6" s="1"/>
  <c r="M47" i="6" s="1"/>
  <c r="J138" i="10"/>
  <c r="J47" i="6" s="1"/>
  <c r="K46" i="6" s="1"/>
  <c r="I138" i="10"/>
  <c r="I47" i="6" s="1"/>
  <c r="J46" i="6" s="1"/>
  <c r="H138" i="10"/>
  <c r="H47" i="6" s="1"/>
  <c r="I46" i="6" s="1"/>
  <c r="G138" i="10"/>
  <c r="G47" i="6" s="1"/>
  <c r="H46" i="6" s="1"/>
  <c r="F139" i="10"/>
  <c r="F138" i="10"/>
  <c r="F47" i="6" s="1"/>
  <c r="G46" i="6" s="1"/>
  <c r="W40" i="10"/>
  <c r="V40" i="10"/>
  <c r="U40" i="10"/>
  <c r="T40" i="10"/>
  <c r="S40" i="10"/>
  <c r="R40" i="10"/>
  <c r="Q40" i="10"/>
  <c r="P40" i="10"/>
  <c r="O40" i="10"/>
  <c r="N40" i="10"/>
  <c r="M40" i="10"/>
  <c r="M43" i="10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L40" i="10"/>
  <c r="F55" i="6" l="1"/>
  <c r="H48" i="6"/>
  <c r="H55" i="6"/>
  <c r="V92" i="10"/>
  <c r="L92" i="10"/>
  <c r="P92" i="10"/>
  <c r="W92" i="10"/>
  <c r="U92" i="10"/>
  <c r="T92" i="10"/>
  <c r="S92" i="10"/>
  <c r="R92" i="10"/>
  <c r="Q92" i="10"/>
  <c r="O92" i="10"/>
  <c r="N92" i="10"/>
  <c r="M92" i="10"/>
  <c r="N46" i="6"/>
  <c r="N47" i="6" s="1"/>
  <c r="O46" i="6" s="1"/>
  <c r="O47" i="6" s="1"/>
  <c r="P46" i="6" s="1"/>
  <c r="P47" i="6" s="1"/>
  <c r="Q46" i="6" s="1"/>
  <c r="Q47" i="6" s="1"/>
  <c r="R46" i="6" s="1"/>
  <c r="R47" i="6" s="1"/>
  <c r="S46" i="6" s="1"/>
  <c r="S47" i="6" s="1"/>
  <c r="T46" i="6" s="1"/>
  <c r="T47" i="6" s="1"/>
  <c r="U46" i="6" s="1"/>
  <c r="U47" i="6" s="1"/>
  <c r="V46" i="6" s="1"/>
  <c r="V47" i="6" s="1"/>
  <c r="W46" i="6" s="1"/>
  <c r="W47" i="6" s="1"/>
  <c r="W138" i="10" s="1"/>
  <c r="M138" i="10"/>
  <c r="F48" i="6"/>
  <c r="L139" i="10"/>
  <c r="O139" i="10"/>
  <c r="P139" i="10"/>
  <c r="S139" i="10"/>
  <c r="T139" i="10"/>
  <c r="L138" i="10"/>
  <c r="M139" i="10"/>
  <c r="Q139" i="10"/>
  <c r="U139" i="10"/>
  <c r="N139" i="10"/>
  <c r="R139" i="10"/>
  <c r="V139" i="10"/>
  <c r="K55" i="6"/>
  <c r="K48" i="6"/>
  <c r="G48" i="6"/>
  <c r="J48" i="6"/>
  <c r="I48" i="6"/>
  <c r="G53" i="6"/>
  <c r="G55" i="6" s="1"/>
  <c r="I55" i="6"/>
  <c r="J53" i="6"/>
  <c r="J55" i="6" s="1"/>
  <c r="Q138" i="10" l="1"/>
  <c r="R138" i="10"/>
  <c r="S138" i="10"/>
  <c r="T138" i="10"/>
  <c r="V138" i="10"/>
  <c r="O138" i="10"/>
  <c r="N138" i="10"/>
  <c r="U138" i="10"/>
  <c r="P138" i="10"/>
  <c r="I12" i="7"/>
  <c r="F120" i="10" l="1"/>
  <c r="D35" i="57" s="1"/>
  <c r="J150" i="10" l="1"/>
  <c r="I150" i="10"/>
  <c r="H150" i="10"/>
  <c r="G150" i="10"/>
  <c r="F150" i="10"/>
  <c r="K150" i="10"/>
  <c r="M150" i="10"/>
  <c r="N150" i="10" l="1"/>
  <c r="O150" i="10" s="1"/>
  <c r="P150" i="10" s="1"/>
  <c r="Q150" i="10" s="1"/>
  <c r="M196" i="10"/>
  <c r="M113" i="10" s="1"/>
  <c r="R150" i="10" l="1"/>
  <c r="M78" i="6"/>
  <c r="S150" i="10" l="1"/>
  <c r="G108" i="10"/>
  <c r="G107" i="10" s="1"/>
  <c r="E29" i="57" s="1"/>
  <c r="H108" i="10"/>
  <c r="H107" i="10" s="1"/>
  <c r="F29" i="57" s="1"/>
  <c r="I108" i="10"/>
  <c r="I107" i="10" s="1"/>
  <c r="G29" i="57" s="1"/>
  <c r="J108" i="10"/>
  <c r="J107" i="10" s="1"/>
  <c r="H29" i="57" s="1"/>
  <c r="K108" i="10"/>
  <c r="K107" i="10" s="1"/>
  <c r="I29" i="57" s="1"/>
  <c r="F108" i="10"/>
  <c r="F107" i="10" s="1"/>
  <c r="D29" i="57" s="1"/>
  <c r="J110" i="10"/>
  <c r="I110" i="10"/>
  <c r="H110" i="10"/>
  <c r="G110" i="10"/>
  <c r="F110" i="10"/>
  <c r="K110" i="10"/>
  <c r="T150" i="10" l="1"/>
  <c r="H75" i="6"/>
  <c r="I75" i="6"/>
  <c r="F75" i="6"/>
  <c r="J75" i="6"/>
  <c r="G75" i="6"/>
  <c r="K75" i="6"/>
  <c r="G94" i="10"/>
  <c r="E24" i="57" s="1"/>
  <c r="H94" i="10"/>
  <c r="F24" i="57" s="1"/>
  <c r="I94" i="10"/>
  <c r="G24" i="57" s="1"/>
  <c r="J94" i="10"/>
  <c r="H24" i="57" s="1"/>
  <c r="K94" i="10"/>
  <c r="I24" i="57" s="1"/>
  <c r="F94" i="10"/>
  <c r="D24" i="57" s="1"/>
  <c r="U150" i="10" l="1"/>
  <c r="O30" i="43"/>
  <c r="V150" i="10" l="1"/>
  <c r="F190" i="10"/>
  <c r="G190" i="10"/>
  <c r="H190" i="10"/>
  <c r="I190" i="10"/>
  <c r="J190" i="10"/>
  <c r="F191" i="10"/>
  <c r="G191" i="10"/>
  <c r="H191" i="10"/>
  <c r="I191" i="10"/>
  <c r="J191" i="10"/>
  <c r="F192" i="10"/>
  <c r="G192" i="10"/>
  <c r="H192" i="10"/>
  <c r="I192" i="10"/>
  <c r="J192" i="10"/>
  <c r="K192" i="10"/>
  <c r="K191" i="10"/>
  <c r="K190" i="10"/>
  <c r="W150" i="10" l="1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W3" i="10"/>
  <c r="V3" i="10"/>
  <c r="U3" i="10"/>
  <c r="T3" i="10"/>
  <c r="S3" i="10"/>
  <c r="R3" i="10"/>
  <c r="Q3" i="10"/>
  <c r="P3" i="10"/>
  <c r="O3" i="10"/>
  <c r="N3" i="10"/>
  <c r="L3" i="57" s="1"/>
  <c r="M3" i="10"/>
  <c r="K3" i="57" s="1"/>
  <c r="L3" i="10"/>
  <c r="J3" i="57" s="1"/>
  <c r="K3" i="10"/>
  <c r="I3" i="57" s="1"/>
  <c r="J3" i="10"/>
  <c r="H3" i="57" s="1"/>
  <c r="I3" i="10"/>
  <c r="G3" i="57" s="1"/>
  <c r="H3" i="10"/>
  <c r="F3" i="57" s="1"/>
  <c r="G3" i="10"/>
  <c r="E3" i="57" s="1"/>
  <c r="F3" i="10"/>
  <c r="D3" i="57" s="1"/>
  <c r="L91" i="10" l="1"/>
  <c r="I24" i="10" l="1"/>
  <c r="J24" i="10"/>
  <c r="K24" i="10"/>
  <c r="J30" i="10" l="1"/>
  <c r="H11" i="57"/>
  <c r="I30" i="10"/>
  <c r="G11" i="57"/>
  <c r="K30" i="10"/>
  <c r="I11" i="57"/>
  <c r="P178" i="10"/>
  <c r="Q178" i="10" s="1"/>
  <c r="R178" i="10" s="1"/>
  <c r="S178" i="10" s="1"/>
  <c r="T178" i="10" s="1"/>
  <c r="U178" i="10" s="1"/>
  <c r="V178" i="10" s="1"/>
  <c r="W178" i="10" s="1"/>
  <c r="P172" i="10"/>
  <c r="Q172" i="10" s="1"/>
  <c r="R172" i="10" s="1"/>
  <c r="S172" i="10" s="1"/>
  <c r="T172" i="10" s="1"/>
  <c r="U172" i="10" s="1"/>
  <c r="V172" i="10" s="1"/>
  <c r="W172" i="10" s="1"/>
  <c r="P152" i="10"/>
  <c r="P133" i="10"/>
  <c r="Q133" i="10" s="1"/>
  <c r="R133" i="10" s="1"/>
  <c r="S133" i="10" s="1"/>
  <c r="T133" i="10" s="1"/>
  <c r="U133" i="10" s="1"/>
  <c r="V133" i="10" s="1"/>
  <c r="W133" i="10" s="1"/>
  <c r="Q152" i="10" l="1"/>
  <c r="R152" i="10" l="1"/>
  <c r="S152" i="10" l="1"/>
  <c r="T152" i="10" l="1"/>
  <c r="U152" i="10" l="1"/>
  <c r="V152" i="10" l="1"/>
  <c r="W152" i="10" l="1"/>
  <c r="M29" i="7" l="1"/>
  <c r="J114" i="10" l="1"/>
  <c r="H33" i="57" s="1"/>
  <c r="G177" i="10" l="1"/>
  <c r="G19" i="6" s="1"/>
  <c r="H177" i="10"/>
  <c r="H19" i="6" s="1"/>
  <c r="I177" i="10"/>
  <c r="I19" i="6" s="1"/>
  <c r="J177" i="10"/>
  <c r="J19" i="6" s="1"/>
  <c r="K177" i="10"/>
  <c r="F177" i="10"/>
  <c r="F19" i="6" s="1"/>
  <c r="G17" i="6" l="1"/>
  <c r="G18" i="6" s="1"/>
  <c r="F18" i="6"/>
  <c r="H17" i="6"/>
  <c r="H18" i="6" s="1"/>
  <c r="K17" i="6"/>
  <c r="I17" i="6"/>
  <c r="I18" i="6" s="1"/>
  <c r="K19" i="6"/>
  <c r="L17" i="6" s="1"/>
  <c r="L19" i="6" s="1"/>
  <c r="J17" i="6"/>
  <c r="J18" i="6" s="1"/>
  <c r="F30" i="9"/>
  <c r="F8" i="10" s="1"/>
  <c r="D7" i="57" s="1"/>
  <c r="G30" i="9"/>
  <c r="G8" i="10" s="1"/>
  <c r="E7" i="57" s="1"/>
  <c r="H30" i="9"/>
  <c r="H8" i="10" s="1"/>
  <c r="F7" i="57" s="1"/>
  <c r="I30" i="9"/>
  <c r="I8" i="10" s="1"/>
  <c r="G7" i="57" s="1"/>
  <c r="J30" i="9"/>
  <c r="J8" i="10" s="1"/>
  <c r="H7" i="57" s="1"/>
  <c r="K30" i="9"/>
  <c r="K8" i="10" s="1"/>
  <c r="I7" i="57" s="1"/>
  <c r="F38" i="9"/>
  <c r="F7" i="10" s="1"/>
  <c r="D6" i="57" s="1"/>
  <c r="G38" i="9"/>
  <c r="G7" i="10" s="1"/>
  <c r="E6" i="57" s="1"/>
  <c r="H38" i="9"/>
  <c r="H7" i="10" s="1"/>
  <c r="F6" i="57" s="1"/>
  <c r="I38" i="9"/>
  <c r="I7" i="10" s="1"/>
  <c r="G6" i="57" s="1"/>
  <c r="J38" i="9"/>
  <c r="J7" i="10" s="1"/>
  <c r="H6" i="57" s="1"/>
  <c r="K38" i="9"/>
  <c r="K7" i="10" s="1"/>
  <c r="I6" i="57" s="1"/>
  <c r="F21" i="9"/>
  <c r="F5" i="10" s="1"/>
  <c r="D5" i="57" s="1"/>
  <c r="G21" i="9"/>
  <c r="G5" i="10" s="1"/>
  <c r="E5" i="57" s="1"/>
  <c r="H21" i="9"/>
  <c r="H5" i="10" s="1"/>
  <c r="F5" i="57" s="1"/>
  <c r="I21" i="9"/>
  <c r="I5" i="10" s="1"/>
  <c r="G5" i="57" s="1"/>
  <c r="J21" i="9"/>
  <c r="J5" i="10" s="1"/>
  <c r="H5" i="57" s="1"/>
  <c r="K21" i="9"/>
  <c r="K5" i="10" s="1"/>
  <c r="I5" i="57" s="1"/>
  <c r="L14" i="10"/>
  <c r="F186" i="10"/>
  <c r="G186" i="10"/>
  <c r="H186" i="10"/>
  <c r="I186" i="10"/>
  <c r="F189" i="10"/>
  <c r="G189" i="10"/>
  <c r="H189" i="10"/>
  <c r="I189" i="10"/>
  <c r="F197" i="10"/>
  <c r="D53" i="57" s="1"/>
  <c r="G197" i="10"/>
  <c r="E53" i="57" s="1"/>
  <c r="H197" i="10"/>
  <c r="F53" i="57" s="1"/>
  <c r="I197" i="10"/>
  <c r="F176" i="10"/>
  <c r="D51" i="57" s="1"/>
  <c r="G176" i="10"/>
  <c r="E51" i="57" s="1"/>
  <c r="H176" i="10"/>
  <c r="F51" i="57" s="1"/>
  <c r="I176" i="10"/>
  <c r="G51" i="57" s="1"/>
  <c r="F180" i="10"/>
  <c r="G180" i="10"/>
  <c r="E52" i="57" s="1"/>
  <c r="H180" i="10"/>
  <c r="I180" i="10"/>
  <c r="G52" i="57" s="1"/>
  <c r="F182" i="10"/>
  <c r="G182" i="10"/>
  <c r="H182" i="10"/>
  <c r="I182" i="10"/>
  <c r="F163" i="10"/>
  <c r="D47" i="57" s="1"/>
  <c r="G163" i="10"/>
  <c r="E47" i="57" s="1"/>
  <c r="H163" i="10"/>
  <c r="F47" i="57" s="1"/>
  <c r="I163" i="10"/>
  <c r="G47" i="57" s="1"/>
  <c r="F164" i="10"/>
  <c r="G164" i="10"/>
  <c r="H164" i="10"/>
  <c r="I164" i="10"/>
  <c r="F165" i="10"/>
  <c r="D48" i="57" s="1"/>
  <c r="G165" i="10"/>
  <c r="E48" i="57" s="1"/>
  <c r="H165" i="10"/>
  <c r="F48" i="57" s="1"/>
  <c r="I165" i="10"/>
  <c r="G48" i="57" s="1"/>
  <c r="F166" i="10"/>
  <c r="G166" i="10"/>
  <c r="H166" i="10"/>
  <c r="I166" i="10"/>
  <c r="F167" i="10"/>
  <c r="G167" i="10"/>
  <c r="H167" i="10"/>
  <c r="I167" i="10"/>
  <c r="F168" i="10"/>
  <c r="G168" i="10"/>
  <c r="H168" i="10"/>
  <c r="I168" i="10"/>
  <c r="F169" i="10"/>
  <c r="D49" i="57" s="1"/>
  <c r="G169" i="10"/>
  <c r="E49" i="57" s="1"/>
  <c r="H169" i="10"/>
  <c r="F49" i="57" s="1"/>
  <c r="I169" i="10"/>
  <c r="G49" i="57" s="1"/>
  <c r="F170" i="10"/>
  <c r="G170" i="10"/>
  <c r="H170" i="10"/>
  <c r="I170" i="10"/>
  <c r="F171" i="10"/>
  <c r="G171" i="10"/>
  <c r="H171" i="10"/>
  <c r="I171" i="10"/>
  <c r="F174" i="10"/>
  <c r="D50" i="57" s="1"/>
  <c r="G174" i="10"/>
  <c r="E50" i="57" s="1"/>
  <c r="H174" i="10"/>
  <c r="F50" i="57" s="1"/>
  <c r="I174" i="10"/>
  <c r="G50" i="57" s="1"/>
  <c r="F156" i="10"/>
  <c r="G156" i="10"/>
  <c r="H156" i="10"/>
  <c r="I156" i="10"/>
  <c r="F158" i="10"/>
  <c r="D45" i="57" s="1"/>
  <c r="G158" i="10"/>
  <c r="E45" i="57" s="1"/>
  <c r="H158" i="10"/>
  <c r="F45" i="57" s="1"/>
  <c r="I158" i="10"/>
  <c r="G45" i="57" s="1"/>
  <c r="F149" i="10"/>
  <c r="G149" i="10"/>
  <c r="H149" i="10"/>
  <c r="I149" i="10"/>
  <c r="F151" i="10"/>
  <c r="G151" i="10"/>
  <c r="H151" i="10"/>
  <c r="I151" i="10"/>
  <c r="F143" i="10"/>
  <c r="G143" i="10"/>
  <c r="H143" i="10"/>
  <c r="I143" i="10"/>
  <c r="F144" i="10"/>
  <c r="G144" i="10"/>
  <c r="H144" i="10"/>
  <c r="I144" i="10"/>
  <c r="F145" i="10"/>
  <c r="G145" i="10"/>
  <c r="H145" i="10"/>
  <c r="I145" i="10"/>
  <c r="F127" i="10"/>
  <c r="G127" i="10"/>
  <c r="H127" i="10"/>
  <c r="I127" i="10"/>
  <c r="F128" i="10"/>
  <c r="G128" i="10"/>
  <c r="H128" i="10"/>
  <c r="I128" i="10"/>
  <c r="F129" i="10"/>
  <c r="D39" i="57" s="1"/>
  <c r="G129" i="10"/>
  <c r="E39" i="57" s="1"/>
  <c r="H129" i="10"/>
  <c r="F39" i="57" s="1"/>
  <c r="I129" i="10"/>
  <c r="G39" i="57" s="1"/>
  <c r="F130" i="10"/>
  <c r="G130" i="10"/>
  <c r="H130" i="10"/>
  <c r="I130" i="10"/>
  <c r="F131" i="10"/>
  <c r="G131" i="10"/>
  <c r="H131" i="10"/>
  <c r="I131" i="10"/>
  <c r="F132" i="10"/>
  <c r="D40" i="57" s="1"/>
  <c r="G132" i="10"/>
  <c r="E40" i="57" s="1"/>
  <c r="H132" i="10"/>
  <c r="F40" i="57" s="1"/>
  <c r="I132" i="10"/>
  <c r="G40" i="57" s="1"/>
  <c r="F135" i="10"/>
  <c r="G135" i="10"/>
  <c r="H135" i="10"/>
  <c r="I135" i="10"/>
  <c r="F137" i="10"/>
  <c r="F140" i="10" s="1"/>
  <c r="D42" i="57" s="1"/>
  <c r="G137" i="10"/>
  <c r="G140" i="10" s="1"/>
  <c r="E42" i="57" s="1"/>
  <c r="H137" i="10"/>
  <c r="H140" i="10" s="1"/>
  <c r="F42" i="57" s="1"/>
  <c r="I137" i="10"/>
  <c r="I140" i="10" s="1"/>
  <c r="G42" i="57" s="1"/>
  <c r="F116" i="10"/>
  <c r="G116" i="10"/>
  <c r="H116" i="10"/>
  <c r="I116" i="10"/>
  <c r="F114" i="10"/>
  <c r="D33" i="57" s="1"/>
  <c r="G114" i="10"/>
  <c r="E33" i="57" s="1"/>
  <c r="H114" i="10"/>
  <c r="F33" i="57" s="1"/>
  <c r="I114" i="10"/>
  <c r="G33" i="57" s="1"/>
  <c r="F100" i="10"/>
  <c r="D27" i="57" s="1"/>
  <c r="G100" i="10"/>
  <c r="E27" i="57" s="1"/>
  <c r="H100" i="10"/>
  <c r="F27" i="57" s="1"/>
  <c r="I100" i="10"/>
  <c r="G27" i="57" s="1"/>
  <c r="F102" i="10"/>
  <c r="G102" i="10"/>
  <c r="E28" i="57" s="1"/>
  <c r="H102" i="10"/>
  <c r="F28" i="57" s="1"/>
  <c r="I102" i="10"/>
  <c r="G28" i="57" s="1"/>
  <c r="F97" i="10"/>
  <c r="D26" i="57" s="1"/>
  <c r="G97" i="10"/>
  <c r="E26" i="57" s="1"/>
  <c r="H97" i="10"/>
  <c r="F26" i="57" s="1"/>
  <c r="I97" i="10"/>
  <c r="G26" i="57" s="1"/>
  <c r="F55" i="10"/>
  <c r="D20" i="57" s="1"/>
  <c r="G55" i="10"/>
  <c r="E20" i="57" s="1"/>
  <c r="H55" i="10"/>
  <c r="F20" i="57" s="1"/>
  <c r="I55" i="10"/>
  <c r="G20" i="57" s="1"/>
  <c r="F52" i="10"/>
  <c r="D19" i="57" s="1"/>
  <c r="G52" i="10"/>
  <c r="E19" i="57" s="1"/>
  <c r="H52" i="10"/>
  <c r="F19" i="57" s="1"/>
  <c r="I52" i="10"/>
  <c r="G19" i="57" s="1"/>
  <c r="F39" i="10"/>
  <c r="G39" i="10"/>
  <c r="H39" i="10"/>
  <c r="I39" i="10"/>
  <c r="F45" i="10"/>
  <c r="D15" i="57" s="1"/>
  <c r="G45" i="10"/>
  <c r="E15" i="57" s="1"/>
  <c r="H45" i="10"/>
  <c r="F15" i="57" s="1"/>
  <c r="I45" i="10"/>
  <c r="G15" i="57" s="1"/>
  <c r="F46" i="10"/>
  <c r="D16" i="57" s="1"/>
  <c r="G46" i="10"/>
  <c r="E16" i="57" s="1"/>
  <c r="H46" i="10"/>
  <c r="F16" i="57" s="1"/>
  <c r="I46" i="10"/>
  <c r="G16" i="57" s="1"/>
  <c r="F47" i="10"/>
  <c r="D17" i="57" s="1"/>
  <c r="G47" i="10"/>
  <c r="E17" i="57" s="1"/>
  <c r="H47" i="10"/>
  <c r="F17" i="57" s="1"/>
  <c r="I47" i="10"/>
  <c r="G17" i="57" s="1"/>
  <c r="F32" i="10"/>
  <c r="G32" i="10"/>
  <c r="H32" i="10"/>
  <c r="I32" i="10"/>
  <c r="F24" i="10"/>
  <c r="D11" i="57" s="1"/>
  <c r="G24" i="10"/>
  <c r="E11" i="57" s="1"/>
  <c r="H24" i="10"/>
  <c r="F11" i="57" s="1"/>
  <c r="F20" i="10"/>
  <c r="D10" i="57" s="1"/>
  <c r="G20" i="10"/>
  <c r="E10" i="57" s="1"/>
  <c r="H20" i="10"/>
  <c r="F10" i="57" s="1"/>
  <c r="I20" i="10"/>
  <c r="G10" i="57" s="1"/>
  <c r="F16" i="10"/>
  <c r="D9" i="57" s="1"/>
  <c r="G16" i="10"/>
  <c r="E9" i="57" s="1"/>
  <c r="H16" i="10"/>
  <c r="F9" i="57" s="1"/>
  <c r="I16" i="10"/>
  <c r="G9" i="57" s="1"/>
  <c r="K197" i="10"/>
  <c r="I53" i="57" s="1"/>
  <c r="J197" i="10"/>
  <c r="H53" i="57" s="1"/>
  <c r="K189" i="10"/>
  <c r="J189" i="10"/>
  <c r="K186" i="10"/>
  <c r="J186" i="10"/>
  <c r="K182" i="10"/>
  <c r="J182" i="10"/>
  <c r="K180" i="10"/>
  <c r="I52" i="57" s="1"/>
  <c r="J180" i="10"/>
  <c r="H52" i="57" s="1"/>
  <c r="K176" i="10"/>
  <c r="J176" i="10"/>
  <c r="H51" i="57" s="1"/>
  <c r="K174" i="10"/>
  <c r="I50" i="57" s="1"/>
  <c r="J174" i="10"/>
  <c r="H50" i="57" s="1"/>
  <c r="K171" i="10"/>
  <c r="K14" i="6" s="1"/>
  <c r="J171" i="10"/>
  <c r="K170" i="10"/>
  <c r="J170" i="10"/>
  <c r="K169" i="10"/>
  <c r="I49" i="57" s="1"/>
  <c r="J169" i="10"/>
  <c r="H49" i="57" s="1"/>
  <c r="K168" i="10"/>
  <c r="L168" i="10" s="1"/>
  <c r="M168" i="10" s="1"/>
  <c r="N168" i="10" s="1"/>
  <c r="O168" i="10" s="1"/>
  <c r="P168" i="10" s="1"/>
  <c r="Q168" i="10" s="1"/>
  <c r="R168" i="10" s="1"/>
  <c r="S168" i="10" s="1"/>
  <c r="T168" i="10" s="1"/>
  <c r="U168" i="10" s="1"/>
  <c r="V168" i="10" s="1"/>
  <c r="W168" i="10" s="1"/>
  <c r="J168" i="10"/>
  <c r="K167" i="10"/>
  <c r="J167" i="10"/>
  <c r="K166" i="10"/>
  <c r="J166" i="10"/>
  <c r="K165" i="10"/>
  <c r="I48" i="57" s="1"/>
  <c r="J165" i="10"/>
  <c r="H48" i="57" s="1"/>
  <c r="K164" i="10"/>
  <c r="J164" i="10"/>
  <c r="K163" i="10"/>
  <c r="I47" i="57" s="1"/>
  <c r="J163" i="10"/>
  <c r="H47" i="57" s="1"/>
  <c r="K158" i="10"/>
  <c r="I45" i="57" s="1"/>
  <c r="J158" i="10"/>
  <c r="H45" i="57" s="1"/>
  <c r="K156" i="10"/>
  <c r="L156" i="10" s="1"/>
  <c r="J156" i="10"/>
  <c r="K151" i="10"/>
  <c r="J151" i="10"/>
  <c r="K149" i="10"/>
  <c r="J149" i="10"/>
  <c r="K145" i="10"/>
  <c r="J145" i="10"/>
  <c r="K144" i="10"/>
  <c r="J144" i="10"/>
  <c r="K143" i="10"/>
  <c r="J143" i="10"/>
  <c r="K137" i="10"/>
  <c r="K140" i="10" s="1"/>
  <c r="I42" i="57" s="1"/>
  <c r="J137" i="10"/>
  <c r="J140" i="10" s="1"/>
  <c r="H42" i="57" s="1"/>
  <c r="K135" i="10"/>
  <c r="J135" i="10"/>
  <c r="K132" i="10"/>
  <c r="I40" i="57" s="1"/>
  <c r="J132" i="10"/>
  <c r="H40" i="57" s="1"/>
  <c r="K131" i="10"/>
  <c r="J131" i="10"/>
  <c r="K130" i="10"/>
  <c r="J130" i="10"/>
  <c r="K129" i="10"/>
  <c r="I39" i="57" s="1"/>
  <c r="J129" i="10"/>
  <c r="H39" i="57" s="1"/>
  <c r="K128" i="10"/>
  <c r="J128" i="10"/>
  <c r="K127" i="10"/>
  <c r="J127" i="10"/>
  <c r="K116" i="10"/>
  <c r="J116" i="10"/>
  <c r="K114" i="10"/>
  <c r="I33" i="57" s="1"/>
  <c r="K102" i="10"/>
  <c r="I28" i="57" s="1"/>
  <c r="J102" i="10"/>
  <c r="H28" i="57" s="1"/>
  <c r="K100" i="10"/>
  <c r="I27" i="57" s="1"/>
  <c r="J100" i="10"/>
  <c r="H27" i="57" s="1"/>
  <c r="K97" i="10"/>
  <c r="I26" i="57" s="1"/>
  <c r="J97" i="10"/>
  <c r="H26" i="57" s="1"/>
  <c r="K55" i="10"/>
  <c r="I20" i="57" s="1"/>
  <c r="J55" i="10"/>
  <c r="H20" i="57" s="1"/>
  <c r="K52" i="10"/>
  <c r="I19" i="57" s="1"/>
  <c r="J52" i="10"/>
  <c r="H19" i="57" s="1"/>
  <c r="K47" i="10"/>
  <c r="I17" i="57" s="1"/>
  <c r="J47" i="10"/>
  <c r="H17" i="57" s="1"/>
  <c r="K46" i="10"/>
  <c r="I16" i="57" s="1"/>
  <c r="J46" i="10"/>
  <c r="H16" i="57" s="1"/>
  <c r="K45" i="10"/>
  <c r="I15" i="57" s="1"/>
  <c r="J45" i="10"/>
  <c r="H15" i="57" s="1"/>
  <c r="K39" i="10"/>
  <c r="J39" i="10"/>
  <c r="K32" i="10"/>
  <c r="J32" i="10"/>
  <c r="K20" i="10"/>
  <c r="I10" i="57" s="1"/>
  <c r="J20" i="10"/>
  <c r="H10" i="57" s="1"/>
  <c r="K16" i="10"/>
  <c r="I9" i="57" s="1"/>
  <c r="J16" i="10"/>
  <c r="H9" i="57" s="1"/>
  <c r="K8" i="6" l="1"/>
  <c r="I51" i="57"/>
  <c r="J44" i="10"/>
  <c r="H14" i="57"/>
  <c r="G91" i="10"/>
  <c r="E12" i="57"/>
  <c r="G44" i="10"/>
  <c r="E14" i="57"/>
  <c r="E64" i="57"/>
  <c r="E41" i="57"/>
  <c r="E63" i="57"/>
  <c r="K44" i="10"/>
  <c r="I14" i="57"/>
  <c r="H64" i="57"/>
  <c r="H41" i="57"/>
  <c r="H63" i="57"/>
  <c r="F91" i="10"/>
  <c r="D12" i="57"/>
  <c r="F44" i="10"/>
  <c r="D14" i="57"/>
  <c r="F101" i="10"/>
  <c r="D28" i="57"/>
  <c r="D64" i="57"/>
  <c r="D41" i="57"/>
  <c r="D63" i="57"/>
  <c r="F179" i="10"/>
  <c r="D52" i="57"/>
  <c r="J91" i="10"/>
  <c r="H12" i="57"/>
  <c r="I64" i="57"/>
  <c r="I63" i="57"/>
  <c r="I41" i="57"/>
  <c r="I91" i="10"/>
  <c r="G12" i="57"/>
  <c r="I44" i="10"/>
  <c r="G14" i="57"/>
  <c r="G63" i="57"/>
  <c r="G41" i="57"/>
  <c r="G64" i="57"/>
  <c r="I196" i="10"/>
  <c r="G53" i="57"/>
  <c r="K91" i="10"/>
  <c r="I12" i="57"/>
  <c r="H91" i="10"/>
  <c r="F12" i="57"/>
  <c r="H44" i="10"/>
  <c r="F14" i="57"/>
  <c r="F63" i="57"/>
  <c r="F64" i="57"/>
  <c r="F41" i="57"/>
  <c r="H179" i="10"/>
  <c r="F52" i="57"/>
  <c r="G179" i="10"/>
  <c r="M44" i="10"/>
  <c r="L39" i="10"/>
  <c r="J14" i="57" s="1"/>
  <c r="L189" i="10"/>
  <c r="L190" i="10" s="1"/>
  <c r="M190" i="10" s="1"/>
  <c r="N190" i="10" s="1"/>
  <c r="I179" i="10"/>
  <c r="H196" i="10"/>
  <c r="G196" i="10"/>
  <c r="F196" i="10"/>
  <c r="H173" i="10"/>
  <c r="H101" i="10"/>
  <c r="F173" i="10"/>
  <c r="G173" i="10"/>
  <c r="J196" i="10"/>
  <c r="K196" i="10"/>
  <c r="L177" i="10"/>
  <c r="L110" i="10" s="1"/>
  <c r="M17" i="6"/>
  <c r="M19" i="6" s="1"/>
  <c r="K18" i="6"/>
  <c r="G101" i="10"/>
  <c r="K179" i="10"/>
  <c r="L179" i="10" s="1"/>
  <c r="I101" i="10"/>
  <c r="J179" i="10"/>
  <c r="G146" i="10"/>
  <c r="F146" i="10"/>
  <c r="I146" i="10"/>
  <c r="H146" i="10"/>
  <c r="I173" i="10"/>
  <c r="L7" i="9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L6" i="9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K13" i="9"/>
  <c r="L13" i="9" s="1"/>
  <c r="J13" i="9"/>
  <c r="I13" i="9"/>
  <c r="H13" i="9"/>
  <c r="G13" i="9"/>
  <c r="F13" i="9"/>
  <c r="K12" i="9"/>
  <c r="L12" i="9" s="1"/>
  <c r="M12" i="9" s="1"/>
  <c r="N12" i="9" s="1"/>
  <c r="J12" i="9"/>
  <c r="I12" i="9"/>
  <c r="H12" i="9"/>
  <c r="G12" i="9"/>
  <c r="F12" i="9"/>
  <c r="K41" i="9"/>
  <c r="K48" i="9" s="1"/>
  <c r="O80" i="43"/>
  <c r="U76" i="43"/>
  <c r="U73" i="43"/>
  <c r="U71" i="43"/>
  <c r="U70" i="43"/>
  <c r="U69" i="43"/>
  <c r="U68" i="43"/>
  <c r="U67" i="43"/>
  <c r="L4" i="43"/>
  <c r="L54" i="43" s="1"/>
  <c r="M4" i="43"/>
  <c r="M54" i="43" s="1"/>
  <c r="N4" i="43"/>
  <c r="N54" i="43" s="1"/>
  <c r="O4" i="43"/>
  <c r="O54" i="43" s="1"/>
  <c r="P4" i="43"/>
  <c r="P54" i="43" s="1"/>
  <c r="Q4" i="43"/>
  <c r="Q54" i="43" s="1"/>
  <c r="R4" i="43"/>
  <c r="R54" i="43" s="1"/>
  <c r="S4" i="43"/>
  <c r="S54" i="43" s="1"/>
  <c r="T4" i="43"/>
  <c r="T54" i="43" s="1"/>
  <c r="K4" i="43"/>
  <c r="K54" i="43" s="1"/>
  <c r="L65" i="10" l="1"/>
  <c r="U67" i="10" s="1"/>
  <c r="I154" i="10"/>
  <c r="G44" i="57" s="1"/>
  <c r="G43" i="57"/>
  <c r="F154" i="10"/>
  <c r="D44" i="57" s="1"/>
  <c r="D43" i="57"/>
  <c r="M179" i="10"/>
  <c r="N179" i="10" s="1"/>
  <c r="O179" i="10" s="1"/>
  <c r="P179" i="10" s="1"/>
  <c r="Q179" i="10" s="1"/>
  <c r="R179" i="10" s="1"/>
  <c r="S179" i="10" s="1"/>
  <c r="T179" i="10" s="1"/>
  <c r="U179" i="10" s="1"/>
  <c r="V179" i="10" s="1"/>
  <c r="W179" i="10" s="1"/>
  <c r="G154" i="10"/>
  <c r="E44" i="57" s="1"/>
  <c r="E43" i="57"/>
  <c r="H154" i="10"/>
  <c r="F44" i="57" s="1"/>
  <c r="F43" i="57"/>
  <c r="N44" i="10"/>
  <c r="M39" i="10"/>
  <c r="K14" i="57" s="1"/>
  <c r="M189" i="10"/>
  <c r="N189" i="10" s="1"/>
  <c r="O189" i="10" s="1"/>
  <c r="N196" i="10"/>
  <c r="N113" i="10" s="1"/>
  <c r="L113" i="10"/>
  <c r="N17" i="6"/>
  <c r="N19" i="6" s="1"/>
  <c r="M177" i="10"/>
  <c r="M110" i="10" s="1"/>
  <c r="M13" i="9"/>
  <c r="M19" i="9" s="1"/>
  <c r="L19" i="9"/>
  <c r="L26" i="9" s="1"/>
  <c r="L18" i="9"/>
  <c r="L25" i="9" s="1"/>
  <c r="M18" i="9"/>
  <c r="N18" i="9"/>
  <c r="O12" i="9"/>
  <c r="U22" i="43"/>
  <c r="U72" i="43" s="1"/>
  <c r="U24" i="43"/>
  <c r="U74" i="43" s="1"/>
  <c r="N30" i="43"/>
  <c r="P30" i="43"/>
  <c r="O41" i="43"/>
  <c r="O91" i="43" s="1"/>
  <c r="U27" i="7"/>
  <c r="V27" i="7"/>
  <c r="W27" i="7"/>
  <c r="T30" i="6"/>
  <c r="U30" i="6"/>
  <c r="V30" i="6"/>
  <c r="W30" i="6"/>
  <c r="M67" i="10" l="1"/>
  <c r="J67" i="10"/>
  <c r="I67" i="10"/>
  <c r="V67" i="10"/>
  <c r="L67" i="10"/>
  <c r="R67" i="10"/>
  <c r="W67" i="10"/>
  <c r="P67" i="10"/>
  <c r="G67" i="10"/>
  <c r="H67" i="10"/>
  <c r="T67" i="10"/>
  <c r="Q67" i="10"/>
  <c r="O67" i="10"/>
  <c r="F67" i="10"/>
  <c r="S67" i="10"/>
  <c r="N67" i="10"/>
  <c r="K67" i="10"/>
  <c r="O44" i="10"/>
  <c r="N39" i="10"/>
  <c r="L14" i="57" s="1"/>
  <c r="O190" i="10"/>
  <c r="P190" i="10" s="1"/>
  <c r="Q190" i="10" s="1"/>
  <c r="R190" i="10" s="1"/>
  <c r="S190" i="10" s="1"/>
  <c r="T190" i="10" s="1"/>
  <c r="U190" i="10" s="1"/>
  <c r="V190" i="10" s="1"/>
  <c r="W190" i="10" s="1"/>
  <c r="O196" i="10"/>
  <c r="O113" i="10" s="1"/>
  <c r="N13" i="9"/>
  <c r="O13" i="9" s="1"/>
  <c r="O17" i="6"/>
  <c r="O19" i="6" s="1"/>
  <c r="N177" i="10"/>
  <c r="N110" i="10" s="1"/>
  <c r="N25" i="9"/>
  <c r="M26" i="9"/>
  <c r="M25" i="9"/>
  <c r="Q30" i="43"/>
  <c r="Q80" i="43" s="1"/>
  <c r="P80" i="43"/>
  <c r="N41" i="43"/>
  <c r="N91" i="43" s="1"/>
  <c r="N80" i="43"/>
  <c r="O18" i="9"/>
  <c r="O25" i="9" s="1"/>
  <c r="P12" i="9"/>
  <c r="U25" i="43"/>
  <c r="P41" i="43"/>
  <c r="P91" i="43" s="1"/>
  <c r="M30" i="43"/>
  <c r="P44" i="10" l="1"/>
  <c r="O39" i="10"/>
  <c r="P196" i="10"/>
  <c r="P113" i="10" s="1"/>
  <c r="N19" i="9"/>
  <c r="N26" i="9" s="1"/>
  <c r="P17" i="6"/>
  <c r="P19" i="6" s="1"/>
  <c r="O177" i="10"/>
  <c r="O110" i="10" s="1"/>
  <c r="R30" i="43"/>
  <c r="R41" i="43" s="1"/>
  <c r="R91" i="43" s="1"/>
  <c r="Q41" i="43"/>
  <c r="Q91" i="43" s="1"/>
  <c r="J34" i="43"/>
  <c r="J84" i="43" s="1"/>
  <c r="U75" i="43"/>
  <c r="M41" i="43"/>
  <c r="M91" i="43" s="1"/>
  <c r="M80" i="43"/>
  <c r="O19" i="9"/>
  <c r="P13" i="9"/>
  <c r="Q12" i="9"/>
  <c r="P18" i="9"/>
  <c r="P25" i="9" s="1"/>
  <c r="L30" i="43"/>
  <c r="L80" i="43" s="1"/>
  <c r="Q44" i="10" l="1"/>
  <c r="P39" i="10"/>
  <c r="Q196" i="10"/>
  <c r="Q113" i="10" s="1"/>
  <c r="O26" i="9"/>
  <c r="Q17" i="6"/>
  <c r="Q19" i="6" s="1"/>
  <c r="P177" i="10"/>
  <c r="P110" i="10" s="1"/>
  <c r="J45" i="43"/>
  <c r="J95" i="43" s="1"/>
  <c r="R80" i="43"/>
  <c r="J33" i="43"/>
  <c r="J83" i="43" s="1"/>
  <c r="J35" i="43"/>
  <c r="J85" i="43" s="1"/>
  <c r="K30" i="43"/>
  <c r="L41" i="43"/>
  <c r="L91" i="43" s="1"/>
  <c r="Q18" i="9"/>
  <c r="Q25" i="9" s="1"/>
  <c r="R12" i="9"/>
  <c r="Q13" i="9"/>
  <c r="P19" i="9"/>
  <c r="P26" i="9" s="1"/>
  <c r="R44" i="10" l="1"/>
  <c r="Q39" i="10"/>
  <c r="R196" i="10"/>
  <c r="R113" i="10" s="1"/>
  <c r="J44" i="43"/>
  <c r="J94" i="43" s="1"/>
  <c r="R17" i="6"/>
  <c r="R19" i="6" s="1"/>
  <c r="Q177" i="10"/>
  <c r="Q110" i="10" s="1"/>
  <c r="J32" i="43"/>
  <c r="J82" i="43" s="1"/>
  <c r="J36" i="43"/>
  <c r="J86" i="43" s="1"/>
  <c r="J46" i="43"/>
  <c r="J96" i="43" s="1"/>
  <c r="K41" i="43"/>
  <c r="K91" i="43" s="1"/>
  <c r="K80" i="43"/>
  <c r="Q19" i="9"/>
  <c r="Q26" i="9" s="1"/>
  <c r="R13" i="9"/>
  <c r="S12" i="9"/>
  <c r="R18" i="9"/>
  <c r="R25" i="9" s="1"/>
  <c r="S44" i="10" l="1"/>
  <c r="R39" i="10"/>
  <c r="S196" i="10"/>
  <c r="S113" i="10" s="1"/>
  <c r="S17" i="6"/>
  <c r="S19" i="6" s="1"/>
  <c r="R177" i="10"/>
  <c r="R110" i="10" s="1"/>
  <c r="J37" i="43"/>
  <c r="J87" i="43" s="1"/>
  <c r="J43" i="43"/>
  <c r="J93" i="43" s="1"/>
  <c r="J47" i="43"/>
  <c r="J97" i="43" s="1"/>
  <c r="J31" i="43"/>
  <c r="J81" i="43" s="1"/>
  <c r="S18" i="9"/>
  <c r="S25" i="9" s="1"/>
  <c r="T12" i="9"/>
  <c r="S13" i="9"/>
  <c r="R19" i="9"/>
  <c r="R26" i="9" s="1"/>
  <c r="T44" i="10" l="1"/>
  <c r="S39" i="10"/>
  <c r="T196" i="10"/>
  <c r="T113" i="10" s="1"/>
  <c r="T17" i="6"/>
  <c r="T19" i="6" s="1"/>
  <c r="S177" i="10"/>
  <c r="S110" i="10" s="1"/>
  <c r="J48" i="43"/>
  <c r="J98" i="43" s="1"/>
  <c r="J42" i="43"/>
  <c r="J92" i="43" s="1"/>
  <c r="S19" i="9"/>
  <c r="S26" i="9" s="1"/>
  <c r="T13" i="9"/>
  <c r="U12" i="9"/>
  <c r="T18" i="9"/>
  <c r="T25" i="9" s="1"/>
  <c r="H18" i="7"/>
  <c r="K10" i="7"/>
  <c r="K12" i="7" s="1"/>
  <c r="J10" i="7"/>
  <c r="J12" i="7" s="1"/>
  <c r="L144" i="10"/>
  <c r="U44" i="10" l="1"/>
  <c r="T39" i="10"/>
  <c r="U196" i="10"/>
  <c r="U113" i="10" s="1"/>
  <c r="M65" i="10"/>
  <c r="N65" i="10"/>
  <c r="U17" i="6"/>
  <c r="U19" i="6" s="1"/>
  <c r="T177" i="10"/>
  <c r="T110" i="10" s="1"/>
  <c r="V12" i="9"/>
  <c r="U18" i="9"/>
  <c r="U25" i="9" s="1"/>
  <c r="U13" i="9"/>
  <c r="T19" i="9"/>
  <c r="T26" i="9" s="1"/>
  <c r="K146" i="10"/>
  <c r="K6" i="8"/>
  <c r="K7" i="8" s="1"/>
  <c r="K8" i="8"/>
  <c r="K9" i="8" s="1"/>
  <c r="K10" i="8"/>
  <c r="K11" i="8" s="1"/>
  <c r="K12" i="8"/>
  <c r="K13" i="8" s="1"/>
  <c r="K14" i="8"/>
  <c r="K15" i="8" s="1"/>
  <c r="K19" i="8"/>
  <c r="K21" i="8"/>
  <c r="K22" i="8" s="1"/>
  <c r="K23" i="8"/>
  <c r="K24" i="8" s="1"/>
  <c r="K25" i="8"/>
  <c r="K26" i="8" s="1"/>
  <c r="K27" i="8"/>
  <c r="K28" i="8" s="1"/>
  <c r="K29" i="8"/>
  <c r="K30" i="8" s="1"/>
  <c r="J28" i="7"/>
  <c r="I28" i="7"/>
  <c r="K28" i="7"/>
  <c r="H6" i="7"/>
  <c r="G6" i="7"/>
  <c r="F6" i="7"/>
  <c r="H5" i="7"/>
  <c r="G5" i="7"/>
  <c r="F5" i="7"/>
  <c r="K6" i="7"/>
  <c r="K17" i="7"/>
  <c r="K22" i="7"/>
  <c r="K25" i="7"/>
  <c r="T27" i="7"/>
  <c r="I65" i="57" l="1"/>
  <c r="I66" i="57"/>
  <c r="K154" i="10"/>
  <c r="I44" i="57" s="1"/>
  <c r="I43" i="57"/>
  <c r="V44" i="10"/>
  <c r="U39" i="10"/>
  <c r="V196" i="10"/>
  <c r="V113" i="10" s="1"/>
  <c r="K20" i="8"/>
  <c r="K31" i="8"/>
  <c r="V17" i="6"/>
  <c r="V19" i="6" s="1"/>
  <c r="U177" i="10"/>
  <c r="U110" i="10" s="1"/>
  <c r="W12" i="9"/>
  <c r="W18" i="9" s="1"/>
  <c r="V18" i="9"/>
  <c r="V25" i="9" s="1"/>
  <c r="U19" i="9"/>
  <c r="U26" i="9" s="1"/>
  <c r="V13" i="9"/>
  <c r="H4" i="7"/>
  <c r="F4" i="7"/>
  <c r="G4" i="7"/>
  <c r="K16" i="8"/>
  <c r="K15" i="7"/>
  <c r="N78" i="6"/>
  <c r="O78" i="6" s="1"/>
  <c r="P78" i="6" s="1"/>
  <c r="Q78" i="6" s="1"/>
  <c r="R78" i="6" s="1"/>
  <c r="S78" i="6" s="1"/>
  <c r="T78" i="6" s="1"/>
  <c r="U78" i="6" s="1"/>
  <c r="V78" i="6" s="1"/>
  <c r="W78" i="6" s="1"/>
  <c r="W44" i="10" l="1"/>
  <c r="W39" i="10" s="1"/>
  <c r="V39" i="10"/>
  <c r="W196" i="10"/>
  <c r="W113" i="10" s="1"/>
  <c r="P189" i="10"/>
  <c r="O65" i="10"/>
  <c r="W17" i="6"/>
  <c r="W19" i="6" s="1"/>
  <c r="W177" i="10" s="1"/>
  <c r="V177" i="10"/>
  <c r="V110" i="10" s="1"/>
  <c r="W25" i="9"/>
  <c r="V19" i="9"/>
  <c r="V26" i="9" s="1"/>
  <c r="W13" i="9"/>
  <c r="W19" i="9" s="1"/>
  <c r="F76" i="6"/>
  <c r="K35" i="6"/>
  <c r="J35" i="6"/>
  <c r="K24" i="6"/>
  <c r="K29" i="6"/>
  <c r="K40" i="6"/>
  <c r="K59" i="6"/>
  <c r="K66" i="6"/>
  <c r="K73" i="6"/>
  <c r="K76" i="6"/>
  <c r="F14" i="6"/>
  <c r="G13" i="6" s="1"/>
  <c r="G14" i="6"/>
  <c r="G11" i="9"/>
  <c r="J11" i="9"/>
  <c r="K26" i="9"/>
  <c r="J26" i="9"/>
  <c r="I26" i="9"/>
  <c r="H26" i="9"/>
  <c r="G26" i="9"/>
  <c r="K25" i="9"/>
  <c r="J25" i="9"/>
  <c r="I25" i="9"/>
  <c r="H25" i="9"/>
  <c r="G25" i="9"/>
  <c r="K24" i="9"/>
  <c r="J24" i="9"/>
  <c r="I24" i="9"/>
  <c r="H24" i="9"/>
  <c r="G24" i="9"/>
  <c r="K20" i="9"/>
  <c r="L20" i="9" s="1"/>
  <c r="M20" i="9" s="1"/>
  <c r="N20" i="9" s="1"/>
  <c r="O20" i="9" s="1"/>
  <c r="P20" i="9" s="1"/>
  <c r="Q20" i="9" s="1"/>
  <c r="R20" i="9" s="1"/>
  <c r="S20" i="9" s="1"/>
  <c r="T20" i="9" s="1"/>
  <c r="U20" i="9" s="1"/>
  <c r="K37" i="9"/>
  <c r="K42" i="9"/>
  <c r="K49" i="9" s="1"/>
  <c r="K43" i="9"/>
  <c r="K50" i="9" s="1"/>
  <c r="K11" i="9"/>
  <c r="H111" i="10"/>
  <c r="F31" i="57" s="1"/>
  <c r="G111" i="10"/>
  <c r="E31" i="57" s="1"/>
  <c r="F111" i="10"/>
  <c r="D31" i="57" s="1"/>
  <c r="G81" i="10"/>
  <c r="H81" i="10"/>
  <c r="I81" i="10"/>
  <c r="J81" i="10"/>
  <c r="K81" i="10"/>
  <c r="F81" i="10"/>
  <c r="K6" i="10"/>
  <c r="K10" i="10"/>
  <c r="K17" i="10"/>
  <c r="K18" i="10"/>
  <c r="K21" i="10"/>
  <c r="K22" i="10"/>
  <c r="K25" i="10"/>
  <c r="K33" i="10"/>
  <c r="K72" i="10"/>
  <c r="L112" i="10" s="1"/>
  <c r="K90" i="10"/>
  <c r="K93" i="10"/>
  <c r="K101" i="10"/>
  <c r="K104" i="10"/>
  <c r="K119" i="10" s="1"/>
  <c r="I34" i="57" s="1"/>
  <c r="K111" i="10"/>
  <c r="I31" i="57" s="1"/>
  <c r="K153" i="10"/>
  <c r="L101" i="10" s="1"/>
  <c r="K160" i="10"/>
  <c r="K173" i="10"/>
  <c r="L173" i="10" s="1"/>
  <c r="K184" i="10"/>
  <c r="J32" i="57" l="1"/>
  <c r="I61" i="57"/>
  <c r="I46" i="57"/>
  <c r="I56" i="57"/>
  <c r="I8" i="57"/>
  <c r="K33" i="8"/>
  <c r="M173" i="10"/>
  <c r="N173" i="10" s="1"/>
  <c r="O173" i="10" s="1"/>
  <c r="P173" i="10" s="1"/>
  <c r="Q173" i="10" s="1"/>
  <c r="R173" i="10" s="1"/>
  <c r="S173" i="10" s="1"/>
  <c r="T173" i="10" s="1"/>
  <c r="U173" i="10" s="1"/>
  <c r="V173" i="10" s="1"/>
  <c r="W173" i="10" s="1"/>
  <c r="Q189" i="10"/>
  <c r="P65" i="10"/>
  <c r="W110" i="10"/>
  <c r="L39" i="6"/>
  <c r="K199" i="10"/>
  <c r="I54" i="57" s="1"/>
  <c r="W26" i="9"/>
  <c r="V20" i="9"/>
  <c r="U44" i="9"/>
  <c r="U37" i="9" s="1"/>
  <c r="U42" i="9"/>
  <c r="U35" i="9" s="1"/>
  <c r="U43" i="9"/>
  <c r="U36" i="9" s="1"/>
  <c r="H13" i="6"/>
  <c r="K45" i="9"/>
  <c r="K52" i="9" s="1"/>
  <c r="K31" i="9"/>
  <c r="K44" i="9"/>
  <c r="K51" i="9" s="1"/>
  <c r="K12" i="10"/>
  <c r="K35" i="10"/>
  <c r="I13" i="57" s="1"/>
  <c r="M5" i="9"/>
  <c r="N5" i="9" s="1"/>
  <c r="I184" i="10"/>
  <c r="I160" i="10"/>
  <c r="J184" i="10"/>
  <c r="J160" i="10"/>
  <c r="J24" i="6"/>
  <c r="K22" i="6" s="1"/>
  <c r="K23" i="6" s="1"/>
  <c r="J19" i="8"/>
  <c r="J21" i="8"/>
  <c r="J22" i="8" s="1"/>
  <c r="L22" i="8" s="1"/>
  <c r="J23" i="8"/>
  <c r="J24" i="8" s="1"/>
  <c r="J25" i="8"/>
  <c r="J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J27" i="8"/>
  <c r="J28" i="8" s="1"/>
  <c r="L28" i="8" s="1"/>
  <c r="J29" i="8"/>
  <c r="J30" i="8" s="1"/>
  <c r="L30" i="8" s="1"/>
  <c r="J14" i="6"/>
  <c r="J173" i="10"/>
  <c r="J8" i="6"/>
  <c r="J59" i="6"/>
  <c r="I59" i="6"/>
  <c r="J66" i="6"/>
  <c r="I66" i="6"/>
  <c r="J146" i="10"/>
  <c r="H43" i="57" s="1"/>
  <c r="J22" i="7"/>
  <c r="J17" i="7"/>
  <c r="J25" i="7"/>
  <c r="L45" i="10"/>
  <c r="J15" i="57" s="1"/>
  <c r="J10" i="10"/>
  <c r="J6" i="8"/>
  <c r="J7" i="8" s="1"/>
  <c r="J8" i="8"/>
  <c r="J9" i="8" s="1"/>
  <c r="J10" i="8"/>
  <c r="J11" i="8" s="1"/>
  <c r="J12" i="8"/>
  <c r="J13" i="8" s="1"/>
  <c r="J14" i="8"/>
  <c r="J15" i="8" s="1"/>
  <c r="J72" i="10"/>
  <c r="K112" i="10" s="1"/>
  <c r="I32" i="57" s="1"/>
  <c r="J104" i="10"/>
  <c r="J119" i="10" s="1"/>
  <c r="M156" i="10"/>
  <c r="M61" i="6"/>
  <c r="L12" i="7"/>
  <c r="L27" i="7"/>
  <c r="L28" i="7" s="1"/>
  <c r="L11" i="7" s="1"/>
  <c r="L46" i="10"/>
  <c r="J16" i="57" s="1"/>
  <c r="L47" i="10"/>
  <c r="L4" i="7"/>
  <c r="L100" i="10" s="1"/>
  <c r="J27" i="57" s="1"/>
  <c r="H184" i="10"/>
  <c r="H160" i="10"/>
  <c r="I10" i="10"/>
  <c r="H10" i="10"/>
  <c r="G160" i="10"/>
  <c r="G10" i="10"/>
  <c r="J41" i="9"/>
  <c r="J48" i="9" s="1"/>
  <c r="J18" i="10"/>
  <c r="F20" i="9"/>
  <c r="H11" i="9"/>
  <c r="I11" i="9"/>
  <c r="F11" i="9"/>
  <c r="G40" i="6"/>
  <c r="H40" i="6"/>
  <c r="I40" i="6"/>
  <c r="J40" i="6"/>
  <c r="F40" i="6"/>
  <c r="F41" i="6" s="1"/>
  <c r="I35" i="6"/>
  <c r="I29" i="6"/>
  <c r="J29" i="6"/>
  <c r="F8" i="6"/>
  <c r="G8" i="6"/>
  <c r="H8" i="6"/>
  <c r="J22" i="10"/>
  <c r="F41" i="9"/>
  <c r="F48" i="9" s="1"/>
  <c r="G41" i="9"/>
  <c r="G48" i="9" s="1"/>
  <c r="H41" i="9"/>
  <c r="H48" i="9" s="1"/>
  <c r="I41" i="9"/>
  <c r="I48" i="9" s="1"/>
  <c r="F42" i="9"/>
  <c r="F49" i="9" s="1"/>
  <c r="G42" i="9"/>
  <c r="G49" i="9" s="1"/>
  <c r="H42" i="9"/>
  <c r="H49" i="9" s="1"/>
  <c r="I42" i="9"/>
  <c r="I49" i="9" s="1"/>
  <c r="F43" i="9"/>
  <c r="F50" i="9" s="1"/>
  <c r="G43" i="9"/>
  <c r="G50" i="9" s="1"/>
  <c r="H43" i="9"/>
  <c r="H50" i="9" s="1"/>
  <c r="I43" i="9"/>
  <c r="I50" i="9" s="1"/>
  <c r="J42" i="9"/>
  <c r="J49" i="9" s="1"/>
  <c r="J43" i="9"/>
  <c r="J50" i="9" s="1"/>
  <c r="J37" i="9"/>
  <c r="I37" i="9"/>
  <c r="I111" i="10"/>
  <c r="G31" i="57" s="1"/>
  <c r="J111" i="10"/>
  <c r="H31" i="57" s="1"/>
  <c r="H72" i="10"/>
  <c r="I112" i="10" s="1"/>
  <c r="G32" i="57" s="1"/>
  <c r="I72" i="10"/>
  <c r="J112" i="10" s="1"/>
  <c r="H32" i="57" s="1"/>
  <c r="F104" i="10"/>
  <c r="F119" i="10" s="1"/>
  <c r="G104" i="10"/>
  <c r="G119" i="10" s="1"/>
  <c r="H104" i="10"/>
  <c r="H119" i="10" s="1"/>
  <c r="I104" i="10"/>
  <c r="I119" i="10" s="1"/>
  <c r="G34" i="57" s="1"/>
  <c r="F95" i="10"/>
  <c r="D25" i="57" s="1"/>
  <c r="G6" i="8"/>
  <c r="G7" i="8" s="1"/>
  <c r="G8" i="8"/>
  <c r="G9" i="8" s="1"/>
  <c r="G10" i="8"/>
  <c r="G11" i="8" s="1"/>
  <c r="G12" i="8"/>
  <c r="G13" i="8" s="1"/>
  <c r="G14" i="8"/>
  <c r="G15" i="8" s="1"/>
  <c r="G19" i="8"/>
  <c r="G21" i="8"/>
  <c r="G22" i="8" s="1"/>
  <c r="G23" i="8"/>
  <c r="G24" i="8" s="1"/>
  <c r="G25" i="8"/>
  <c r="G26" i="8" s="1"/>
  <c r="G27" i="8"/>
  <c r="G28" i="8" s="1"/>
  <c r="G29" i="8"/>
  <c r="G30" i="8" s="1"/>
  <c r="F6" i="8"/>
  <c r="F7" i="8" s="1"/>
  <c r="F8" i="8"/>
  <c r="F9" i="8" s="1"/>
  <c r="F10" i="8"/>
  <c r="F11" i="8" s="1"/>
  <c r="F12" i="8"/>
  <c r="F13" i="8" s="1"/>
  <c r="F14" i="8"/>
  <c r="F15" i="8" s="1"/>
  <c r="F19" i="8"/>
  <c r="F21" i="8"/>
  <c r="F22" i="8" s="1"/>
  <c r="F23" i="8"/>
  <c r="F24" i="8" s="1"/>
  <c r="F25" i="8"/>
  <c r="F26" i="8" s="1"/>
  <c r="F27" i="8"/>
  <c r="F28" i="8" s="1"/>
  <c r="F29" i="8"/>
  <c r="F30" i="8" s="1"/>
  <c r="F10" i="10"/>
  <c r="F37" i="9"/>
  <c r="I22" i="7"/>
  <c r="I15" i="7" s="1"/>
  <c r="F184" i="10"/>
  <c r="F153" i="10"/>
  <c r="F160" i="10"/>
  <c r="J73" i="6"/>
  <c r="K74" i="6" s="1"/>
  <c r="K77" i="6" s="1"/>
  <c r="G65" i="10"/>
  <c r="G72" i="10" s="1"/>
  <c r="H112" i="10" s="1"/>
  <c r="F32" i="57" s="1"/>
  <c r="H59" i="6"/>
  <c r="F66" i="6"/>
  <c r="G67" i="6" s="1"/>
  <c r="G66" i="6"/>
  <c r="H66" i="6"/>
  <c r="I153" i="10"/>
  <c r="I6" i="8"/>
  <c r="I7" i="8" s="1"/>
  <c r="I8" i="8"/>
  <c r="I9" i="8" s="1"/>
  <c r="I10" i="8"/>
  <c r="I11" i="8" s="1"/>
  <c r="I12" i="8"/>
  <c r="I13" i="8" s="1"/>
  <c r="I14" i="8"/>
  <c r="I15" i="8" s="1"/>
  <c r="I19" i="8"/>
  <c r="I21" i="8"/>
  <c r="I22" i="8" s="1"/>
  <c r="I23" i="8"/>
  <c r="I24" i="8" s="1"/>
  <c r="I25" i="8"/>
  <c r="I26" i="8" s="1"/>
  <c r="I27" i="8"/>
  <c r="I28" i="8" s="1"/>
  <c r="I29" i="8"/>
  <c r="I30" i="8" s="1"/>
  <c r="H6" i="8"/>
  <c r="H7" i="8" s="1"/>
  <c r="H8" i="8"/>
  <c r="H9" i="8" s="1"/>
  <c r="H10" i="8"/>
  <c r="H11" i="8" s="1"/>
  <c r="H12" i="8"/>
  <c r="H13" i="8" s="1"/>
  <c r="H14" i="8"/>
  <c r="H15" i="8" s="1"/>
  <c r="H19" i="8"/>
  <c r="H21" i="8"/>
  <c r="H22" i="8" s="1"/>
  <c r="H23" i="8"/>
  <c r="H24" i="8" s="1"/>
  <c r="H25" i="8"/>
  <c r="H26" i="8" s="1"/>
  <c r="H27" i="8"/>
  <c r="H28" i="8" s="1"/>
  <c r="H29" i="8"/>
  <c r="H30" i="8" s="1"/>
  <c r="H153" i="10"/>
  <c r="G153" i="10"/>
  <c r="G37" i="9"/>
  <c r="J76" i="6"/>
  <c r="G76" i="6"/>
  <c r="H76" i="6"/>
  <c r="I76" i="6"/>
  <c r="H73" i="6"/>
  <c r="I74" i="6" s="1"/>
  <c r="I73" i="6"/>
  <c r="J74" i="6" s="1"/>
  <c r="M6" i="7"/>
  <c r="N6" i="7" s="1"/>
  <c r="Q30" i="6"/>
  <c r="R30" i="6"/>
  <c r="S30" i="6"/>
  <c r="J93" i="10"/>
  <c r="F33" i="6"/>
  <c r="H14" i="6"/>
  <c r="I14" i="6"/>
  <c r="G11" i="6"/>
  <c r="G12" i="6" s="1"/>
  <c r="G6" i="6" s="1"/>
  <c r="H24" i="6"/>
  <c r="I22" i="6" s="1"/>
  <c r="I8" i="6"/>
  <c r="I24" i="6"/>
  <c r="J22" i="6" s="1"/>
  <c r="I25" i="7"/>
  <c r="F25" i="7"/>
  <c r="G24" i="6"/>
  <c r="F24" i="6"/>
  <c r="F23" i="6" s="1"/>
  <c r="G112" i="10"/>
  <c r="E32" i="57" s="1"/>
  <c r="F90" i="10"/>
  <c r="G73" i="6"/>
  <c r="H74" i="6" s="1"/>
  <c r="J6" i="7"/>
  <c r="J101" i="10"/>
  <c r="J33" i="10"/>
  <c r="J25" i="10"/>
  <c r="J21" i="10"/>
  <c r="J17" i="10"/>
  <c r="J6" i="10"/>
  <c r="I22" i="10"/>
  <c r="I21" i="10"/>
  <c r="I18" i="10"/>
  <c r="I6" i="10"/>
  <c r="H21" i="10"/>
  <c r="H35" i="6"/>
  <c r="G35" i="6"/>
  <c r="G29" i="6"/>
  <c r="H29" i="6"/>
  <c r="M27" i="7"/>
  <c r="N27" i="7"/>
  <c r="O27" i="7"/>
  <c r="P27" i="7"/>
  <c r="Q27" i="7"/>
  <c r="R27" i="7"/>
  <c r="S27" i="7"/>
  <c r="H18" i="10"/>
  <c r="G59" i="6"/>
  <c r="G18" i="10"/>
  <c r="F59" i="6"/>
  <c r="G60" i="6" s="1"/>
  <c r="F18" i="10"/>
  <c r="F35" i="6"/>
  <c r="F29" i="6"/>
  <c r="I33" i="10"/>
  <c r="G33" i="10"/>
  <c r="H33" i="10"/>
  <c r="F33" i="10"/>
  <c r="G6" i="10"/>
  <c r="H6" i="10"/>
  <c r="M68" i="6"/>
  <c r="O68" i="6" s="1"/>
  <c r="M18" i="10"/>
  <c r="O18" i="10" s="1"/>
  <c r="P18" i="10" s="1"/>
  <c r="Q18" i="10" s="1"/>
  <c r="R18" i="10" s="1"/>
  <c r="S18" i="10" s="1"/>
  <c r="T18" i="10" s="1"/>
  <c r="U18" i="10" s="1"/>
  <c r="V18" i="10" s="1"/>
  <c r="W18" i="10" s="1"/>
  <c r="M29" i="10"/>
  <c r="N29" i="10" s="1"/>
  <c r="O29" i="10" s="1"/>
  <c r="P29" i="10" s="1"/>
  <c r="Q29" i="10" s="1"/>
  <c r="R29" i="10" s="1"/>
  <c r="S29" i="10" s="1"/>
  <c r="T29" i="10" s="1"/>
  <c r="U29" i="10" s="1"/>
  <c r="V29" i="10" s="1"/>
  <c r="W29" i="10" s="1"/>
  <c r="M7" i="6"/>
  <c r="N7" i="6" s="1"/>
  <c r="O7" i="6" s="1"/>
  <c r="P7" i="6" s="1"/>
  <c r="Q7" i="6" s="1"/>
  <c r="R7" i="6" s="1"/>
  <c r="S7" i="6" s="1"/>
  <c r="T7" i="6" s="1"/>
  <c r="U7" i="6" s="1"/>
  <c r="V7" i="6" s="1"/>
  <c r="W7" i="6" s="1"/>
  <c r="F22" i="10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G17" i="10"/>
  <c r="H17" i="10"/>
  <c r="I17" i="10"/>
  <c r="G22" i="10"/>
  <c r="F93" i="10"/>
  <c r="G93" i="10"/>
  <c r="G25" i="10"/>
  <c r="H22" i="10"/>
  <c r="H25" i="10"/>
  <c r="H93" i="10"/>
  <c r="I25" i="10"/>
  <c r="I93" i="10"/>
  <c r="J90" i="10"/>
  <c r="G184" i="10"/>
  <c r="I90" i="10"/>
  <c r="H90" i="10"/>
  <c r="G21" i="10"/>
  <c r="G90" i="10"/>
  <c r="F73" i="6"/>
  <c r="G74" i="6" s="1"/>
  <c r="I6" i="7"/>
  <c r="I17" i="7"/>
  <c r="M14" i="10"/>
  <c r="N14" i="10" s="1"/>
  <c r="O14" i="10" s="1"/>
  <c r="P14" i="10" s="1"/>
  <c r="Q14" i="10" s="1"/>
  <c r="R14" i="10" s="1"/>
  <c r="S14" i="10" s="1"/>
  <c r="T14" i="10" s="1"/>
  <c r="U14" i="10" s="1"/>
  <c r="V14" i="10" s="1"/>
  <c r="W14" i="10" s="1"/>
  <c r="N11" i="9"/>
  <c r="O11" i="9" s="1"/>
  <c r="P11" i="9" s="1"/>
  <c r="Q11" i="9" s="1"/>
  <c r="R11" i="9" s="1"/>
  <c r="S11" i="9" s="1"/>
  <c r="T11" i="9" s="1"/>
  <c r="U11" i="9" s="1"/>
  <c r="V11" i="9" s="1"/>
  <c r="W11" i="9" s="1"/>
  <c r="H11" i="6"/>
  <c r="M127" i="10"/>
  <c r="N127" i="10" s="1"/>
  <c r="O127" i="10" s="1"/>
  <c r="P127" i="10" s="1"/>
  <c r="Q127" i="10" s="1"/>
  <c r="R127" i="10" s="1"/>
  <c r="S127" i="10" s="1"/>
  <c r="T127" i="10" s="1"/>
  <c r="U127" i="10" s="1"/>
  <c r="L10" i="7"/>
  <c r="F46" i="57" l="1"/>
  <c r="H46" i="57"/>
  <c r="G46" i="57"/>
  <c r="D46" i="57"/>
  <c r="E46" i="57"/>
  <c r="F61" i="57"/>
  <c r="D61" i="57"/>
  <c r="F199" i="10"/>
  <c r="D54" i="57" s="1"/>
  <c r="F65" i="57"/>
  <c r="G66" i="57"/>
  <c r="D66" i="57"/>
  <c r="F121" i="10"/>
  <c r="D36" i="57" s="1"/>
  <c r="D34" i="57"/>
  <c r="H34" i="57"/>
  <c r="J199" i="10"/>
  <c r="J1" i="10" s="1"/>
  <c r="J1" i="8" s="1"/>
  <c r="H61" i="57"/>
  <c r="E61" i="57"/>
  <c r="F66" i="57"/>
  <c r="D8" i="57"/>
  <c r="D56" i="57"/>
  <c r="F8" i="57"/>
  <c r="F56" i="57"/>
  <c r="H65" i="57"/>
  <c r="K1" i="10"/>
  <c r="K1" i="6" s="1"/>
  <c r="E65" i="57"/>
  <c r="F34" i="57"/>
  <c r="I12" i="10"/>
  <c r="G56" i="57"/>
  <c r="G8" i="57"/>
  <c r="M47" i="10"/>
  <c r="K17" i="57" s="1"/>
  <c r="J17" i="57"/>
  <c r="H66" i="57"/>
  <c r="I199" i="10"/>
  <c r="G61" i="57"/>
  <c r="G65" i="57"/>
  <c r="D65" i="57"/>
  <c r="E66" i="57"/>
  <c r="E34" i="57"/>
  <c r="E56" i="57"/>
  <c r="E8" i="57"/>
  <c r="H8" i="57"/>
  <c r="H56" i="57"/>
  <c r="L9" i="7"/>
  <c r="M10" i="7" s="1"/>
  <c r="J154" i="10"/>
  <c r="H20" i="8"/>
  <c r="H31" i="8"/>
  <c r="G20" i="8"/>
  <c r="G31" i="8"/>
  <c r="J20" i="8"/>
  <c r="J31" i="8"/>
  <c r="I20" i="8"/>
  <c r="I31" i="8"/>
  <c r="F20" i="8"/>
  <c r="F31" i="8"/>
  <c r="O5" i="9"/>
  <c r="N17" i="9"/>
  <c r="I28" i="6"/>
  <c r="J28" i="6"/>
  <c r="H28" i="6"/>
  <c r="G28" i="6"/>
  <c r="F28" i="6"/>
  <c r="F109" i="10" s="1"/>
  <c r="D30" i="57" s="1"/>
  <c r="G61" i="6"/>
  <c r="N20" i="7"/>
  <c r="N32" i="10" s="1"/>
  <c r="L12" i="57" s="1"/>
  <c r="M91" i="10"/>
  <c r="L40" i="6"/>
  <c r="L137" i="10" s="1"/>
  <c r="L140" i="10" s="1"/>
  <c r="J42" i="57" s="1"/>
  <c r="G70" i="6"/>
  <c r="G63" i="6"/>
  <c r="Q68" i="6"/>
  <c r="R68" i="6" s="1"/>
  <c r="S68" i="6" s="1"/>
  <c r="T68" i="6" s="1"/>
  <c r="U68" i="6" s="1"/>
  <c r="V68" i="6" s="1"/>
  <c r="W68" i="6" s="1"/>
  <c r="N61" i="6"/>
  <c r="J11" i="10"/>
  <c r="R189" i="10"/>
  <c r="Q65" i="10"/>
  <c r="H5" i="6"/>
  <c r="F7" i="6"/>
  <c r="J5" i="6"/>
  <c r="I5" i="6"/>
  <c r="J15" i="7"/>
  <c r="K18" i="7" s="1"/>
  <c r="K39" i="6"/>
  <c r="K41" i="6" s="1"/>
  <c r="J39" i="6"/>
  <c r="J41" i="6" s="1"/>
  <c r="I39" i="6"/>
  <c r="I41" i="6" s="1"/>
  <c r="G39" i="6"/>
  <c r="G41" i="6" s="1"/>
  <c r="H39" i="6"/>
  <c r="H41" i="6" s="1"/>
  <c r="M46" i="10"/>
  <c r="K16" i="57" s="1"/>
  <c r="M45" i="10"/>
  <c r="G199" i="10"/>
  <c r="E54" i="57" s="1"/>
  <c r="F35" i="10"/>
  <c r="H35" i="10"/>
  <c r="G35" i="10"/>
  <c r="I35" i="10"/>
  <c r="H199" i="10"/>
  <c r="F54" i="57" s="1"/>
  <c r="I11" i="10"/>
  <c r="F12" i="10"/>
  <c r="H12" i="10"/>
  <c r="H11" i="10"/>
  <c r="G11" i="10"/>
  <c r="G12" i="10"/>
  <c r="G5" i="6"/>
  <c r="G7" i="6" s="1"/>
  <c r="M17" i="9"/>
  <c r="M41" i="9" s="1"/>
  <c r="M34" i="9" s="1"/>
  <c r="M12" i="7"/>
  <c r="K13" i="43"/>
  <c r="K63" i="43" s="1"/>
  <c r="V127" i="10"/>
  <c r="W127" i="10" s="1"/>
  <c r="J45" i="9"/>
  <c r="J52" i="9" s="1"/>
  <c r="W42" i="9"/>
  <c r="W35" i="9" s="1"/>
  <c r="V42" i="9"/>
  <c r="V35" i="9" s="1"/>
  <c r="W43" i="9"/>
  <c r="W36" i="9" s="1"/>
  <c r="V43" i="9"/>
  <c r="V36" i="9" s="1"/>
  <c r="W20" i="9"/>
  <c r="W44" i="9" s="1"/>
  <c r="W37" i="9" s="1"/>
  <c r="V44" i="9"/>
  <c r="V37" i="9" s="1"/>
  <c r="J26" i="7"/>
  <c r="J27" i="7" s="1"/>
  <c r="J5" i="7" s="1"/>
  <c r="I27" i="7"/>
  <c r="L25" i="7"/>
  <c r="M26" i="7" s="1"/>
  <c r="I60" i="6"/>
  <c r="I61" i="6" s="1"/>
  <c r="J67" i="6"/>
  <c r="J68" i="6" s="1"/>
  <c r="I67" i="6"/>
  <c r="I68" i="6" s="1"/>
  <c r="K67" i="6"/>
  <c r="K5" i="6"/>
  <c r="H60" i="6"/>
  <c r="H61" i="6" s="1"/>
  <c r="H67" i="6"/>
  <c r="H68" i="6" s="1"/>
  <c r="G68" i="6"/>
  <c r="J60" i="6"/>
  <c r="J61" i="6" s="1"/>
  <c r="K60" i="6"/>
  <c r="K61" i="6" s="1"/>
  <c r="N156" i="10"/>
  <c r="F44" i="9"/>
  <c r="F51" i="9" s="1"/>
  <c r="I77" i="6"/>
  <c r="F16" i="8"/>
  <c r="K26" i="7"/>
  <c r="K27" i="7" s="1"/>
  <c r="K5" i="7" s="1"/>
  <c r="K4" i="7" s="1"/>
  <c r="I16" i="8"/>
  <c r="J16" i="8"/>
  <c r="G16" i="8"/>
  <c r="J77" i="6"/>
  <c r="H77" i="6"/>
  <c r="G77" i="6"/>
  <c r="F77" i="6"/>
  <c r="J35" i="10"/>
  <c r="H13" i="57" s="1"/>
  <c r="J12" i="10"/>
  <c r="K11" i="10"/>
  <c r="M77" i="6"/>
  <c r="N77" i="6" s="1"/>
  <c r="O77" i="6" s="1"/>
  <c r="P77" i="6" s="1"/>
  <c r="Q77" i="6" s="1"/>
  <c r="R77" i="6" s="1"/>
  <c r="S77" i="6" s="1"/>
  <c r="T77" i="6" s="1"/>
  <c r="K11" i="6"/>
  <c r="K13" i="6"/>
  <c r="J11" i="6"/>
  <c r="J13" i="6"/>
  <c r="I11" i="6"/>
  <c r="H12" i="6"/>
  <c r="H6" i="6" s="1"/>
  <c r="I13" i="6"/>
  <c r="G22" i="6"/>
  <c r="G23" i="6" s="1"/>
  <c r="F45" i="9"/>
  <c r="F52" i="9" s="1"/>
  <c r="F31" i="9"/>
  <c r="G45" i="9"/>
  <c r="G52" i="9" s="1"/>
  <c r="J31" i="9"/>
  <c r="L31" i="9" s="1"/>
  <c r="M31" i="9" s="1"/>
  <c r="N31" i="9" s="1"/>
  <c r="O31" i="9" s="1"/>
  <c r="P31" i="9" s="1"/>
  <c r="Q31" i="9" s="1"/>
  <c r="R31" i="9" s="1"/>
  <c r="S31" i="9" s="1"/>
  <c r="T31" i="9" s="1"/>
  <c r="U31" i="9" s="1"/>
  <c r="V31" i="9" s="1"/>
  <c r="W31" i="9" s="1"/>
  <c r="H45" i="9"/>
  <c r="H52" i="9" s="1"/>
  <c r="H37" i="9"/>
  <c r="H31" i="9"/>
  <c r="I45" i="9"/>
  <c r="I52" i="9" s="1"/>
  <c r="I20" i="9"/>
  <c r="I28" i="9"/>
  <c r="H20" i="9"/>
  <c r="H28" i="9"/>
  <c r="G20" i="9"/>
  <c r="G27" i="9" s="1"/>
  <c r="G28" i="9"/>
  <c r="J20" i="9"/>
  <c r="J44" i="9" s="1"/>
  <c r="K28" i="9"/>
  <c r="J28" i="9"/>
  <c r="I31" i="9"/>
  <c r="G31" i="9"/>
  <c r="L15" i="8"/>
  <c r="J66" i="57" s="1"/>
  <c r="K36" i="10"/>
  <c r="K49" i="10"/>
  <c r="I18" i="57" s="1"/>
  <c r="H16" i="8"/>
  <c r="L26" i="7"/>
  <c r="L42" i="9"/>
  <c r="L20" i="8"/>
  <c r="M4" i="7"/>
  <c r="M100" i="10" s="1"/>
  <c r="K27" i="57" s="1"/>
  <c r="H22" i="6"/>
  <c r="H23" i="6" s="1"/>
  <c r="J23" i="6"/>
  <c r="L43" i="9"/>
  <c r="L9" i="8"/>
  <c r="M30" i="8"/>
  <c r="M22" i="8"/>
  <c r="L24" i="8"/>
  <c r="L13" i="8"/>
  <c r="M28" i="8"/>
  <c r="L11" i="8"/>
  <c r="L17" i="7"/>
  <c r="N12" i="7"/>
  <c r="O6" i="7"/>
  <c r="N4" i="7"/>
  <c r="M70" i="6"/>
  <c r="N70" i="6" s="1"/>
  <c r="O70" i="6" s="1"/>
  <c r="P70" i="6" s="1"/>
  <c r="Q70" i="6" s="1"/>
  <c r="R70" i="6" s="1"/>
  <c r="S70" i="6" s="1"/>
  <c r="T70" i="6" s="1"/>
  <c r="U70" i="6" s="1"/>
  <c r="V70" i="6" s="1"/>
  <c r="W70" i="6" s="1"/>
  <c r="I23" i="6"/>
  <c r="M144" i="10"/>
  <c r="K1" i="9" l="1"/>
  <c r="F125" i="10"/>
  <c r="D38" i="57" s="1"/>
  <c r="K1" i="7"/>
  <c r="K1" i="8"/>
  <c r="G120" i="10"/>
  <c r="E35" i="57" s="1"/>
  <c r="J153" i="10"/>
  <c r="H44" i="57"/>
  <c r="G54" i="57"/>
  <c r="H54" i="57"/>
  <c r="G1" i="10"/>
  <c r="G1" i="7" s="1"/>
  <c r="I1" i="10"/>
  <c r="I1" i="9" s="1"/>
  <c r="G13" i="57"/>
  <c r="F13" i="57"/>
  <c r="D13" i="57"/>
  <c r="J65" i="57"/>
  <c r="H1" i="10"/>
  <c r="H1" i="9" s="1"/>
  <c r="E13" i="57"/>
  <c r="N45" i="10"/>
  <c r="K15" i="57"/>
  <c r="P61" i="6"/>
  <c r="N100" i="10"/>
  <c r="L27" i="57" s="1"/>
  <c r="J1" i="9"/>
  <c r="J1" i="6"/>
  <c r="J1" i="7"/>
  <c r="O20" i="7"/>
  <c r="O32" i="10" s="1"/>
  <c r="N91" i="10"/>
  <c r="M39" i="6"/>
  <c r="M40" i="6" s="1"/>
  <c r="N39" i="6" s="1"/>
  <c r="N40" i="6" s="1"/>
  <c r="O39" i="6" s="1"/>
  <c r="O40" i="6" s="1"/>
  <c r="I70" i="6"/>
  <c r="K68" i="6"/>
  <c r="K70" i="6"/>
  <c r="J70" i="6"/>
  <c r="H70" i="6"/>
  <c r="H7" i="6"/>
  <c r="H63" i="6"/>
  <c r="G49" i="10"/>
  <c r="I37" i="10"/>
  <c r="G36" i="10"/>
  <c r="I49" i="10"/>
  <c r="H49" i="10"/>
  <c r="F36" i="10"/>
  <c r="I36" i="10"/>
  <c r="J18" i="7"/>
  <c r="S189" i="10"/>
  <c r="R65" i="10"/>
  <c r="H37" i="10"/>
  <c r="G37" i="10"/>
  <c r="F49" i="10"/>
  <c r="H36" i="10"/>
  <c r="J63" i="6"/>
  <c r="G1" i="9"/>
  <c r="M15" i="8"/>
  <c r="I63" i="6"/>
  <c r="N41" i="9"/>
  <c r="N34" i="9" s="1"/>
  <c r="L145" i="10"/>
  <c r="M28" i="7"/>
  <c r="M11" i="7" s="1"/>
  <c r="M9" i="7" s="1"/>
  <c r="K29" i="7"/>
  <c r="L13" i="43"/>
  <c r="L63" i="43" s="1"/>
  <c r="U77" i="6"/>
  <c r="M13" i="43"/>
  <c r="M63" i="43" s="1"/>
  <c r="I5" i="7"/>
  <c r="I4" i="7" s="1"/>
  <c r="I29" i="7"/>
  <c r="K63" i="6"/>
  <c r="P47" i="10"/>
  <c r="Q47" i="10" s="1"/>
  <c r="R47" i="10" s="1"/>
  <c r="S47" i="10" s="1"/>
  <c r="T47" i="10" s="1"/>
  <c r="U47" i="10" s="1"/>
  <c r="V47" i="10" s="1"/>
  <c r="W47" i="10" s="1"/>
  <c r="O156" i="10"/>
  <c r="O46" i="10"/>
  <c r="P46" i="10" s="1"/>
  <c r="Q46" i="10" s="1"/>
  <c r="R46" i="10" s="1"/>
  <c r="S46" i="10" s="1"/>
  <c r="T46" i="10" s="1"/>
  <c r="U46" i="10" s="1"/>
  <c r="V46" i="10" s="1"/>
  <c r="W46" i="10" s="1"/>
  <c r="N144" i="10"/>
  <c r="J49" i="10"/>
  <c r="G33" i="8"/>
  <c r="J37" i="10"/>
  <c r="K37" i="10"/>
  <c r="K27" i="6"/>
  <c r="I27" i="6"/>
  <c r="I109" i="10" s="1"/>
  <c r="G30" i="57" s="1"/>
  <c r="F33" i="8"/>
  <c r="J27" i="6"/>
  <c r="J109" i="10" s="1"/>
  <c r="H30" i="57" s="1"/>
  <c r="G27" i="6"/>
  <c r="G109" i="10" s="1"/>
  <c r="E30" i="57" s="1"/>
  <c r="H27" i="6"/>
  <c r="H109" i="10" s="1"/>
  <c r="F30" i="57" s="1"/>
  <c r="J33" i="8"/>
  <c r="K34" i="8" s="1"/>
  <c r="H33" i="8"/>
  <c r="N29" i="7"/>
  <c r="O29" i="7" s="1"/>
  <c r="J36" i="10"/>
  <c r="I12" i="6"/>
  <c r="I6" i="6" s="1"/>
  <c r="I7" i="6" s="1"/>
  <c r="J12" i="6"/>
  <c r="J6" i="6" s="1"/>
  <c r="J7" i="6" s="1"/>
  <c r="L60" i="6"/>
  <c r="H44" i="9"/>
  <c r="H51" i="9" s="1"/>
  <c r="I27" i="9"/>
  <c r="G44" i="9"/>
  <c r="G51" i="9" s="1"/>
  <c r="I44" i="9"/>
  <c r="I51" i="9" s="1"/>
  <c r="J27" i="9"/>
  <c r="K27" i="9"/>
  <c r="H27" i="9"/>
  <c r="M42" i="9"/>
  <c r="M35" i="9" s="1"/>
  <c r="L36" i="9"/>
  <c r="K53" i="10"/>
  <c r="K57" i="10"/>
  <c r="K62" i="10" s="1"/>
  <c r="K69" i="10" s="1"/>
  <c r="M43" i="9"/>
  <c r="M36" i="9" s="1"/>
  <c r="F30" i="6"/>
  <c r="L35" i="9"/>
  <c r="L12" i="6"/>
  <c r="M6" i="6"/>
  <c r="L11" i="9"/>
  <c r="J4" i="7"/>
  <c r="J29" i="7"/>
  <c r="F1" i="10"/>
  <c r="I33" i="8"/>
  <c r="N42" i="9"/>
  <c r="N35" i="9" s="1"/>
  <c r="J51" i="9"/>
  <c r="N43" i="9"/>
  <c r="N36" i="9" s="1"/>
  <c r="N28" i="8"/>
  <c r="M13" i="8"/>
  <c r="M9" i="8"/>
  <c r="N22" i="8"/>
  <c r="M20" i="8"/>
  <c r="M11" i="8"/>
  <c r="L7" i="8"/>
  <c r="M24" i="8"/>
  <c r="N30" i="8"/>
  <c r="L16" i="7"/>
  <c r="L15" i="7" s="1"/>
  <c r="M17" i="7"/>
  <c r="O12" i="7"/>
  <c r="P6" i="7"/>
  <c r="O4" i="7"/>
  <c r="O100" i="10" s="1"/>
  <c r="F34" i="6" l="1"/>
  <c r="G33" i="6" s="1"/>
  <c r="G1" i="8"/>
  <c r="F126" i="10"/>
  <c r="D62" i="57" s="1"/>
  <c r="I1" i="6"/>
  <c r="G121" i="10"/>
  <c r="E36" i="57" s="1"/>
  <c r="G1" i="6"/>
  <c r="H1" i="6"/>
  <c r="I1" i="7"/>
  <c r="I1" i="8"/>
  <c r="I21" i="57"/>
  <c r="I60" i="57"/>
  <c r="I58" i="57"/>
  <c r="I59" i="57"/>
  <c r="G50" i="10"/>
  <c r="D18" i="57"/>
  <c r="F18" i="57"/>
  <c r="G53" i="10"/>
  <c r="E18" i="57"/>
  <c r="K65" i="57"/>
  <c r="K66" i="57"/>
  <c r="H1" i="8"/>
  <c r="G18" i="57"/>
  <c r="O45" i="10"/>
  <c r="P45" i="10" s="1"/>
  <c r="Q45" i="10" s="1"/>
  <c r="R45" i="10" s="1"/>
  <c r="S45" i="10" s="1"/>
  <c r="T45" i="10" s="1"/>
  <c r="U45" i="10" s="1"/>
  <c r="V45" i="10" s="1"/>
  <c r="W45" i="10" s="1"/>
  <c r="L15" i="57"/>
  <c r="H18" i="57"/>
  <c r="H1" i="7"/>
  <c r="Q61" i="6"/>
  <c r="N10" i="7"/>
  <c r="K77" i="10"/>
  <c r="I57" i="10"/>
  <c r="I62" i="10" s="1"/>
  <c r="I69" i="10" s="1"/>
  <c r="M137" i="10"/>
  <c r="M140" i="10" s="1"/>
  <c r="K42" i="57" s="1"/>
  <c r="P20" i="7"/>
  <c r="P32" i="10" s="1"/>
  <c r="O91" i="10"/>
  <c r="I53" i="10"/>
  <c r="H57" i="10"/>
  <c r="H62" i="10" s="1"/>
  <c r="H69" i="10" s="1"/>
  <c r="G57" i="10"/>
  <c r="G62" i="10" s="1"/>
  <c r="G69" i="10" s="1"/>
  <c r="H53" i="10"/>
  <c r="H50" i="10"/>
  <c r="I50" i="10"/>
  <c r="T189" i="10"/>
  <c r="S65" i="10"/>
  <c r="F57" i="10"/>
  <c r="F62" i="10" s="1"/>
  <c r="F69" i="10" s="1"/>
  <c r="N24" i="9"/>
  <c r="F53" i="10"/>
  <c r="N15" i="8"/>
  <c r="M25" i="7"/>
  <c r="N26" i="7" s="1"/>
  <c r="H30" i="6"/>
  <c r="H34" i="8"/>
  <c r="H95" i="10" s="1"/>
  <c r="F25" i="57" s="1"/>
  <c r="J50" i="10"/>
  <c r="L63" i="6"/>
  <c r="M63" i="6" s="1"/>
  <c r="N63" i="6" s="1"/>
  <c r="O63" i="6" s="1"/>
  <c r="P63" i="6" s="1"/>
  <c r="Q63" i="6" s="1"/>
  <c r="R63" i="6" s="1"/>
  <c r="S63" i="6" s="1"/>
  <c r="T63" i="6" s="1"/>
  <c r="U63" i="6" s="1"/>
  <c r="V63" i="6" s="1"/>
  <c r="W63" i="6" s="1"/>
  <c r="J53" i="10"/>
  <c r="P5" i="9"/>
  <c r="O17" i="9"/>
  <c r="J57" i="10"/>
  <c r="J62" i="10" s="1"/>
  <c r="J69" i="10" s="1"/>
  <c r="K50" i="10"/>
  <c r="J34" i="8"/>
  <c r="J95" i="10" s="1"/>
  <c r="H25" i="57" s="1"/>
  <c r="G34" i="8"/>
  <c r="G95" i="10" s="1"/>
  <c r="E25" i="57" s="1"/>
  <c r="V77" i="6"/>
  <c r="N13" i="43"/>
  <c r="N63" i="43" s="1"/>
  <c r="P156" i="10"/>
  <c r="O144" i="10"/>
  <c r="P144" i="10" s="1"/>
  <c r="Q144" i="10" s="1"/>
  <c r="R144" i="10" s="1"/>
  <c r="S144" i="10" s="1"/>
  <c r="T144" i="10" s="1"/>
  <c r="U144" i="10" s="1"/>
  <c r="V144" i="10" s="1"/>
  <c r="W144" i="10" s="1"/>
  <c r="F1" i="9"/>
  <c r="F1" i="8"/>
  <c r="F1" i="7"/>
  <c r="F1" i="6"/>
  <c r="J30" i="6"/>
  <c r="G113" i="10"/>
  <c r="H113" i="10"/>
  <c r="F113" i="10"/>
  <c r="I30" i="6"/>
  <c r="I113" i="10"/>
  <c r="G30" i="6"/>
  <c r="P39" i="6"/>
  <c r="P40" i="6" s="1"/>
  <c r="N137" i="10"/>
  <c r="N140" i="10" s="1"/>
  <c r="L42" i="57" s="1"/>
  <c r="O42" i="9"/>
  <c r="O35" i="9" s="1"/>
  <c r="L53" i="10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W53" i="10" s="1"/>
  <c r="K89" i="10"/>
  <c r="I23" i="57" s="1"/>
  <c r="K73" i="10"/>
  <c r="I67" i="57" s="1"/>
  <c r="I34" i="8"/>
  <c r="I95" i="10" s="1"/>
  <c r="G25" i="57" s="1"/>
  <c r="M12" i="6"/>
  <c r="N6" i="6"/>
  <c r="L17" i="9"/>
  <c r="O43" i="9"/>
  <c r="O36" i="9" s="1"/>
  <c r="L44" i="9"/>
  <c r="M7" i="8"/>
  <c r="O28" i="8"/>
  <c r="O30" i="8"/>
  <c r="N24" i="8"/>
  <c r="N20" i="8"/>
  <c r="N9" i="8"/>
  <c r="N11" i="8"/>
  <c r="N13" i="8"/>
  <c r="O22" i="8"/>
  <c r="L22" i="7"/>
  <c r="L143" i="10" s="1"/>
  <c r="P29" i="7"/>
  <c r="P12" i="7"/>
  <c r="Q6" i="7"/>
  <c r="P4" i="7"/>
  <c r="P100" i="10" s="1"/>
  <c r="N17" i="7"/>
  <c r="J113" i="10"/>
  <c r="L67" i="6"/>
  <c r="M153" i="10"/>
  <c r="M101" i="10" s="1"/>
  <c r="F36" i="6" l="1"/>
  <c r="H120" i="10"/>
  <c r="F35" i="57" s="1"/>
  <c r="F201" i="10"/>
  <c r="G125" i="10"/>
  <c r="E38" i="57" s="1"/>
  <c r="F134" i="10"/>
  <c r="L65" i="57"/>
  <c r="K70" i="10"/>
  <c r="H60" i="57"/>
  <c r="H58" i="57"/>
  <c r="H59" i="57"/>
  <c r="H21" i="57"/>
  <c r="L66" i="57"/>
  <c r="F59" i="57"/>
  <c r="F60" i="57"/>
  <c r="F58" i="57"/>
  <c r="F21" i="57"/>
  <c r="G21" i="57"/>
  <c r="G59" i="57"/>
  <c r="G60" i="57"/>
  <c r="G58" i="57"/>
  <c r="E21" i="57"/>
  <c r="E60" i="57"/>
  <c r="E58" i="57"/>
  <c r="E59" i="57"/>
  <c r="D60" i="57"/>
  <c r="D58" i="57"/>
  <c r="D59" i="57"/>
  <c r="D21" i="57"/>
  <c r="I57" i="57"/>
  <c r="R61" i="6"/>
  <c r="M16" i="7"/>
  <c r="K79" i="10"/>
  <c r="K83" i="10"/>
  <c r="K85" i="10" s="1"/>
  <c r="G77" i="10"/>
  <c r="H77" i="10"/>
  <c r="F77" i="10"/>
  <c r="I77" i="10"/>
  <c r="I73" i="10"/>
  <c r="I89" i="10"/>
  <c r="Q20" i="7"/>
  <c r="Q32" i="10" s="1"/>
  <c r="P91" i="10"/>
  <c r="I58" i="10"/>
  <c r="H73" i="10"/>
  <c r="H89" i="10"/>
  <c r="H58" i="10"/>
  <c r="F89" i="10"/>
  <c r="G73" i="10"/>
  <c r="G58" i="10"/>
  <c r="G89" i="10"/>
  <c r="F73" i="10"/>
  <c r="U189" i="10"/>
  <c r="T65" i="10"/>
  <c r="K58" i="10"/>
  <c r="J77" i="10"/>
  <c r="O15" i="8"/>
  <c r="P15" i="8" s="1"/>
  <c r="N28" i="7"/>
  <c r="N11" i="7" s="1"/>
  <c r="N9" i="7" s="1"/>
  <c r="M145" i="10"/>
  <c r="J58" i="10"/>
  <c r="O24" i="9"/>
  <c r="O41" i="9"/>
  <c r="O34" i="9" s="1"/>
  <c r="Q5" i="9"/>
  <c r="P17" i="9"/>
  <c r="J89" i="10"/>
  <c r="J73" i="10"/>
  <c r="W77" i="6"/>
  <c r="O13" i="43"/>
  <c r="O63" i="43" s="1"/>
  <c r="Q156" i="10"/>
  <c r="M102" i="10"/>
  <c r="K28" i="57" s="1"/>
  <c r="Q39" i="6"/>
  <c r="Q40" i="6" s="1"/>
  <c r="O137" i="10"/>
  <c r="O140" i="10" s="1"/>
  <c r="L21" i="9"/>
  <c r="L28" i="9" s="1"/>
  <c r="L24" i="9"/>
  <c r="M24" i="9"/>
  <c r="L37" i="9"/>
  <c r="O6" i="6"/>
  <c r="N12" i="6"/>
  <c r="L41" i="9"/>
  <c r="P42" i="9"/>
  <c r="P35" i="9" s="1"/>
  <c r="M44" i="9"/>
  <c r="M37" i="9" s="1"/>
  <c r="M38" i="9" s="1"/>
  <c r="M21" i="9"/>
  <c r="P43" i="9"/>
  <c r="P36" i="9" s="1"/>
  <c r="O11" i="8"/>
  <c r="P30" i="8"/>
  <c r="P22" i="8"/>
  <c r="O9" i="8"/>
  <c r="O20" i="8"/>
  <c r="P28" i="8"/>
  <c r="N7" i="8"/>
  <c r="O13" i="8"/>
  <c r="O24" i="8"/>
  <c r="Q12" i="7"/>
  <c r="R6" i="7"/>
  <c r="Q4" i="7"/>
  <c r="Q100" i="10" s="1"/>
  <c r="L146" i="10"/>
  <c r="J43" i="57" s="1"/>
  <c r="O17" i="7"/>
  <c r="Q29" i="7"/>
  <c r="L74" i="6"/>
  <c r="N153" i="10"/>
  <c r="N101" i="10" s="1"/>
  <c r="G126" i="10" l="1"/>
  <c r="G201" i="10" s="1"/>
  <c r="H121" i="10"/>
  <c r="F36" i="57" s="1"/>
  <c r="G34" i="6"/>
  <c r="H33" i="6" s="1"/>
  <c r="I96" i="10"/>
  <c r="G23" i="57"/>
  <c r="F96" i="10"/>
  <c r="D23" i="57"/>
  <c r="G96" i="10"/>
  <c r="E23" i="57"/>
  <c r="J96" i="10"/>
  <c r="H23" i="57"/>
  <c r="H96" i="10"/>
  <c r="F23" i="57"/>
  <c r="H57" i="57"/>
  <c r="F79" i="10"/>
  <c r="D57" i="57"/>
  <c r="G79" i="10"/>
  <c r="E57" i="57"/>
  <c r="F67" i="57"/>
  <c r="G67" i="57"/>
  <c r="H67" i="57"/>
  <c r="E67" i="57"/>
  <c r="I83" i="10"/>
  <c r="I85" i="10" s="1"/>
  <c r="G57" i="57"/>
  <c r="F57" i="57"/>
  <c r="D67" i="57"/>
  <c r="S61" i="6"/>
  <c r="M15" i="7"/>
  <c r="O10" i="7"/>
  <c r="L76" i="6"/>
  <c r="L55" i="10" s="1"/>
  <c r="J20" i="57" s="1"/>
  <c r="H83" i="10"/>
  <c r="H85" i="10" s="1"/>
  <c r="F83" i="10"/>
  <c r="F85" i="10" s="1"/>
  <c r="G78" i="10"/>
  <c r="G83" i="10"/>
  <c r="G85" i="10" s="1"/>
  <c r="H78" i="10"/>
  <c r="I78" i="10"/>
  <c r="H79" i="10"/>
  <c r="I79" i="10"/>
  <c r="I70" i="10"/>
  <c r="H70" i="10"/>
  <c r="R20" i="7"/>
  <c r="R32" i="10" s="1"/>
  <c r="Q91" i="10"/>
  <c r="G70" i="10"/>
  <c r="V189" i="10"/>
  <c r="U65" i="10"/>
  <c r="O153" i="10"/>
  <c r="O101" i="10" s="1"/>
  <c r="J83" i="10"/>
  <c r="J79" i="10"/>
  <c r="J78" i="10"/>
  <c r="K78" i="10"/>
  <c r="N16" i="7"/>
  <c r="N25" i="7"/>
  <c r="O26" i="7" s="1"/>
  <c r="J70" i="10"/>
  <c r="G36" i="6"/>
  <c r="P24" i="9"/>
  <c r="P41" i="9"/>
  <c r="P34" i="9" s="1"/>
  <c r="R5" i="9"/>
  <c r="Q17" i="9"/>
  <c r="P13" i="43"/>
  <c r="P63" i="43" s="1"/>
  <c r="R156" i="10"/>
  <c r="R39" i="6"/>
  <c r="R40" i="6" s="1"/>
  <c r="P137" i="10"/>
  <c r="P140" i="10" s="1"/>
  <c r="L5" i="10"/>
  <c r="M28" i="9"/>
  <c r="L30" i="9"/>
  <c r="L8" i="10" s="1"/>
  <c r="J7" i="57" s="1"/>
  <c r="L34" i="9"/>
  <c r="L38" i="9" s="1"/>
  <c r="P6" i="6"/>
  <c r="O12" i="6"/>
  <c r="L102" i="10"/>
  <c r="J28" i="57" s="1"/>
  <c r="M7" i="10"/>
  <c r="Q43" i="9"/>
  <c r="Q36" i="9" s="1"/>
  <c r="M5" i="10"/>
  <c r="K5" i="57" s="1"/>
  <c r="M30" i="9"/>
  <c r="M8" i="10" s="1"/>
  <c r="K7" i="57" s="1"/>
  <c r="Q42" i="9"/>
  <c r="Q35" i="9" s="1"/>
  <c r="N44" i="9"/>
  <c r="N37" i="9" s="1"/>
  <c r="N38" i="9" s="1"/>
  <c r="N21" i="9"/>
  <c r="N28" i="9" s="1"/>
  <c r="P13" i="8"/>
  <c r="O7" i="8"/>
  <c r="Q28" i="8"/>
  <c r="P9" i="8"/>
  <c r="Q22" i="8"/>
  <c r="P11" i="8"/>
  <c r="P20" i="8"/>
  <c r="Q15" i="8"/>
  <c r="Q30" i="8"/>
  <c r="P24" i="8"/>
  <c r="R29" i="7"/>
  <c r="R12" i="7"/>
  <c r="S6" i="7"/>
  <c r="T6" i="7" s="1"/>
  <c r="U6" i="7" s="1"/>
  <c r="R4" i="7"/>
  <c r="R100" i="10" s="1"/>
  <c r="P17" i="7"/>
  <c r="M75" i="6"/>
  <c r="L108" i="10"/>
  <c r="E62" i="57" l="1"/>
  <c r="G134" i="10"/>
  <c r="H125" i="10"/>
  <c r="H126" i="10" s="1"/>
  <c r="H201" i="10" s="1"/>
  <c r="I120" i="10"/>
  <c r="G35" i="57" s="1"/>
  <c r="M10" i="8"/>
  <c r="M130" i="10" s="1"/>
  <c r="K6" i="57"/>
  <c r="L12" i="8"/>
  <c r="J5" i="57"/>
  <c r="T61" i="6"/>
  <c r="M12" i="8"/>
  <c r="M131" i="10" s="1"/>
  <c r="M20" i="10"/>
  <c r="K10" i="57" s="1"/>
  <c r="N15" i="7"/>
  <c r="M22" i="7"/>
  <c r="M143" i="10" s="1"/>
  <c r="M146" i="10" s="1"/>
  <c r="L73" i="6"/>
  <c r="L186" i="10" s="1"/>
  <c r="I84" i="10"/>
  <c r="G84" i="10"/>
  <c r="H84" i="10"/>
  <c r="S20" i="7"/>
  <c r="S32" i="10" s="1"/>
  <c r="R91" i="10"/>
  <c r="W189" i="10"/>
  <c r="W65" i="10" s="1"/>
  <c r="V65" i="10"/>
  <c r="N145" i="10"/>
  <c r="O28" i="7"/>
  <c r="O11" i="7" s="1"/>
  <c r="O9" i="7" s="1"/>
  <c r="K84" i="10"/>
  <c r="J85" i="10"/>
  <c r="J84" i="10"/>
  <c r="Q24" i="9"/>
  <c r="Q41" i="9"/>
  <c r="Q34" i="9" s="1"/>
  <c r="S5" i="9"/>
  <c r="R17" i="9"/>
  <c r="L5" i="43"/>
  <c r="L55" i="43" s="1"/>
  <c r="K5" i="43"/>
  <c r="K55" i="43" s="1"/>
  <c r="U12" i="7"/>
  <c r="U4" i="7"/>
  <c r="V6" i="7"/>
  <c r="Q13" i="43"/>
  <c r="Q63" i="43" s="1"/>
  <c r="S156" i="10"/>
  <c r="T4" i="7"/>
  <c r="T12" i="7"/>
  <c r="S39" i="6"/>
  <c r="S40" i="6" s="1"/>
  <c r="Q137" i="10"/>
  <c r="Q140" i="10" s="1"/>
  <c r="L30" i="10"/>
  <c r="M30" i="10" s="1"/>
  <c r="L8" i="8"/>
  <c r="L129" i="10" s="1"/>
  <c r="J39" i="57" s="1"/>
  <c r="L20" i="10"/>
  <c r="L33" i="10"/>
  <c r="L6" i="8"/>
  <c r="L128" i="10" s="1"/>
  <c r="L16" i="10"/>
  <c r="L6" i="10"/>
  <c r="K6" i="43" s="1"/>
  <c r="K56" i="43" s="1"/>
  <c r="L23" i="8"/>
  <c r="L166" i="10" s="1"/>
  <c r="P12" i="6"/>
  <c r="Q6" i="6"/>
  <c r="M45" i="9"/>
  <c r="M52" i="9" s="1"/>
  <c r="N7" i="10"/>
  <c r="N5" i="10"/>
  <c r="N30" i="9"/>
  <c r="N8" i="10" s="1"/>
  <c r="L7" i="57" s="1"/>
  <c r="M10" i="10"/>
  <c r="M25" i="8"/>
  <c r="M167" i="10" s="1"/>
  <c r="M14" i="8"/>
  <c r="M132" i="10" s="1"/>
  <c r="K40" i="57" s="1"/>
  <c r="M21" i="8"/>
  <c r="M165" i="10" s="1"/>
  <c r="K48" i="57" s="1"/>
  <c r="M27" i="8"/>
  <c r="M169" i="10" s="1"/>
  <c r="K49" i="57" s="1"/>
  <c r="M29" i="8"/>
  <c r="M170" i="10" s="1"/>
  <c r="M19" i="8"/>
  <c r="O44" i="9"/>
  <c r="O37" i="9" s="1"/>
  <c r="O38" i="9" s="1"/>
  <c r="O21" i="9"/>
  <c r="O28" i="9" s="1"/>
  <c r="R42" i="9"/>
  <c r="R35" i="9" s="1"/>
  <c r="M33" i="10"/>
  <c r="M6" i="10"/>
  <c r="L6" i="43" s="1"/>
  <c r="L56" i="43" s="1"/>
  <c r="M16" i="10"/>
  <c r="K9" i="57" s="1"/>
  <c r="M8" i="8"/>
  <c r="M129" i="10" s="1"/>
  <c r="K39" i="57" s="1"/>
  <c r="M23" i="8"/>
  <c r="M166" i="10" s="1"/>
  <c r="M6" i="8"/>
  <c r="R43" i="9"/>
  <c r="R36" i="9" s="1"/>
  <c r="Q24" i="8"/>
  <c r="Q11" i="8"/>
  <c r="Q9" i="8"/>
  <c r="P7" i="8"/>
  <c r="R28" i="8"/>
  <c r="R22" i="8"/>
  <c r="R30" i="8"/>
  <c r="R15" i="8"/>
  <c r="Q20" i="8"/>
  <c r="Q13" i="8"/>
  <c r="Q17" i="7"/>
  <c r="S29" i="7"/>
  <c r="T29" i="7" s="1"/>
  <c r="U29" i="7" s="1"/>
  <c r="V29" i="7" s="1"/>
  <c r="W29" i="7" s="1"/>
  <c r="S12" i="7"/>
  <c r="S4" i="7"/>
  <c r="S100" i="10" s="1"/>
  <c r="M108" i="10"/>
  <c r="N75" i="6"/>
  <c r="P153" i="10"/>
  <c r="P101" i="10" s="1"/>
  <c r="F38" i="57" l="1"/>
  <c r="I121" i="10"/>
  <c r="G36" i="57" s="1"/>
  <c r="H34" i="6"/>
  <c r="I33" i="6" s="1"/>
  <c r="N20" i="10"/>
  <c r="L10" i="57" s="1"/>
  <c r="L5" i="57"/>
  <c r="K43" i="57"/>
  <c r="K56" i="57"/>
  <c r="K8" i="57"/>
  <c r="N10" i="8"/>
  <c r="N130" i="10" s="1"/>
  <c r="L6" i="57"/>
  <c r="L21" i="10"/>
  <c r="J10" i="57"/>
  <c r="F62" i="57"/>
  <c r="J9" i="57"/>
  <c r="U61" i="6"/>
  <c r="T100" i="10"/>
  <c r="N12" i="8"/>
  <c r="N131" i="10" s="1"/>
  <c r="N22" i="7"/>
  <c r="N143" i="10" s="1"/>
  <c r="N146" i="10" s="1"/>
  <c r="O16" i="7"/>
  <c r="M74" i="6"/>
  <c r="M76" i="6" s="1"/>
  <c r="M31" i="8"/>
  <c r="T20" i="7"/>
  <c r="T32" i="10" s="1"/>
  <c r="S91" i="10"/>
  <c r="O25" i="7"/>
  <c r="P28" i="7" s="1"/>
  <c r="P11" i="7" s="1"/>
  <c r="H134" i="10"/>
  <c r="R24" i="9"/>
  <c r="R41" i="9"/>
  <c r="R34" i="9" s="1"/>
  <c r="T5" i="9"/>
  <c r="S17" i="9"/>
  <c r="T13" i="43"/>
  <c r="T63" i="43" s="1"/>
  <c r="V4" i="7"/>
  <c r="W6" i="7"/>
  <c r="V12" i="7"/>
  <c r="R13" i="43"/>
  <c r="R63" i="43" s="1"/>
  <c r="S13" i="43"/>
  <c r="S63" i="43" s="1"/>
  <c r="M5" i="43"/>
  <c r="M55" i="43" s="1"/>
  <c r="T156" i="10"/>
  <c r="R137" i="10"/>
  <c r="R140" i="10" s="1"/>
  <c r="L17" i="10"/>
  <c r="L90" i="10"/>
  <c r="N45" i="9"/>
  <c r="N52" i="9" s="1"/>
  <c r="Q12" i="6"/>
  <c r="R6" i="6"/>
  <c r="O7" i="10"/>
  <c r="O10" i="8" s="1"/>
  <c r="P44" i="9"/>
  <c r="P37" i="9" s="1"/>
  <c r="P38" i="9" s="1"/>
  <c r="P21" i="9"/>
  <c r="P28" i="9" s="1"/>
  <c r="M128" i="10"/>
  <c r="M16" i="8"/>
  <c r="M12" i="10"/>
  <c r="N10" i="10"/>
  <c r="N16" i="10"/>
  <c r="N33" i="10"/>
  <c r="N6" i="10"/>
  <c r="M6" i="43" s="1"/>
  <c r="M56" i="43" s="1"/>
  <c r="N30" i="10"/>
  <c r="N8" i="8"/>
  <c r="N129" i="10" s="1"/>
  <c r="L39" i="57" s="1"/>
  <c r="N23" i="8"/>
  <c r="N166" i="10" s="1"/>
  <c r="N6" i="8"/>
  <c r="N25" i="8"/>
  <c r="N167" i="10" s="1"/>
  <c r="N27" i="8"/>
  <c r="N169" i="10" s="1"/>
  <c r="L49" i="57" s="1"/>
  <c r="N29" i="8"/>
  <c r="N170" i="10" s="1"/>
  <c r="N21" i="8"/>
  <c r="N165" i="10" s="1"/>
  <c r="L48" i="57" s="1"/>
  <c r="N14" i="8"/>
  <c r="N132" i="10" s="1"/>
  <c r="L40" i="57" s="1"/>
  <c r="N19" i="8"/>
  <c r="M164" i="10"/>
  <c r="M17" i="10"/>
  <c r="S42" i="9"/>
  <c r="S35" i="9" s="1"/>
  <c r="S43" i="9"/>
  <c r="S36" i="9" s="1"/>
  <c r="O5" i="10"/>
  <c r="O12" i="8" s="1"/>
  <c r="O30" i="9"/>
  <c r="O8" i="10" s="1"/>
  <c r="R13" i="8"/>
  <c r="R11" i="8"/>
  <c r="R24" i="8"/>
  <c r="S22" i="8"/>
  <c r="T22" i="8" s="1"/>
  <c r="U22" i="8" s="1"/>
  <c r="V22" i="8" s="1"/>
  <c r="W22" i="8" s="1"/>
  <c r="R20" i="8"/>
  <c r="S28" i="8"/>
  <c r="T28" i="8" s="1"/>
  <c r="U28" i="8" s="1"/>
  <c r="V28" i="8" s="1"/>
  <c r="W28" i="8" s="1"/>
  <c r="R9" i="8"/>
  <c r="S15" i="8"/>
  <c r="T15" i="8" s="1"/>
  <c r="U15" i="8" s="1"/>
  <c r="V15" i="8" s="1"/>
  <c r="W15" i="8" s="1"/>
  <c r="S30" i="8"/>
  <c r="T30" i="8" s="1"/>
  <c r="U30" i="8" s="1"/>
  <c r="V30" i="8" s="1"/>
  <c r="W30" i="8" s="1"/>
  <c r="Q7" i="8"/>
  <c r="R17" i="7"/>
  <c r="N108" i="10"/>
  <c r="O75" i="6"/>
  <c r="Q153" i="10"/>
  <c r="Q101" i="10" s="1"/>
  <c r="I125" i="10" l="1"/>
  <c r="G38" i="57" s="1"/>
  <c r="J120" i="10"/>
  <c r="H35" i="57" s="1"/>
  <c r="H36" i="6"/>
  <c r="L8" i="57"/>
  <c r="L56" i="57"/>
  <c r="L43" i="57"/>
  <c r="L9" i="57"/>
  <c r="V61" i="6"/>
  <c r="U100" i="10"/>
  <c r="O15" i="7"/>
  <c r="P10" i="7"/>
  <c r="P9" i="7" s="1"/>
  <c r="P16" i="7" s="1"/>
  <c r="N5" i="43"/>
  <c r="N55" i="43" s="1"/>
  <c r="O131" i="10"/>
  <c r="M73" i="6"/>
  <c r="N74" i="6" s="1"/>
  <c r="M55" i="10"/>
  <c r="N31" i="8"/>
  <c r="U156" i="10"/>
  <c r="U20" i="7"/>
  <c r="U32" i="10" s="1"/>
  <c r="T91" i="10"/>
  <c r="O145" i="10"/>
  <c r="P26" i="7"/>
  <c r="T39" i="6"/>
  <c r="T40" i="6" s="1"/>
  <c r="S24" i="9"/>
  <c r="S41" i="9"/>
  <c r="S34" i="9" s="1"/>
  <c r="U5" i="9"/>
  <c r="T17" i="9"/>
  <c r="W12" i="7"/>
  <c r="W4" i="7"/>
  <c r="N17" i="10"/>
  <c r="P25" i="7"/>
  <c r="P145" i="10" s="1"/>
  <c r="S137" i="10"/>
  <c r="S140" i="10" s="1"/>
  <c r="K95" i="10"/>
  <c r="S6" i="6"/>
  <c r="T6" i="6" s="1"/>
  <c r="R12" i="6"/>
  <c r="P7" i="10"/>
  <c r="P10" i="8" s="1"/>
  <c r="O10" i="10"/>
  <c r="O16" i="10"/>
  <c r="O17" i="10" s="1"/>
  <c r="O6" i="10"/>
  <c r="N6" i="43" s="1"/>
  <c r="N56" i="43" s="1"/>
  <c r="O33" i="10"/>
  <c r="O30" i="10"/>
  <c r="O23" i="8"/>
  <c r="O166" i="10" s="1"/>
  <c r="O8" i="8"/>
  <c r="O129" i="10" s="1"/>
  <c r="O130" i="10"/>
  <c r="O6" i="8"/>
  <c r="O45" i="9"/>
  <c r="O52" i="9" s="1"/>
  <c r="N164" i="10"/>
  <c r="O25" i="8"/>
  <c r="O167" i="10" s="1"/>
  <c r="O14" i="8"/>
  <c r="O132" i="10" s="1"/>
  <c r="O27" i="8"/>
  <c r="O169" i="10" s="1"/>
  <c r="O29" i="8"/>
  <c r="O170" i="10" s="1"/>
  <c r="O21" i="8"/>
  <c r="O165" i="10" s="1"/>
  <c r="O19" i="8"/>
  <c r="T42" i="9"/>
  <c r="T35" i="9" s="1"/>
  <c r="N16" i="8"/>
  <c r="N128" i="10"/>
  <c r="N11" i="10"/>
  <c r="N12" i="10"/>
  <c r="M33" i="8"/>
  <c r="Q44" i="9"/>
  <c r="Q37" i="9" s="1"/>
  <c r="Q38" i="9" s="1"/>
  <c r="Q21" i="9"/>
  <c r="Q28" i="9" s="1"/>
  <c r="T43" i="9"/>
  <c r="T36" i="9" s="1"/>
  <c r="P30" i="9"/>
  <c r="P8" i="10" s="1"/>
  <c r="P5" i="10"/>
  <c r="P12" i="8" s="1"/>
  <c r="S9" i="8"/>
  <c r="T9" i="8" s="1"/>
  <c r="U9" i="8" s="1"/>
  <c r="V9" i="8" s="1"/>
  <c r="W9" i="8" s="1"/>
  <c r="R7" i="8"/>
  <c r="S20" i="8"/>
  <c r="T20" i="8" s="1"/>
  <c r="U20" i="8" s="1"/>
  <c r="S24" i="8"/>
  <c r="T24" i="8" s="1"/>
  <c r="U24" i="8" s="1"/>
  <c r="V24" i="8" s="1"/>
  <c r="W24" i="8" s="1"/>
  <c r="S11" i="8"/>
  <c r="S13" i="8"/>
  <c r="S17" i="7"/>
  <c r="T17" i="7" s="1"/>
  <c r="U17" i="7" s="1"/>
  <c r="V17" i="7" s="1"/>
  <c r="W17" i="7" s="1"/>
  <c r="P75" i="6"/>
  <c r="O108" i="10"/>
  <c r="R153" i="10"/>
  <c r="R101" i="10" s="1"/>
  <c r="J121" i="10" l="1"/>
  <c r="H36" i="57" s="1"/>
  <c r="I126" i="10"/>
  <c r="G62" i="57" s="1"/>
  <c r="I34" i="6"/>
  <c r="J33" i="6" s="1"/>
  <c r="K96" i="10"/>
  <c r="I25" i="57"/>
  <c r="M90" i="10"/>
  <c r="K20" i="57"/>
  <c r="W61" i="6"/>
  <c r="W100" i="10" s="1"/>
  <c r="V100" i="10"/>
  <c r="P15" i="7"/>
  <c r="P22" i="7" s="1"/>
  <c r="P143" i="10" s="1"/>
  <c r="P146" i="10" s="1"/>
  <c r="O22" i="7"/>
  <c r="O143" i="10" s="1"/>
  <c r="O146" i="10" s="1"/>
  <c r="V156" i="10"/>
  <c r="M186" i="10"/>
  <c r="T11" i="8"/>
  <c r="O5" i="43"/>
  <c r="O55" i="43" s="1"/>
  <c r="P131" i="10"/>
  <c r="T13" i="8"/>
  <c r="N76" i="6"/>
  <c r="N55" i="10" s="1"/>
  <c r="O31" i="8"/>
  <c r="V20" i="7"/>
  <c r="V32" i="10" s="1"/>
  <c r="U91" i="10"/>
  <c r="Q10" i="7"/>
  <c r="U39" i="6"/>
  <c r="U40" i="6" s="1"/>
  <c r="T137" i="10"/>
  <c r="T140" i="10" s="1"/>
  <c r="V5" i="9"/>
  <c r="U17" i="9"/>
  <c r="T24" i="9"/>
  <c r="T41" i="9"/>
  <c r="T34" i="9" s="1"/>
  <c r="V20" i="8"/>
  <c r="U6" i="6"/>
  <c r="T12" i="6"/>
  <c r="Q28" i="7"/>
  <c r="Q11" i="7" s="1"/>
  <c r="Q26" i="7"/>
  <c r="S12" i="6"/>
  <c r="N33" i="8"/>
  <c r="N34" i="8" s="1"/>
  <c r="M12" i="43" s="1"/>
  <c r="N102" i="10"/>
  <c r="L28" i="57" s="1"/>
  <c r="Q7" i="10"/>
  <c r="Q10" i="8" s="1"/>
  <c r="R44" i="9"/>
  <c r="R37" i="9" s="1"/>
  <c r="R38" i="9" s="1"/>
  <c r="R21" i="9"/>
  <c r="R28" i="9" s="1"/>
  <c r="P45" i="9"/>
  <c r="P52" i="9" s="1"/>
  <c r="Q5" i="10"/>
  <c r="Q12" i="8" s="1"/>
  <c r="Q30" i="9"/>
  <c r="Q8" i="10" s="1"/>
  <c r="P16" i="10"/>
  <c r="P17" i="10" s="1"/>
  <c r="P33" i="10"/>
  <c r="P6" i="10"/>
  <c r="O6" i="43" s="1"/>
  <c r="O56" i="43" s="1"/>
  <c r="P10" i="10"/>
  <c r="P30" i="10"/>
  <c r="P8" i="8"/>
  <c r="P129" i="10" s="1"/>
  <c r="P23" i="8"/>
  <c r="P166" i="10" s="1"/>
  <c r="P130" i="10"/>
  <c r="P6" i="8"/>
  <c r="O164" i="10"/>
  <c r="O16" i="8"/>
  <c r="O128" i="10"/>
  <c r="O12" i="10"/>
  <c r="O11" i="10"/>
  <c r="P25" i="8"/>
  <c r="P167" i="10" s="1"/>
  <c r="P29" i="8"/>
  <c r="P170" i="10" s="1"/>
  <c r="P27" i="8"/>
  <c r="P169" i="10" s="1"/>
  <c r="P21" i="8"/>
  <c r="P165" i="10" s="1"/>
  <c r="P14" i="8"/>
  <c r="P132" i="10" s="1"/>
  <c r="P19" i="8"/>
  <c r="S7" i="8"/>
  <c r="T7" i="8" s="1"/>
  <c r="U7" i="8" s="1"/>
  <c r="P108" i="10"/>
  <c r="Q75" i="6"/>
  <c r="S153" i="10"/>
  <c r="S101" i="10" s="1"/>
  <c r="I36" i="6" l="1"/>
  <c r="I134" i="10"/>
  <c r="I201" i="10"/>
  <c r="J125" i="10"/>
  <c r="J126" i="10" s="1"/>
  <c r="K120" i="10"/>
  <c r="I35" i="57" s="1"/>
  <c r="N90" i="10"/>
  <c r="L20" i="57"/>
  <c r="Q9" i="7"/>
  <c r="Q16" i="7" s="1"/>
  <c r="Q15" i="7" s="1"/>
  <c r="W156" i="10"/>
  <c r="P5" i="43"/>
  <c r="P55" i="43" s="1"/>
  <c r="Q131" i="10"/>
  <c r="U13" i="8"/>
  <c r="U11" i="8"/>
  <c r="N73" i="6"/>
  <c r="O74" i="6" s="1"/>
  <c r="O76" i="6" s="1"/>
  <c r="O55" i="10" s="1"/>
  <c r="O90" i="10" s="1"/>
  <c r="P31" i="8"/>
  <c r="W20" i="7"/>
  <c r="W32" i="10" s="1"/>
  <c r="V91" i="10"/>
  <c r="V39" i="6"/>
  <c r="V40" i="6" s="1"/>
  <c r="U137" i="10"/>
  <c r="U140" i="10" s="1"/>
  <c r="U21" i="9"/>
  <c r="U41" i="9"/>
  <c r="U34" i="9" s="1"/>
  <c r="U38" i="9" s="1"/>
  <c r="U7" i="10" s="1"/>
  <c r="U24" i="9"/>
  <c r="W5" i="9"/>
  <c r="W17" i="9" s="1"/>
  <c r="V17" i="9"/>
  <c r="V7" i="8"/>
  <c r="W20" i="8"/>
  <c r="U12" i="6"/>
  <c r="V6" i="6"/>
  <c r="N95" i="10"/>
  <c r="L25" i="57" s="1"/>
  <c r="M62" i="43"/>
  <c r="Q25" i="7"/>
  <c r="R26" i="7" s="1"/>
  <c r="T153" i="10"/>
  <c r="T101" i="10" s="1"/>
  <c r="Q45" i="9"/>
  <c r="Q52" i="9" s="1"/>
  <c r="O33" i="8"/>
  <c r="O34" i="8" s="1"/>
  <c r="N12" i="43" s="1"/>
  <c r="R7" i="10"/>
  <c r="R10" i="8" s="1"/>
  <c r="P16" i="8"/>
  <c r="P128" i="10"/>
  <c r="S44" i="9"/>
  <c r="S37" i="9" s="1"/>
  <c r="S38" i="9" s="1"/>
  <c r="S21" i="9"/>
  <c r="S28" i="9" s="1"/>
  <c r="P164" i="10"/>
  <c r="P12" i="10"/>
  <c r="P11" i="10"/>
  <c r="Q16" i="10"/>
  <c r="Q17" i="10" s="1"/>
  <c r="Q6" i="10"/>
  <c r="P6" i="43" s="1"/>
  <c r="P56" i="43" s="1"/>
  <c r="Q33" i="10"/>
  <c r="Q30" i="10"/>
  <c r="Q23" i="8"/>
  <c r="Q166" i="10" s="1"/>
  <c r="Q8" i="8"/>
  <c r="Q129" i="10" s="1"/>
  <c r="Q130" i="10"/>
  <c r="Q6" i="8"/>
  <c r="Q10" i="10"/>
  <c r="Q25" i="8"/>
  <c r="Q167" i="10" s="1"/>
  <c r="Q14" i="8"/>
  <c r="Q132" i="10" s="1"/>
  <c r="Q21" i="8"/>
  <c r="Q165" i="10" s="1"/>
  <c r="Q27" i="8"/>
  <c r="Q169" i="10" s="1"/>
  <c r="Q29" i="8"/>
  <c r="Q170" i="10" s="1"/>
  <c r="Q19" i="8"/>
  <c r="R30" i="9"/>
  <c r="R8" i="10" s="1"/>
  <c r="R5" i="10"/>
  <c r="R12" i="8" s="1"/>
  <c r="R75" i="6"/>
  <c r="Q108" i="10"/>
  <c r="H38" i="57" l="1"/>
  <c r="J34" i="6"/>
  <c r="J36" i="6" s="1"/>
  <c r="K121" i="10"/>
  <c r="K125" i="10" s="1"/>
  <c r="K126" i="10" s="1"/>
  <c r="H62" i="57"/>
  <c r="U10" i="8"/>
  <c r="V13" i="8"/>
  <c r="Q5" i="43"/>
  <c r="Q55" i="43" s="1"/>
  <c r="R131" i="10"/>
  <c r="V11" i="8"/>
  <c r="N186" i="10"/>
  <c r="O73" i="6"/>
  <c r="Q31" i="8"/>
  <c r="J201" i="10"/>
  <c r="W91" i="10"/>
  <c r="R10" i="7"/>
  <c r="Q22" i="7"/>
  <c r="Q143" i="10" s="1"/>
  <c r="W39" i="6"/>
  <c r="V137" i="10"/>
  <c r="V140" i="10" s="1"/>
  <c r="U25" i="8"/>
  <c r="U167" i="10" s="1"/>
  <c r="U27" i="8"/>
  <c r="U169" i="10" s="1"/>
  <c r="U29" i="8"/>
  <c r="U170" i="10" s="1"/>
  <c r="U14" i="8"/>
  <c r="U132" i="10" s="1"/>
  <c r="U21" i="8"/>
  <c r="U165" i="10" s="1"/>
  <c r="U19" i="8"/>
  <c r="W21" i="9"/>
  <c r="W41" i="9"/>
  <c r="W34" i="9" s="1"/>
  <c r="W38" i="9" s="1"/>
  <c r="W7" i="10" s="1"/>
  <c r="W24" i="9"/>
  <c r="V21" i="9"/>
  <c r="V24" i="9"/>
  <c r="V41" i="9"/>
  <c r="V34" i="9" s="1"/>
  <c r="V38" i="9" s="1"/>
  <c r="V7" i="10" s="1"/>
  <c r="U5" i="10"/>
  <c r="U30" i="9"/>
  <c r="U8" i="10" s="1"/>
  <c r="U45" i="9"/>
  <c r="U52" i="9" s="1"/>
  <c r="W7" i="8"/>
  <c r="W6" i="6"/>
  <c r="W12" i="6" s="1"/>
  <c r="V12" i="6"/>
  <c r="U153" i="10"/>
  <c r="U101" i="10" s="1"/>
  <c r="O95" i="10"/>
  <c r="N62" i="43"/>
  <c r="J134" i="10"/>
  <c r="Q145" i="10"/>
  <c r="R28" i="7"/>
  <c r="R11" i="7" s="1"/>
  <c r="O102" i="10"/>
  <c r="R45" i="9"/>
  <c r="R52" i="9" s="1"/>
  <c r="T44" i="9"/>
  <c r="T37" i="9" s="1"/>
  <c r="T38" i="9" s="1"/>
  <c r="T7" i="10" s="1"/>
  <c r="T10" i="8" s="1"/>
  <c r="T21" i="9"/>
  <c r="R25" i="8"/>
  <c r="R167" i="10" s="1"/>
  <c r="R14" i="8"/>
  <c r="R132" i="10" s="1"/>
  <c r="R27" i="8"/>
  <c r="R169" i="10" s="1"/>
  <c r="R21" i="8"/>
  <c r="R165" i="10" s="1"/>
  <c r="R29" i="8"/>
  <c r="R170" i="10" s="1"/>
  <c r="R19" i="8"/>
  <c r="Q164" i="10"/>
  <c r="S5" i="10"/>
  <c r="S12" i="8" s="1"/>
  <c r="S30" i="9"/>
  <c r="S8" i="10" s="1"/>
  <c r="Q16" i="8"/>
  <c r="Q128" i="10"/>
  <c r="S7" i="10"/>
  <c r="S10" i="8" s="1"/>
  <c r="P33" i="8"/>
  <c r="P34" i="8" s="1"/>
  <c r="O12" i="43" s="1"/>
  <c r="R16" i="10"/>
  <c r="R17" i="10" s="1"/>
  <c r="R33" i="10"/>
  <c r="R6" i="10"/>
  <c r="Q6" i="43" s="1"/>
  <c r="Q56" i="43" s="1"/>
  <c r="R10" i="10"/>
  <c r="R30" i="10"/>
  <c r="R8" i="8"/>
  <c r="R129" i="10" s="1"/>
  <c r="R23" i="8"/>
  <c r="R166" i="10" s="1"/>
  <c r="R130" i="10"/>
  <c r="R6" i="8"/>
  <c r="Q12" i="10"/>
  <c r="Q11" i="10"/>
  <c r="S75" i="6"/>
  <c r="T75" i="6" s="1"/>
  <c r="U75" i="6" s="1"/>
  <c r="R108" i="10"/>
  <c r="K33" i="6" l="1"/>
  <c r="L120" i="10"/>
  <c r="J35" i="57" s="1"/>
  <c r="I36" i="57"/>
  <c r="K34" i="6"/>
  <c r="L33" i="6" s="1"/>
  <c r="I38" i="57"/>
  <c r="I62" i="57"/>
  <c r="R9" i="7"/>
  <c r="S10" i="7" s="1"/>
  <c r="V10" i="8"/>
  <c r="U12" i="8"/>
  <c r="U131" i="10" s="1"/>
  <c r="R5" i="43"/>
  <c r="R55" i="43" s="1"/>
  <c r="S131" i="10"/>
  <c r="W13" i="8"/>
  <c r="W11" i="8"/>
  <c r="W10" i="8" s="1"/>
  <c r="O186" i="10"/>
  <c r="P74" i="6"/>
  <c r="K201" i="10"/>
  <c r="R31" i="8"/>
  <c r="W40" i="6"/>
  <c r="W137" i="10" s="1"/>
  <c r="W140" i="10" s="1"/>
  <c r="V5" i="10"/>
  <c r="V30" i="9"/>
  <c r="V8" i="10" s="1"/>
  <c r="V45" i="9"/>
  <c r="V52" i="9" s="1"/>
  <c r="V28" i="9"/>
  <c r="T5" i="43"/>
  <c r="T55" i="43" s="1"/>
  <c r="U16" i="10"/>
  <c r="U10" i="10"/>
  <c r="U12" i="10" s="1"/>
  <c r="U33" i="10"/>
  <c r="U130" i="10"/>
  <c r="U8" i="8"/>
  <c r="U129" i="10" s="1"/>
  <c r="U23" i="8"/>
  <c r="U166" i="10" s="1"/>
  <c r="U6" i="8"/>
  <c r="U164" i="10"/>
  <c r="W29" i="8"/>
  <c r="W170" i="10" s="1"/>
  <c r="W27" i="8"/>
  <c r="W169" i="10" s="1"/>
  <c r="W21" i="8"/>
  <c r="W165" i="10" s="1"/>
  <c r="W25" i="8"/>
  <c r="W167" i="10" s="1"/>
  <c r="W14" i="8"/>
  <c r="W132" i="10" s="1"/>
  <c r="V25" i="8"/>
  <c r="V167" i="10" s="1"/>
  <c r="V29" i="8"/>
  <c r="V170" i="10" s="1"/>
  <c r="V27" i="8"/>
  <c r="V169" i="10" s="1"/>
  <c r="V14" i="8"/>
  <c r="V132" i="10" s="1"/>
  <c r="V21" i="8"/>
  <c r="V165" i="10" s="1"/>
  <c r="V19" i="8"/>
  <c r="W45" i="9"/>
  <c r="W52" i="9" s="1"/>
  <c r="W5" i="10"/>
  <c r="W30" i="9"/>
  <c r="W8" i="10" s="1"/>
  <c r="W28" i="9"/>
  <c r="W19" i="8"/>
  <c r="V75" i="6"/>
  <c r="U108" i="10"/>
  <c r="V153" i="10"/>
  <c r="V101" i="10" s="1"/>
  <c r="U102" i="10"/>
  <c r="P95" i="10"/>
  <c r="O62" i="43"/>
  <c r="T5" i="10"/>
  <c r="T12" i="8" s="1"/>
  <c r="U28" i="9"/>
  <c r="K134" i="10"/>
  <c r="L134" i="10" s="1"/>
  <c r="L96" i="10" s="1"/>
  <c r="R25" i="7"/>
  <c r="S28" i="7" s="1"/>
  <c r="S11" i="7" s="1"/>
  <c r="Q146" i="10"/>
  <c r="T25" i="8"/>
  <c r="T167" i="10" s="1"/>
  <c r="T29" i="8"/>
  <c r="T170" i="10" s="1"/>
  <c r="T27" i="8"/>
  <c r="T169" i="10" s="1"/>
  <c r="T14" i="8"/>
  <c r="T132" i="10" s="1"/>
  <c r="T21" i="8"/>
  <c r="T165" i="10" s="1"/>
  <c r="T19" i="8"/>
  <c r="T28" i="9"/>
  <c r="S108" i="10"/>
  <c r="T108" i="10"/>
  <c r="Q33" i="8"/>
  <c r="Q34" i="8" s="1"/>
  <c r="P12" i="43" s="1"/>
  <c r="S45" i="9"/>
  <c r="S52" i="9" s="1"/>
  <c r="P102" i="10"/>
  <c r="S25" i="8"/>
  <c r="S167" i="10" s="1"/>
  <c r="S21" i="8"/>
  <c r="S165" i="10" s="1"/>
  <c r="S29" i="8"/>
  <c r="S170" i="10" s="1"/>
  <c r="S27" i="8"/>
  <c r="S169" i="10" s="1"/>
  <c r="S14" i="8"/>
  <c r="S132" i="10" s="1"/>
  <c r="S19" i="8"/>
  <c r="S10" i="10"/>
  <c r="S16" i="10"/>
  <c r="S17" i="10" s="1"/>
  <c r="S33" i="10"/>
  <c r="S6" i="10"/>
  <c r="R6" i="43" s="1"/>
  <c r="R56" i="43" s="1"/>
  <c r="S30" i="10"/>
  <c r="S23" i="8"/>
  <c r="S166" i="10" s="1"/>
  <c r="S130" i="10"/>
  <c r="S8" i="8"/>
  <c r="S129" i="10" s="1"/>
  <c r="S6" i="8"/>
  <c r="T30" i="9"/>
  <c r="R128" i="10"/>
  <c r="R16" i="8"/>
  <c r="R164" i="10"/>
  <c r="R11" i="10"/>
  <c r="R12" i="10"/>
  <c r="T45" i="9"/>
  <c r="T52" i="9" s="1"/>
  <c r="S9" i="7" l="1"/>
  <c r="S16" i="7" s="1"/>
  <c r="W12" i="8"/>
  <c r="W131" i="10" s="1"/>
  <c r="V12" i="8"/>
  <c r="V131" i="10" s="1"/>
  <c r="T130" i="10"/>
  <c r="T131" i="10"/>
  <c r="P76" i="6"/>
  <c r="P55" i="10" s="1"/>
  <c r="P90" i="10" s="1"/>
  <c r="S31" i="8"/>
  <c r="U31" i="8"/>
  <c r="R16" i="7"/>
  <c r="W130" i="10"/>
  <c r="W33" i="10"/>
  <c r="W16" i="10"/>
  <c r="W23" i="8"/>
  <c r="W166" i="10" s="1"/>
  <c r="W6" i="10"/>
  <c r="W8" i="8"/>
  <c r="W129" i="10" s="1"/>
  <c r="W10" i="10"/>
  <c r="U16" i="8"/>
  <c r="U128" i="10"/>
  <c r="W6" i="8"/>
  <c r="V8" i="8"/>
  <c r="V129" i="10" s="1"/>
  <c r="V10" i="10"/>
  <c r="V130" i="10"/>
  <c r="V16" i="10"/>
  <c r="V17" i="10" s="1"/>
  <c r="V23" i="8"/>
  <c r="V166" i="10" s="1"/>
  <c r="V6" i="10"/>
  <c r="V33" i="10"/>
  <c r="V6" i="8"/>
  <c r="W164" i="10"/>
  <c r="V164" i="10"/>
  <c r="T16" i="10"/>
  <c r="U17" i="10" s="1"/>
  <c r="T8" i="8"/>
  <c r="T129" i="10" s="1"/>
  <c r="T6" i="8"/>
  <c r="T128" i="10" s="1"/>
  <c r="T30" i="10"/>
  <c r="U30" i="10" s="1"/>
  <c r="V30" i="10" s="1"/>
  <c r="W30" i="10" s="1"/>
  <c r="T6" i="10"/>
  <c r="S6" i="43" s="1"/>
  <c r="S56" i="43" s="1"/>
  <c r="S26" i="7"/>
  <c r="V108" i="10"/>
  <c r="W75" i="6"/>
  <c r="W108" i="10" s="1"/>
  <c r="T33" i="10"/>
  <c r="W153" i="10"/>
  <c r="W101" i="10" s="1"/>
  <c r="V102" i="10"/>
  <c r="S5" i="43"/>
  <c r="S55" i="43" s="1"/>
  <c r="U6" i="10"/>
  <c r="T6" i="43" s="1"/>
  <c r="T56" i="43" s="1"/>
  <c r="Q95" i="10"/>
  <c r="P62" i="43"/>
  <c r="T23" i="8"/>
  <c r="T166" i="10" s="1"/>
  <c r="M126" i="10"/>
  <c r="M134" i="10"/>
  <c r="R145" i="10"/>
  <c r="T164" i="10"/>
  <c r="S25" i="7"/>
  <c r="T26" i="7" s="1"/>
  <c r="T8" i="10"/>
  <c r="T10" i="10" s="1"/>
  <c r="U11" i="10" s="1"/>
  <c r="Q102" i="10"/>
  <c r="S128" i="10"/>
  <c r="S16" i="8"/>
  <c r="S12" i="10"/>
  <c r="S11" i="10"/>
  <c r="S164" i="10"/>
  <c r="R33" i="8"/>
  <c r="R34" i="8" s="1"/>
  <c r="Q12" i="43" s="1"/>
  <c r="R15" i="7" l="1"/>
  <c r="S15" i="7" s="1"/>
  <c r="S22" i="7" s="1"/>
  <c r="S143" i="10" s="1"/>
  <c r="M96" i="10"/>
  <c r="P73" i="6"/>
  <c r="V31" i="8"/>
  <c r="T31" i="8"/>
  <c r="W31" i="8"/>
  <c r="U33" i="8"/>
  <c r="V11" i="10"/>
  <c r="V12" i="10"/>
  <c r="V128" i="10"/>
  <c r="V16" i="8"/>
  <c r="W12" i="10"/>
  <c r="W11" i="10"/>
  <c r="W17" i="10"/>
  <c r="W16" i="8"/>
  <c r="W128" i="10"/>
  <c r="T17" i="10"/>
  <c r="T16" i="8"/>
  <c r="W102" i="10"/>
  <c r="R95" i="10"/>
  <c r="Q62" i="43"/>
  <c r="N126" i="10"/>
  <c r="N134" i="10"/>
  <c r="S145" i="10"/>
  <c r="T10" i="7"/>
  <c r="T28" i="7"/>
  <c r="T11" i="7" s="1"/>
  <c r="T11" i="10"/>
  <c r="T12" i="10"/>
  <c r="S33" i="8"/>
  <c r="T9" i="7" l="1"/>
  <c r="R22" i="7"/>
  <c r="R143" i="10" s="1"/>
  <c r="R146" i="10" s="1"/>
  <c r="P186" i="10"/>
  <c r="Q74" i="6"/>
  <c r="N96" i="10"/>
  <c r="S146" i="10"/>
  <c r="V33" i="8"/>
  <c r="V34" i="8" s="1"/>
  <c r="W33" i="8"/>
  <c r="T33" i="8"/>
  <c r="U34" i="8" s="1"/>
  <c r="O126" i="10"/>
  <c r="O134" i="10"/>
  <c r="S34" i="8"/>
  <c r="R12" i="43" s="1"/>
  <c r="T25" i="7"/>
  <c r="O96" i="10" l="1"/>
  <c r="Q76" i="6"/>
  <c r="Q55" i="10" s="1"/>
  <c r="Q90" i="10" s="1"/>
  <c r="U95" i="10"/>
  <c r="T12" i="43"/>
  <c r="T62" i="43" s="1"/>
  <c r="W34" i="8"/>
  <c r="W95" i="10" s="1"/>
  <c r="V95" i="10"/>
  <c r="T34" i="8"/>
  <c r="T16" i="7"/>
  <c r="T15" i="7" s="1"/>
  <c r="U10" i="7"/>
  <c r="T145" i="10"/>
  <c r="U26" i="7"/>
  <c r="U28" i="7"/>
  <c r="U11" i="7" s="1"/>
  <c r="S95" i="10"/>
  <c r="R62" i="43"/>
  <c r="P126" i="10"/>
  <c r="P134" i="10"/>
  <c r="R102" i="10"/>
  <c r="U9" i="7" l="1"/>
  <c r="Q73" i="6"/>
  <c r="P96" i="10"/>
  <c r="T95" i="10"/>
  <c r="S12" i="43"/>
  <c r="S62" i="43" s="1"/>
  <c r="T22" i="7"/>
  <c r="T143" i="10" s="1"/>
  <c r="T146" i="10" s="1"/>
  <c r="U25" i="7"/>
  <c r="Q126" i="10"/>
  <c r="Q134" i="10"/>
  <c r="Q186" i="10" l="1"/>
  <c r="R74" i="6"/>
  <c r="Q96" i="10"/>
  <c r="V26" i="7"/>
  <c r="U145" i="10"/>
  <c r="V28" i="7"/>
  <c r="V11" i="7" s="1"/>
  <c r="V10" i="7"/>
  <c r="U16" i="7"/>
  <c r="U15" i="7" s="1"/>
  <c r="R126" i="10"/>
  <c r="R134" i="10"/>
  <c r="S102" i="10"/>
  <c r="V9" i="7" l="1"/>
  <c r="R76" i="6"/>
  <c r="R55" i="10" s="1"/>
  <c r="R90" i="10" s="1"/>
  <c r="R96" i="10"/>
  <c r="V25" i="7"/>
  <c r="S126" i="10"/>
  <c r="S134" i="10"/>
  <c r="R73" i="6" l="1"/>
  <c r="S96" i="10"/>
  <c r="V16" i="7"/>
  <c r="V15" i="7" s="1"/>
  <c r="W10" i="7"/>
  <c r="U22" i="7"/>
  <c r="U143" i="10" s="1"/>
  <c r="U146" i="10" s="1"/>
  <c r="W28" i="7"/>
  <c r="W11" i="7" s="1"/>
  <c r="W26" i="7"/>
  <c r="V145" i="10"/>
  <c r="T126" i="10"/>
  <c r="T134" i="10"/>
  <c r="U134" i="10" s="1"/>
  <c r="V134" i="10" s="1"/>
  <c r="W134" i="10" s="1"/>
  <c r="T102" i="10"/>
  <c r="W9" i="7" l="1"/>
  <c r="W16" i="7" s="1"/>
  <c r="W15" i="7" s="1"/>
  <c r="S74" i="6"/>
  <c r="R186" i="10"/>
  <c r="U126" i="10"/>
  <c r="U96" i="10" s="1"/>
  <c r="T96" i="10"/>
  <c r="V22" i="7"/>
  <c r="V143" i="10" s="1"/>
  <c r="V146" i="10" s="1"/>
  <c r="W25" i="7"/>
  <c r="W145" i="10" s="1"/>
  <c r="V126" i="10" l="1"/>
  <c r="V96" i="10" s="1"/>
  <c r="S76" i="6"/>
  <c r="S55" i="10" s="1"/>
  <c r="S90" i="10" s="1"/>
  <c r="W22" i="7"/>
  <c r="W143" i="10" s="1"/>
  <c r="W146" i="10" s="1"/>
  <c r="W126" i="10" l="1"/>
  <c r="W96" i="10" s="1"/>
  <c r="S73" i="6"/>
  <c r="L7" i="10"/>
  <c r="L45" i="9"/>
  <c r="L52" i="9" s="1"/>
  <c r="L10" i="8" l="1"/>
  <c r="L130" i="10" s="1"/>
  <c r="J6" i="57"/>
  <c r="L10" i="10"/>
  <c r="T74" i="6"/>
  <c r="S186" i="10"/>
  <c r="L21" i="8"/>
  <c r="L165" i="10" s="1"/>
  <c r="J48" i="57" s="1"/>
  <c r="L27" i="8"/>
  <c r="L169" i="10" s="1"/>
  <c r="J49" i="57" s="1"/>
  <c r="L14" i="8"/>
  <c r="L132" i="10" s="1"/>
  <c r="J40" i="57" s="1"/>
  <c r="L29" i="8"/>
  <c r="L170" i="10" s="1"/>
  <c r="L19" i="8"/>
  <c r="L25" i="8"/>
  <c r="L167" i="10" s="1"/>
  <c r="L131" i="10"/>
  <c r="J8" i="57" l="1"/>
  <c r="J56" i="57"/>
  <c r="L12" i="10"/>
  <c r="M11" i="10"/>
  <c r="L11" i="10"/>
  <c r="T76" i="6"/>
  <c r="T73" i="6" s="1"/>
  <c r="L164" i="10"/>
  <c r="L31" i="8"/>
  <c r="L16" i="8"/>
  <c r="T55" i="10" l="1"/>
  <c r="T90" i="10" s="1"/>
  <c r="U74" i="6"/>
  <c r="T186" i="10"/>
  <c r="L33" i="8"/>
  <c r="M34" i="8" s="1"/>
  <c r="L12" i="43" s="1"/>
  <c r="U76" i="6" l="1"/>
  <c r="U55" i="10" s="1"/>
  <c r="U90" i="10" s="1"/>
  <c r="M95" i="10"/>
  <c r="K25" i="57" s="1"/>
  <c r="L62" i="43"/>
  <c r="L34" i="8"/>
  <c r="K12" i="43" s="1"/>
  <c r="L22" i="6"/>
  <c r="L24" i="6" s="1"/>
  <c r="M22" i="6" s="1"/>
  <c r="M24" i="6" s="1"/>
  <c r="N22" i="6" s="1"/>
  <c r="N24" i="6" s="1"/>
  <c r="O22" i="6" s="1"/>
  <c r="O24" i="6" s="1"/>
  <c r="P22" i="6" s="1"/>
  <c r="P24" i="6" s="1"/>
  <c r="Q22" i="6" s="1"/>
  <c r="Q24" i="6" s="1"/>
  <c r="R22" i="6" s="1"/>
  <c r="R24" i="6" s="1"/>
  <c r="S22" i="6" s="1"/>
  <c r="S24" i="6" s="1"/>
  <c r="U73" i="6" l="1"/>
  <c r="L95" i="10"/>
  <c r="J25" i="57" s="1"/>
  <c r="K62" i="43"/>
  <c r="T22" i="6"/>
  <c r="T24" i="6" s="1"/>
  <c r="U22" i="6" s="1"/>
  <c r="U24" i="6" s="1"/>
  <c r="N163" i="10"/>
  <c r="L47" i="57" s="1"/>
  <c r="Q163" i="10"/>
  <c r="M163" i="10"/>
  <c r="K47" i="57" s="1"/>
  <c r="S163" i="10"/>
  <c r="O163" i="10"/>
  <c r="R163" i="10"/>
  <c r="P163" i="10"/>
  <c r="L163" i="10"/>
  <c r="J47" i="57" s="1"/>
  <c r="K36" i="6"/>
  <c r="L36" i="6" s="1"/>
  <c r="V74" i="6" l="1"/>
  <c r="U186" i="10"/>
  <c r="U163" i="10"/>
  <c r="V22" i="6"/>
  <c r="V24" i="6" s="1"/>
  <c r="T163" i="10"/>
  <c r="M36" i="6"/>
  <c r="V76" i="6" l="1"/>
  <c r="V55" i="10" s="1"/>
  <c r="V90" i="10" s="1"/>
  <c r="V163" i="10"/>
  <c r="W22" i="6"/>
  <c r="W24" i="6" s="1"/>
  <c r="W163" i="10" s="1"/>
  <c r="N36" i="6"/>
  <c r="V73" i="6" l="1"/>
  <c r="V186" i="10" s="1"/>
  <c r="O36" i="6"/>
  <c r="W74" i="6" l="1"/>
  <c r="W76" i="6" s="1"/>
  <c r="W55" i="10" s="1"/>
  <c r="W90" i="10" s="1"/>
  <c r="P36" i="6"/>
  <c r="W73" i="6" l="1"/>
  <c r="W186" i="10" s="1"/>
  <c r="Q36" i="6"/>
  <c r="R36" i="6" l="1"/>
  <c r="S36" i="6" l="1"/>
  <c r="T36" i="6" s="1"/>
  <c r="U36" i="6" s="1"/>
  <c r="V36" i="6" s="1"/>
  <c r="W36" i="6" s="1"/>
  <c r="L5" i="6" l="1"/>
  <c r="L8" i="6" s="1"/>
  <c r="L176" i="10" s="1"/>
  <c r="L180" i="10" l="1"/>
  <c r="J51" i="57"/>
  <c r="M5" i="6"/>
  <c r="M8" i="6" s="1"/>
  <c r="J52" i="57" l="1"/>
  <c r="N5" i="6"/>
  <c r="N8" i="6" s="1"/>
  <c r="M176" i="10"/>
  <c r="K51" i="57" s="1"/>
  <c r="M180" i="10" l="1"/>
  <c r="O5" i="6"/>
  <c r="O8" i="6" s="1"/>
  <c r="N176" i="10"/>
  <c r="L51" i="57" s="1"/>
  <c r="K52" i="57" l="1"/>
  <c r="P5" i="6"/>
  <c r="P8" i="6" s="1"/>
  <c r="O176" i="10"/>
  <c r="N180" i="10"/>
  <c r="L52" i="57" l="1"/>
  <c r="O180" i="10"/>
  <c r="Q5" i="6"/>
  <c r="Q8" i="6" s="1"/>
  <c r="P176" i="10"/>
  <c r="R5" i="6" l="1"/>
  <c r="R8" i="6" s="1"/>
  <c r="Q176" i="10"/>
  <c r="P180" i="10"/>
  <c r="Q180" i="10" l="1"/>
  <c r="S5" i="6"/>
  <c r="S8" i="6" s="1"/>
  <c r="R176" i="10"/>
  <c r="R180" i="10" l="1"/>
  <c r="T5" i="6"/>
  <c r="T8" i="6" s="1"/>
  <c r="S176" i="10"/>
  <c r="U5" i="6" l="1"/>
  <c r="U8" i="6" s="1"/>
  <c r="T176" i="10"/>
  <c r="S180" i="10"/>
  <c r="T180" i="10" l="1"/>
  <c r="V5" i="6"/>
  <c r="V8" i="6" s="1"/>
  <c r="U176" i="10"/>
  <c r="W5" i="6" l="1"/>
  <c r="W8" i="6" s="1"/>
  <c r="V176" i="10"/>
  <c r="U180" i="10"/>
  <c r="V180" i="10" l="1"/>
  <c r="W176" i="10"/>
  <c r="W180" i="10" l="1"/>
  <c r="L11" i="6"/>
  <c r="K12" i="6"/>
  <c r="K6" i="6" s="1"/>
  <c r="K7" i="6" s="1"/>
  <c r="L13" i="6"/>
  <c r="K28" i="6"/>
  <c r="L27" i="6" s="1"/>
  <c r="L14" i="6" l="1"/>
  <c r="M11" i="6" s="1"/>
  <c r="K30" i="6"/>
  <c r="K109" i="10"/>
  <c r="K113" i="10" l="1"/>
  <c r="I30" i="57"/>
  <c r="M13" i="6"/>
  <c r="M14" i="6" s="1"/>
  <c r="M28" i="6" s="1"/>
  <c r="L171" i="10"/>
  <c r="L174" i="10" s="1"/>
  <c r="L28" i="6"/>
  <c r="L29" i="6" s="1"/>
  <c r="L28" i="10" s="1"/>
  <c r="J50" i="57" l="1"/>
  <c r="L184" i="10"/>
  <c r="N13" i="6"/>
  <c r="N11" i="6"/>
  <c r="M171" i="10"/>
  <c r="M174" i="10" s="1"/>
  <c r="K50" i="57" s="1"/>
  <c r="L109" i="10"/>
  <c r="J30" i="57" s="1"/>
  <c r="M27" i="6"/>
  <c r="M29" i="6" s="1"/>
  <c r="M28" i="10" s="1"/>
  <c r="N27" i="6"/>
  <c r="N14" i="6" l="1"/>
  <c r="O11" i="6" s="1"/>
  <c r="M109" i="10"/>
  <c r="K30" i="57" s="1"/>
  <c r="M184" i="10"/>
  <c r="N171" i="10" l="1"/>
  <c r="N174" i="10" s="1"/>
  <c r="O13" i="6"/>
  <c r="O14" i="6" s="1"/>
  <c r="P13" i="6" s="1"/>
  <c r="N28" i="6"/>
  <c r="N184" i="10" l="1"/>
  <c r="L50" i="57"/>
  <c r="O171" i="10"/>
  <c r="O174" i="10" s="1"/>
  <c r="O184" i="10" s="1"/>
  <c r="P11" i="6"/>
  <c r="P14" i="6" s="1"/>
  <c r="O28" i="6"/>
  <c r="P27" i="6" s="1"/>
  <c r="O27" i="6"/>
  <c r="N29" i="6"/>
  <c r="N28" i="10" s="1"/>
  <c r="N109" i="10"/>
  <c r="L30" i="57" s="1"/>
  <c r="O109" i="10" l="1"/>
  <c r="O29" i="6"/>
  <c r="O28" i="10" s="1"/>
  <c r="Q11" i="6"/>
  <c r="Q13" i="6"/>
  <c r="P28" i="6"/>
  <c r="P29" i="6" s="1"/>
  <c r="P28" i="10" s="1"/>
  <c r="P171" i="10"/>
  <c r="Q14" i="6" l="1"/>
  <c r="R11" i="6" s="1"/>
  <c r="Q27" i="6"/>
  <c r="P109" i="10"/>
  <c r="P174" i="10"/>
  <c r="P184" i="10" s="1"/>
  <c r="R13" i="6" l="1"/>
  <c r="R14" i="6" s="1"/>
  <c r="R171" i="10" s="1"/>
  <c r="Q171" i="10"/>
  <c r="Q174" i="10" s="1"/>
  <c r="Q184" i="10" s="1"/>
  <c r="Q28" i="6"/>
  <c r="Q29" i="6" s="1"/>
  <c r="Q28" i="10" s="1"/>
  <c r="S13" i="6" l="1"/>
  <c r="S11" i="6"/>
  <c r="R28" i="6"/>
  <c r="S27" i="6" s="1"/>
  <c r="R27" i="6"/>
  <c r="Q109" i="10"/>
  <c r="R174" i="10"/>
  <c r="R184" i="10" s="1"/>
  <c r="S14" i="6" l="1"/>
  <c r="T11" i="6" s="1"/>
  <c r="R29" i="6"/>
  <c r="R28" i="10" s="1"/>
  <c r="R109" i="10"/>
  <c r="T13" i="6" l="1"/>
  <c r="T14" i="6" s="1"/>
  <c r="U11" i="6" s="1"/>
  <c r="S28" i="6"/>
  <c r="S29" i="6" s="1"/>
  <c r="S28" i="10" s="1"/>
  <c r="S171" i="10"/>
  <c r="S174" i="10" s="1"/>
  <c r="S184" i="10" s="1"/>
  <c r="T27" i="6" l="1"/>
  <c r="S109" i="10"/>
  <c r="T171" i="10"/>
  <c r="T174" i="10" s="1"/>
  <c r="T184" i="10" s="1"/>
  <c r="T28" i="6"/>
  <c r="U13" i="6"/>
  <c r="U14" i="6" s="1"/>
  <c r="T29" i="6" l="1"/>
  <c r="T28" i="10" s="1"/>
  <c r="T109" i="10"/>
  <c r="U27" i="6"/>
  <c r="V11" i="6"/>
  <c r="V13" i="6"/>
  <c r="U28" i="6"/>
  <c r="U171" i="10"/>
  <c r="U29" i="6" l="1"/>
  <c r="U28" i="10" s="1"/>
  <c r="V14" i="6"/>
  <c r="W13" i="6" s="1"/>
  <c r="U174" i="10"/>
  <c r="U184" i="10" s="1"/>
  <c r="V27" i="6"/>
  <c r="U109" i="10"/>
  <c r="V28" i="6" l="1"/>
  <c r="W27" i="6" s="1"/>
  <c r="V171" i="10"/>
  <c r="V174" i="10" s="1"/>
  <c r="V184" i="10" s="1"/>
  <c r="W11" i="6"/>
  <c r="W14" i="6" s="1"/>
  <c r="V109" i="10" l="1"/>
  <c r="V29" i="6"/>
  <c r="V28" i="10" s="1"/>
  <c r="W171" i="10"/>
  <c r="W174" i="10" s="1"/>
  <c r="W184" i="10" s="1"/>
  <c r="W28" i="6"/>
  <c r="W109" i="10" s="1"/>
  <c r="W29" i="6" l="1"/>
  <c r="W28" i="10" s="1"/>
  <c r="M21" i="10" l="1"/>
  <c r="N21" i="10"/>
  <c r="O20" i="10"/>
  <c r="P20" i="10"/>
  <c r="Q20" i="10"/>
  <c r="R20" i="10"/>
  <c r="S20" i="10"/>
  <c r="T20" i="10"/>
  <c r="U20" i="10"/>
  <c r="V20" i="10"/>
  <c r="W20" i="10"/>
  <c r="R21" i="10" l="1"/>
  <c r="T21" i="10"/>
  <c r="P21" i="10"/>
  <c r="U21" i="10"/>
  <c r="V21" i="10"/>
  <c r="Q21" i="10"/>
  <c r="W21" i="10"/>
  <c r="S21" i="10"/>
  <c r="O21" i="10"/>
  <c r="L1" i="7"/>
  <c r="M1" i="7"/>
  <c r="N1" i="7"/>
  <c r="O1" i="7"/>
  <c r="P1" i="7"/>
  <c r="Q1" i="7"/>
  <c r="R1" i="7"/>
  <c r="S1" i="7"/>
  <c r="T1" i="7"/>
  <c r="U1" i="7"/>
  <c r="V1" i="7"/>
  <c r="W1" i="7"/>
  <c r="K7" i="43"/>
  <c r="L7" i="43"/>
  <c r="M7" i="43"/>
  <c r="N7" i="43"/>
  <c r="O7" i="43"/>
  <c r="P7" i="43"/>
  <c r="Q7" i="43"/>
  <c r="R7" i="43"/>
  <c r="S7" i="43"/>
  <c r="T7" i="43"/>
  <c r="K8" i="43"/>
  <c r="L8" i="43"/>
  <c r="M8" i="43"/>
  <c r="N8" i="43"/>
  <c r="O8" i="43"/>
  <c r="P8" i="43"/>
  <c r="Q8" i="43"/>
  <c r="R8" i="43"/>
  <c r="S8" i="43"/>
  <c r="T8" i="43"/>
  <c r="K9" i="43"/>
  <c r="L9" i="43"/>
  <c r="M9" i="43"/>
  <c r="N9" i="43"/>
  <c r="O9" i="43"/>
  <c r="P9" i="43"/>
  <c r="Q9" i="43"/>
  <c r="R9" i="43"/>
  <c r="S9" i="43"/>
  <c r="T9" i="43"/>
  <c r="K10" i="43"/>
  <c r="L10" i="43"/>
  <c r="M10" i="43"/>
  <c r="N10" i="43"/>
  <c r="O10" i="43"/>
  <c r="P10" i="43"/>
  <c r="Q10" i="43"/>
  <c r="R10" i="43"/>
  <c r="S10" i="43"/>
  <c r="T10" i="43"/>
  <c r="K11" i="43"/>
  <c r="L11" i="43"/>
  <c r="M11" i="43"/>
  <c r="N11" i="43"/>
  <c r="O11" i="43"/>
  <c r="P11" i="43"/>
  <c r="Q11" i="43"/>
  <c r="R11" i="43"/>
  <c r="S11" i="43"/>
  <c r="T11" i="43"/>
  <c r="K14" i="43"/>
  <c r="L14" i="43"/>
  <c r="M14" i="43"/>
  <c r="N14" i="43"/>
  <c r="O14" i="43"/>
  <c r="P14" i="43"/>
  <c r="Q14" i="43"/>
  <c r="R14" i="43"/>
  <c r="S14" i="43"/>
  <c r="T14" i="43"/>
  <c r="L15" i="43"/>
  <c r="M15" i="43"/>
  <c r="N15" i="43"/>
  <c r="O15" i="43"/>
  <c r="P15" i="43"/>
  <c r="Q15" i="43"/>
  <c r="R15" i="43"/>
  <c r="S15" i="43"/>
  <c r="T15" i="43"/>
  <c r="K17" i="43"/>
  <c r="K18" i="43"/>
  <c r="K19" i="43"/>
  <c r="K20" i="43"/>
  <c r="K21" i="43"/>
  <c r="K22" i="43"/>
  <c r="K23" i="43"/>
  <c r="K31" i="43"/>
  <c r="L31" i="43"/>
  <c r="M31" i="43"/>
  <c r="N31" i="43"/>
  <c r="O31" i="43"/>
  <c r="P31" i="43"/>
  <c r="Q31" i="43"/>
  <c r="R31" i="43"/>
  <c r="K32" i="43"/>
  <c r="L32" i="43"/>
  <c r="M32" i="43"/>
  <c r="N32" i="43"/>
  <c r="O32" i="43"/>
  <c r="P32" i="43"/>
  <c r="Q32" i="43"/>
  <c r="R32" i="43"/>
  <c r="K33" i="43"/>
  <c r="L33" i="43"/>
  <c r="M33" i="43"/>
  <c r="N33" i="43"/>
  <c r="O33" i="43"/>
  <c r="P33" i="43"/>
  <c r="Q33" i="43"/>
  <c r="R33" i="43"/>
  <c r="K34" i="43"/>
  <c r="L34" i="43"/>
  <c r="M34" i="43"/>
  <c r="N34" i="43"/>
  <c r="O34" i="43"/>
  <c r="P34" i="43"/>
  <c r="Q34" i="43"/>
  <c r="R34" i="43"/>
  <c r="K35" i="43"/>
  <c r="L35" i="43"/>
  <c r="M35" i="43"/>
  <c r="N35" i="43"/>
  <c r="O35" i="43"/>
  <c r="P35" i="43"/>
  <c r="Q35" i="43"/>
  <c r="R35" i="43"/>
  <c r="K36" i="43"/>
  <c r="L36" i="43"/>
  <c r="M36" i="43"/>
  <c r="N36" i="43"/>
  <c r="O36" i="43"/>
  <c r="P36" i="43"/>
  <c r="Q36" i="43"/>
  <c r="R36" i="43"/>
  <c r="K37" i="43"/>
  <c r="L37" i="43"/>
  <c r="M37" i="43"/>
  <c r="N37" i="43"/>
  <c r="O37" i="43"/>
  <c r="P37" i="43"/>
  <c r="Q37" i="43"/>
  <c r="R37" i="43"/>
  <c r="K42" i="43"/>
  <c r="L42" i="43"/>
  <c r="M42" i="43"/>
  <c r="N42" i="43"/>
  <c r="O42" i="43"/>
  <c r="P42" i="43"/>
  <c r="Q42" i="43"/>
  <c r="R42" i="43"/>
  <c r="K43" i="43"/>
  <c r="L43" i="43"/>
  <c r="M43" i="43"/>
  <c r="N43" i="43"/>
  <c r="O43" i="43"/>
  <c r="P43" i="43"/>
  <c r="Q43" i="43"/>
  <c r="R43" i="43"/>
  <c r="K44" i="43"/>
  <c r="L44" i="43"/>
  <c r="M44" i="43"/>
  <c r="N44" i="43"/>
  <c r="O44" i="43"/>
  <c r="P44" i="43"/>
  <c r="Q44" i="43"/>
  <c r="R44" i="43"/>
  <c r="K45" i="43"/>
  <c r="L45" i="43"/>
  <c r="M45" i="43"/>
  <c r="N45" i="43"/>
  <c r="O45" i="43"/>
  <c r="P45" i="43"/>
  <c r="Q45" i="43"/>
  <c r="R45" i="43"/>
  <c r="K46" i="43"/>
  <c r="L46" i="43"/>
  <c r="M46" i="43"/>
  <c r="N46" i="43"/>
  <c r="O46" i="43"/>
  <c r="P46" i="43"/>
  <c r="Q46" i="43"/>
  <c r="R46" i="43"/>
  <c r="K47" i="43"/>
  <c r="L47" i="43"/>
  <c r="M47" i="43"/>
  <c r="N47" i="43"/>
  <c r="O47" i="43"/>
  <c r="P47" i="43"/>
  <c r="Q47" i="43"/>
  <c r="R47" i="43"/>
  <c r="K48" i="43"/>
  <c r="L48" i="43"/>
  <c r="M48" i="43"/>
  <c r="N48" i="43"/>
  <c r="O48" i="43"/>
  <c r="P48" i="43"/>
  <c r="Q48" i="43"/>
  <c r="R48" i="43"/>
  <c r="K57" i="43"/>
  <c r="L57" i="43"/>
  <c r="M57" i="43"/>
  <c r="N57" i="43"/>
  <c r="O57" i="43"/>
  <c r="P57" i="43"/>
  <c r="Q57" i="43"/>
  <c r="R57" i="43"/>
  <c r="S57" i="43"/>
  <c r="T57" i="43"/>
  <c r="K58" i="43"/>
  <c r="L58" i="43"/>
  <c r="M58" i="43"/>
  <c r="N58" i="43"/>
  <c r="O58" i="43"/>
  <c r="P58" i="43"/>
  <c r="Q58" i="43"/>
  <c r="R58" i="43"/>
  <c r="S58" i="43"/>
  <c r="T58" i="43"/>
  <c r="K59" i="43"/>
  <c r="L59" i="43"/>
  <c r="M59" i="43"/>
  <c r="N59" i="43"/>
  <c r="O59" i="43"/>
  <c r="P59" i="43"/>
  <c r="Q59" i="43"/>
  <c r="R59" i="43"/>
  <c r="S59" i="43"/>
  <c r="T59" i="43"/>
  <c r="K60" i="43"/>
  <c r="L60" i="43"/>
  <c r="M60" i="43"/>
  <c r="N60" i="43"/>
  <c r="O60" i="43"/>
  <c r="P60" i="43"/>
  <c r="Q60" i="43"/>
  <c r="R60" i="43"/>
  <c r="S60" i="43"/>
  <c r="T60" i="43"/>
  <c r="K61" i="43"/>
  <c r="L61" i="43"/>
  <c r="M61" i="43"/>
  <c r="N61" i="43"/>
  <c r="O61" i="43"/>
  <c r="P61" i="43"/>
  <c r="Q61" i="43"/>
  <c r="R61" i="43"/>
  <c r="S61" i="43"/>
  <c r="T61" i="43"/>
  <c r="K64" i="43"/>
  <c r="L64" i="43"/>
  <c r="M64" i="43"/>
  <c r="N64" i="43"/>
  <c r="O64" i="43"/>
  <c r="P64" i="43"/>
  <c r="Q64" i="43"/>
  <c r="R64" i="43"/>
  <c r="S64" i="43"/>
  <c r="T64" i="43"/>
  <c r="L65" i="43"/>
  <c r="M65" i="43"/>
  <c r="N65" i="43"/>
  <c r="O65" i="43"/>
  <c r="P65" i="43"/>
  <c r="Q65" i="43"/>
  <c r="R65" i="43"/>
  <c r="S65" i="43"/>
  <c r="T65" i="43"/>
  <c r="K67" i="43"/>
  <c r="K68" i="43"/>
  <c r="K69" i="43"/>
  <c r="K70" i="43"/>
  <c r="K71" i="43"/>
  <c r="K72" i="43"/>
  <c r="K73" i="43"/>
  <c r="K81" i="43"/>
  <c r="L81" i="43"/>
  <c r="M81" i="43"/>
  <c r="N81" i="43"/>
  <c r="O81" i="43"/>
  <c r="P81" i="43"/>
  <c r="Q81" i="43"/>
  <c r="R81" i="43"/>
  <c r="K82" i="43"/>
  <c r="L82" i="43"/>
  <c r="M82" i="43"/>
  <c r="N82" i="43"/>
  <c r="O82" i="43"/>
  <c r="P82" i="43"/>
  <c r="Q82" i="43"/>
  <c r="R82" i="43"/>
  <c r="K83" i="43"/>
  <c r="L83" i="43"/>
  <c r="M83" i="43"/>
  <c r="N83" i="43"/>
  <c r="O83" i="43"/>
  <c r="P83" i="43"/>
  <c r="Q83" i="43"/>
  <c r="R83" i="43"/>
  <c r="K84" i="43"/>
  <c r="L84" i="43"/>
  <c r="M84" i="43"/>
  <c r="N84" i="43"/>
  <c r="O84" i="43"/>
  <c r="P84" i="43"/>
  <c r="Q84" i="43"/>
  <c r="R84" i="43"/>
  <c r="K85" i="43"/>
  <c r="L85" i="43"/>
  <c r="M85" i="43"/>
  <c r="N85" i="43"/>
  <c r="O85" i="43"/>
  <c r="P85" i="43"/>
  <c r="Q85" i="43"/>
  <c r="R85" i="43"/>
  <c r="K86" i="43"/>
  <c r="L86" i="43"/>
  <c r="M86" i="43"/>
  <c r="N86" i="43"/>
  <c r="O86" i="43"/>
  <c r="P86" i="43"/>
  <c r="Q86" i="43"/>
  <c r="R86" i="43"/>
  <c r="K87" i="43"/>
  <c r="L87" i="43"/>
  <c r="M87" i="43"/>
  <c r="N87" i="43"/>
  <c r="O87" i="43"/>
  <c r="P87" i="43"/>
  <c r="Q87" i="43"/>
  <c r="R87" i="43"/>
  <c r="K92" i="43"/>
  <c r="L92" i="43"/>
  <c r="M92" i="43"/>
  <c r="N92" i="43"/>
  <c r="O92" i="43"/>
  <c r="P92" i="43"/>
  <c r="Q92" i="43"/>
  <c r="R92" i="43"/>
  <c r="K93" i="43"/>
  <c r="L93" i="43"/>
  <c r="M93" i="43"/>
  <c r="N93" i="43"/>
  <c r="O93" i="43"/>
  <c r="P93" i="43"/>
  <c r="Q93" i="43"/>
  <c r="R93" i="43"/>
  <c r="K94" i="43"/>
  <c r="L94" i="43"/>
  <c r="M94" i="43"/>
  <c r="N94" i="43"/>
  <c r="O94" i="43"/>
  <c r="P94" i="43"/>
  <c r="Q94" i="43"/>
  <c r="R94" i="43"/>
  <c r="K95" i="43"/>
  <c r="L95" i="43"/>
  <c r="M95" i="43"/>
  <c r="N95" i="43"/>
  <c r="O95" i="43"/>
  <c r="P95" i="43"/>
  <c r="Q95" i="43"/>
  <c r="R95" i="43"/>
  <c r="K96" i="43"/>
  <c r="L96" i="43"/>
  <c r="M96" i="43"/>
  <c r="N96" i="43"/>
  <c r="O96" i="43"/>
  <c r="P96" i="43"/>
  <c r="Q96" i="43"/>
  <c r="R96" i="43"/>
  <c r="K97" i="43"/>
  <c r="L97" i="43"/>
  <c r="M97" i="43"/>
  <c r="N97" i="43"/>
  <c r="O97" i="43"/>
  <c r="P97" i="43"/>
  <c r="Q97" i="43"/>
  <c r="R97" i="43"/>
  <c r="K98" i="43"/>
  <c r="L98" i="43"/>
  <c r="M98" i="43"/>
  <c r="N98" i="43"/>
  <c r="O98" i="43"/>
  <c r="P98" i="43"/>
  <c r="Q98" i="43"/>
  <c r="R98" i="43"/>
  <c r="L1" i="6"/>
  <c r="M1" i="6"/>
  <c r="N1" i="6"/>
  <c r="O1" i="6"/>
  <c r="P1" i="6"/>
  <c r="Q1" i="6"/>
  <c r="R1" i="6"/>
  <c r="S1" i="6"/>
  <c r="T1" i="6"/>
  <c r="U1" i="6"/>
  <c r="V1" i="6"/>
  <c r="W1" i="6"/>
  <c r="M33" i="6"/>
  <c r="N33" i="6"/>
  <c r="O33" i="6"/>
  <c r="P33" i="6"/>
  <c r="Q33" i="6"/>
  <c r="R33" i="6"/>
  <c r="S33" i="6"/>
  <c r="T33" i="6"/>
  <c r="U33" i="6"/>
  <c r="V33" i="6"/>
  <c r="W33" i="6"/>
  <c r="L34" i="6"/>
  <c r="M34" i="6"/>
  <c r="N34" i="6"/>
  <c r="O34" i="6"/>
  <c r="P34" i="6"/>
  <c r="Q34" i="6"/>
  <c r="R34" i="6"/>
  <c r="S34" i="6"/>
  <c r="T34" i="6"/>
  <c r="U34" i="6"/>
  <c r="V34" i="6"/>
  <c r="W34" i="6"/>
  <c r="L35" i="6"/>
  <c r="M35" i="6"/>
  <c r="N35" i="6"/>
  <c r="O35" i="6"/>
  <c r="P35" i="6"/>
  <c r="Q35" i="6"/>
  <c r="R35" i="6"/>
  <c r="S35" i="6"/>
  <c r="T35" i="6"/>
  <c r="U35" i="6"/>
  <c r="V35" i="6"/>
  <c r="W35" i="6"/>
  <c r="L59" i="6"/>
  <c r="M59" i="6"/>
  <c r="N59" i="6"/>
  <c r="O59" i="6"/>
  <c r="P59" i="6"/>
  <c r="Q59" i="6"/>
  <c r="R59" i="6"/>
  <c r="S59" i="6"/>
  <c r="T59" i="6"/>
  <c r="U59" i="6"/>
  <c r="V59" i="6"/>
  <c r="W59" i="6"/>
  <c r="M60" i="6"/>
  <c r="N60" i="6"/>
  <c r="O60" i="6"/>
  <c r="P60" i="6"/>
  <c r="Q60" i="6"/>
  <c r="R60" i="6"/>
  <c r="S60" i="6"/>
  <c r="T60" i="6"/>
  <c r="U60" i="6"/>
  <c r="V60" i="6"/>
  <c r="W60" i="6"/>
  <c r="L62" i="6"/>
  <c r="M62" i="6"/>
  <c r="N62" i="6"/>
  <c r="O62" i="6"/>
  <c r="P62" i="6"/>
  <c r="Q62" i="6"/>
  <c r="R62" i="6"/>
  <c r="S62" i="6"/>
  <c r="T62" i="6"/>
  <c r="U62" i="6"/>
  <c r="V62" i="6"/>
  <c r="W62" i="6"/>
  <c r="L66" i="6"/>
  <c r="M66" i="6"/>
  <c r="N66" i="6"/>
  <c r="O66" i="6"/>
  <c r="P66" i="6"/>
  <c r="Q66" i="6"/>
  <c r="R66" i="6"/>
  <c r="S66" i="6"/>
  <c r="T66" i="6"/>
  <c r="U66" i="6"/>
  <c r="V66" i="6"/>
  <c r="W66" i="6"/>
  <c r="M67" i="6"/>
  <c r="N67" i="6"/>
  <c r="O67" i="6"/>
  <c r="P67" i="6"/>
  <c r="Q67" i="6"/>
  <c r="R67" i="6"/>
  <c r="S67" i="6"/>
  <c r="T67" i="6"/>
  <c r="U67" i="6"/>
  <c r="V67" i="6"/>
  <c r="W67" i="6"/>
  <c r="L69" i="6"/>
  <c r="M69" i="6"/>
  <c r="N69" i="6"/>
  <c r="O69" i="6"/>
  <c r="P69" i="6"/>
  <c r="Q69" i="6"/>
  <c r="R69" i="6"/>
  <c r="S69" i="6"/>
  <c r="T69" i="6"/>
  <c r="U69" i="6"/>
  <c r="V69" i="6"/>
  <c r="W69" i="6"/>
  <c r="J11" i="57"/>
  <c r="K11" i="57"/>
  <c r="L11" i="57"/>
  <c r="J13" i="57"/>
  <c r="K13" i="57"/>
  <c r="L13" i="57"/>
  <c r="J18" i="57"/>
  <c r="K18" i="57"/>
  <c r="L18" i="57"/>
  <c r="J19" i="57"/>
  <c r="K19" i="57"/>
  <c r="L19" i="57"/>
  <c r="J21" i="57"/>
  <c r="K21" i="57"/>
  <c r="L21" i="57"/>
  <c r="J23" i="57"/>
  <c r="K23" i="57"/>
  <c r="L23" i="57"/>
  <c r="J24" i="57"/>
  <c r="K24" i="57"/>
  <c r="L24" i="57"/>
  <c r="J26" i="57"/>
  <c r="K26" i="57"/>
  <c r="L26" i="57"/>
  <c r="J31" i="57"/>
  <c r="K31" i="57"/>
  <c r="L31" i="57"/>
  <c r="K32" i="57"/>
  <c r="L32" i="57"/>
  <c r="J33" i="57"/>
  <c r="K33" i="57"/>
  <c r="L33" i="57"/>
  <c r="J34" i="57"/>
  <c r="K34" i="57"/>
  <c r="L34" i="57"/>
  <c r="K35" i="57"/>
  <c r="L35" i="57"/>
  <c r="J36" i="57"/>
  <c r="K36" i="57"/>
  <c r="L36" i="57"/>
  <c r="J38" i="57"/>
  <c r="K38" i="57"/>
  <c r="L38" i="57"/>
  <c r="J41" i="57"/>
  <c r="K41" i="57"/>
  <c r="L41" i="57"/>
  <c r="J44" i="57"/>
  <c r="K44" i="57"/>
  <c r="L44" i="57"/>
  <c r="J45" i="57"/>
  <c r="K45" i="57"/>
  <c r="L45" i="57"/>
  <c r="J46" i="57"/>
  <c r="K46" i="57"/>
  <c r="L46" i="57"/>
  <c r="J53" i="57"/>
  <c r="K53" i="57"/>
  <c r="L53" i="57"/>
  <c r="J54" i="57"/>
  <c r="K54" i="57"/>
  <c r="L54" i="57"/>
  <c r="J57" i="57"/>
  <c r="K57" i="57"/>
  <c r="L57" i="57"/>
  <c r="J58" i="57"/>
  <c r="K58" i="57"/>
  <c r="L58" i="57"/>
  <c r="J59" i="57"/>
  <c r="K59" i="57"/>
  <c r="L59" i="57"/>
  <c r="J60" i="57"/>
  <c r="K60" i="57"/>
  <c r="L60" i="57"/>
  <c r="J61" i="57"/>
  <c r="K61" i="57"/>
  <c r="L61" i="57"/>
  <c r="J62" i="57"/>
  <c r="K62" i="57"/>
  <c r="L62" i="57"/>
  <c r="J63" i="57"/>
  <c r="K63" i="57"/>
  <c r="L63" i="57"/>
  <c r="J64" i="57"/>
  <c r="K64" i="57"/>
  <c r="L64" i="57"/>
  <c r="L1" i="10"/>
  <c r="M1" i="10"/>
  <c r="N1" i="10"/>
  <c r="O1" i="10"/>
  <c r="P1" i="10"/>
  <c r="Q1" i="10"/>
  <c r="R1" i="10"/>
  <c r="S1" i="10"/>
  <c r="T1" i="10"/>
  <c r="U1" i="10"/>
  <c r="V1" i="10"/>
  <c r="W1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N63" i="10"/>
  <c r="O63" i="10"/>
  <c r="P63" i="10"/>
  <c r="Q63" i="10"/>
  <c r="R63" i="10"/>
  <c r="S63" i="10"/>
  <c r="T63" i="10"/>
  <c r="U63" i="10"/>
  <c r="V63" i="10"/>
  <c r="W63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M112" i="10"/>
  <c r="N112" i="10"/>
  <c r="O112" i="10"/>
  <c r="P112" i="10"/>
  <c r="Q112" i="10"/>
  <c r="R112" i="10"/>
  <c r="S112" i="10"/>
  <c r="T112" i="10"/>
  <c r="U112" i="10"/>
  <c r="V112" i="10"/>
  <c r="W112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M120" i="10"/>
  <c r="N120" i="10"/>
  <c r="O120" i="10"/>
  <c r="P120" i="10"/>
  <c r="Q120" i="10"/>
  <c r="R120" i="10"/>
  <c r="S120" i="10"/>
  <c r="T120" i="10"/>
  <c r="U120" i="10"/>
  <c r="V120" i="10"/>
  <c r="W120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L135" i="10"/>
  <c r="M135" i="10"/>
  <c r="N135" i="10"/>
  <c r="O135" i="10"/>
  <c r="P135" i="10"/>
  <c r="Q135" i="10"/>
  <c r="R135" i="10"/>
  <c r="S135" i="10"/>
  <c r="T135" i="10"/>
  <c r="U135" i="10"/>
  <c r="V135" i="10"/>
  <c r="W135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L201" i="10"/>
  <c r="M201" i="10"/>
  <c r="N201" i="10"/>
  <c r="O201" i="10"/>
  <c r="P201" i="10"/>
  <c r="Q201" i="10"/>
  <c r="R201" i="10"/>
  <c r="S201" i="10"/>
  <c r="T201" i="10"/>
  <c r="U201" i="10"/>
  <c r="V201" i="10"/>
  <c r="W201" i="10"/>
  <c r="L1" i="9"/>
  <c r="M1" i="9"/>
  <c r="N1" i="9"/>
  <c r="O1" i="9"/>
  <c r="P1" i="9"/>
  <c r="Q1" i="9"/>
  <c r="R1" i="9"/>
  <c r="S1" i="9"/>
  <c r="T1" i="9"/>
  <c r="U1" i="9"/>
  <c r="V1" i="9"/>
  <c r="W1" i="9"/>
  <c r="L1" i="8"/>
  <c r="M1" i="8"/>
  <c r="N1" i="8"/>
  <c r="O1" i="8"/>
  <c r="P1" i="8"/>
  <c r="Q1" i="8"/>
  <c r="R1" i="8"/>
  <c r="S1" i="8"/>
  <c r="T1" i="8"/>
  <c r="U1" i="8"/>
  <c r="V1" i="8"/>
  <c r="W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Fuhua Hu (RS)</author>
    <author>Chen Chen (RS)</author>
  </authors>
  <commentList>
    <comment ref="B60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Fuhua Hu (RS):</t>
        </r>
        <r>
          <rPr>
            <sz val="9"/>
            <color indexed="81"/>
            <rFont val="宋体"/>
            <family val="3"/>
            <charset val="134"/>
          </rPr>
          <t xml:space="preserve">
如果没有优先股，记得清零。假设公司2017年发优先股500万股，每股面值7元，股息率6%，预计18年起每个盈利年度均发放优先股股利。</t>
        </r>
      </text>
    </comment>
    <comment ref="O10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Chen Chen (RS):</t>
        </r>
        <r>
          <rPr>
            <sz val="9"/>
            <color indexed="81"/>
            <rFont val="宋体"/>
            <family val="3"/>
            <charset val="134"/>
          </rPr>
          <t xml:space="preserve">
剔除由于收购引起的商誉变化：100
若使用现金购买资产：此处须再加上购买金额（流出500），并剔除权益部分相关的变化</t>
        </r>
      </text>
    </comment>
    <comment ref="L107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Chen Chen (RS):</t>
        </r>
        <r>
          <rPr>
            <sz val="9"/>
            <color indexed="81"/>
            <rFont val="宋体"/>
            <family val="3"/>
            <charset val="134"/>
          </rPr>
          <t xml:space="preserve">
增发5000万股，融资净额4.5亿元</t>
        </r>
      </text>
    </comment>
    <comment ref="C150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Fuhua Hu (RS):</t>
        </r>
        <r>
          <rPr>
            <sz val="9"/>
            <color indexed="81"/>
            <rFont val="宋体"/>
            <family val="3"/>
            <charset val="134"/>
          </rPr>
          <t xml:space="preserve">
商誉必须单列，不得归入其他长期资产中</t>
        </r>
      </text>
    </comment>
    <comment ref="O150" authorId="1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Chen Chen (RS):</t>
        </r>
        <r>
          <rPr>
            <sz val="9"/>
            <color indexed="81"/>
            <rFont val="宋体"/>
            <family val="3"/>
            <charset val="134"/>
          </rPr>
          <t xml:space="preserve">
100商誉</t>
        </r>
      </text>
    </comment>
    <comment ref="O152" authorId="1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Chen Chen (RS):</t>
        </r>
        <r>
          <rPr>
            <sz val="9"/>
            <color indexed="81"/>
            <rFont val="宋体"/>
            <family val="3"/>
            <charset val="134"/>
          </rPr>
          <t xml:space="preserve">
600非流动资产</t>
        </r>
      </text>
    </comment>
    <comment ref="L168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Fuhua Hu (RS):</t>
        </r>
        <r>
          <rPr>
            <sz val="9"/>
            <color indexed="81"/>
            <rFont val="宋体"/>
            <family val="3"/>
            <charset val="134"/>
          </rPr>
          <t xml:space="preserve">
加上应付永续债的股息</t>
        </r>
      </text>
    </comment>
    <comment ref="L177" authorId="1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Chen Chen (RS):</t>
        </r>
        <r>
          <rPr>
            <sz val="9"/>
            <color indexed="81"/>
            <rFont val="宋体"/>
            <family val="3"/>
            <charset val="134"/>
          </rPr>
          <t xml:space="preserve">
发行1亿债券</t>
        </r>
      </text>
    </comment>
    <comment ref="L189" authorId="1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Chen Chen (RS):</t>
        </r>
        <r>
          <rPr>
            <sz val="9"/>
            <color indexed="81"/>
            <rFont val="宋体"/>
            <family val="3"/>
            <charset val="134"/>
          </rPr>
          <t xml:space="preserve">
增发5000万股，融资净额4.5亿元。如果没有此项业务记得清空hard key</t>
        </r>
      </text>
    </comment>
    <comment ref="O189" authorId="1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Chen Chen (RS):</t>
        </r>
        <r>
          <rPr>
            <sz val="9"/>
            <color indexed="81"/>
            <rFont val="宋体"/>
            <family val="3"/>
            <charset val="134"/>
          </rPr>
          <t xml:space="preserve">
发行股份收购B（10元x5千万股=5亿元）
B账面价值4亿元（流动资产4亿元，非流动资产6亿元，流动负债2亿元，非流动负债4亿元
如果没有对应业务，记得清空hard key</t>
        </r>
      </text>
    </comment>
    <comment ref="O192" authorId="1" shapeId="0" xr:uid="{00000000-0006-0000-0100-00000B000000}">
      <text>
        <r>
          <rPr>
            <b/>
            <sz val="9"/>
            <color indexed="81"/>
            <rFont val="宋体"/>
            <family val="3"/>
            <charset val="134"/>
          </rPr>
          <t>Chen Chen (RS):</t>
        </r>
        <r>
          <rPr>
            <sz val="9"/>
            <color indexed="81"/>
            <rFont val="宋体"/>
            <family val="3"/>
            <charset val="134"/>
          </rPr>
          <t xml:space="preserve">
须加上发行规模：500
如果没有对应业务，记得清空hard key</t>
        </r>
      </text>
    </comment>
    <comment ref="C194" authorId="0" shapeId="0" xr:uid="{00000000-0006-0000-0100-00000C000000}">
      <text>
        <r>
          <rPr>
            <b/>
            <sz val="9"/>
            <color indexed="81"/>
            <rFont val="宋体"/>
            <family val="3"/>
            <charset val="134"/>
          </rPr>
          <t>Fuhua Hu (RS):</t>
        </r>
        <r>
          <rPr>
            <sz val="9"/>
            <color indexed="81"/>
            <rFont val="宋体"/>
            <family val="3"/>
            <charset val="134"/>
          </rPr>
          <t xml:space="preserve">
如果没有优先股，记得清零。假设公司2017年发优先股500万股，每股面值7元，股息率6%。我们假设公司选择按年支付优先股股利，不进行递延。</t>
        </r>
      </text>
    </comment>
    <comment ref="C195" authorId="0" shapeId="0" xr:uid="{00000000-0006-0000-0100-00000D000000}">
      <text>
        <r>
          <rPr>
            <b/>
            <sz val="9"/>
            <color indexed="81"/>
            <rFont val="宋体"/>
            <family val="3"/>
            <charset val="134"/>
          </rPr>
          <t>Fuhua Hu (RS):</t>
        </r>
        <r>
          <rPr>
            <sz val="9"/>
            <color indexed="81"/>
            <rFont val="宋体"/>
            <family val="3"/>
            <charset val="134"/>
          </rPr>
          <t xml:space="preserve">
如果没有永续债，记得清零。只有划分为权益工具的永续债是列在此处，划为金融负债的永续债的处理同其他的长期应付债券。假设公司2017年1月发行永续债，金额1000万，预期利率5%，且假设我们预期公司递延支付利息，预期未来年份暂不支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Fuhua Hu (RS)</author>
    <author>Chen Chen (RS)</author>
  </authors>
  <commentList>
    <comment ref="L18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Fuhua Hu (RS):</t>
        </r>
        <r>
          <rPr>
            <sz val="9"/>
            <color indexed="81"/>
            <rFont val="宋体"/>
            <family val="3"/>
            <charset val="134"/>
          </rPr>
          <t xml:space="preserve">
发行债券，其中一半是可转债</t>
        </r>
      </text>
    </comment>
    <comment ref="N18" authorId="1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Chen Chen (RS):</t>
        </r>
        <r>
          <rPr>
            <sz val="9"/>
            <color indexed="81"/>
            <rFont val="宋体"/>
            <family val="3"/>
            <charset val="134"/>
          </rPr>
          <t xml:space="preserve">
其中5千万元面值可转债转股，转股价10元，共500万股</t>
        </r>
      </text>
    </comment>
  </commentList>
</comments>
</file>

<file path=xl/sharedStrings.xml><?xml version="1.0" encoding="utf-8"?>
<sst xmlns="http://schemas.openxmlformats.org/spreadsheetml/2006/main" count="1394" uniqueCount="1084">
  <si>
    <t>Revenue</t>
  </si>
  <si>
    <t>Others</t>
  </si>
  <si>
    <t>Non-operating income</t>
  </si>
  <si>
    <t>Notes receivable</t>
  </si>
  <si>
    <t>Fixed assets</t>
  </si>
  <si>
    <t>Construction materials</t>
  </si>
  <si>
    <t>Intangible assets</t>
  </si>
  <si>
    <t>Other payables</t>
  </si>
  <si>
    <t>Taxes payable</t>
  </si>
  <si>
    <t>Other current liabilities</t>
  </si>
  <si>
    <t>Equity</t>
  </si>
  <si>
    <t>Net profit</t>
  </si>
  <si>
    <t>EBIT</t>
  </si>
  <si>
    <t>WACC</t>
  </si>
  <si>
    <t>Net income</t>
    <phoneticPr fontId="5" type="noConversion"/>
  </si>
  <si>
    <t>ROE</t>
    <phoneticPr fontId="5" type="noConversion"/>
  </si>
  <si>
    <t>Gross Margin</t>
  </si>
  <si>
    <t>Net Profit Margin</t>
  </si>
  <si>
    <t>(+/-%)</t>
    <phoneticPr fontId="5" type="noConversion"/>
  </si>
  <si>
    <t>EBIT</t>
    <phoneticPr fontId="5" type="noConversion"/>
  </si>
  <si>
    <t>EBITDA</t>
    <phoneticPr fontId="5" type="noConversion"/>
  </si>
  <si>
    <t>Working Capital</t>
    <phoneticPr fontId="5" type="noConversion"/>
  </si>
  <si>
    <t>Turnover Days</t>
    <phoneticPr fontId="5" type="noConversion"/>
  </si>
  <si>
    <t>Change in W.C</t>
    <phoneticPr fontId="5" type="noConversion"/>
  </si>
  <si>
    <t>EBIT Margin</t>
    <phoneticPr fontId="5" type="noConversion"/>
  </si>
  <si>
    <t>EBITDA Margin</t>
    <phoneticPr fontId="5" type="noConversion"/>
  </si>
  <si>
    <t>(+/-%)</t>
    <phoneticPr fontId="5" type="noConversion"/>
  </si>
  <si>
    <t>(Margin)</t>
    <phoneticPr fontId="5" type="noConversion"/>
  </si>
  <si>
    <t>D&amp;A</t>
    <phoneticPr fontId="5" type="noConversion"/>
  </si>
  <si>
    <t>Margin</t>
    <phoneticPr fontId="5" type="noConversion"/>
  </si>
  <si>
    <t>Net debt+MI</t>
    <phoneticPr fontId="5" type="noConversion"/>
  </si>
  <si>
    <t>AR Turnover Days</t>
  </si>
  <si>
    <t>Revenue</t>
    <phoneticPr fontId="5" type="noConversion"/>
  </si>
  <si>
    <t>Profit before tax</t>
    <phoneticPr fontId="5" type="noConversion"/>
  </si>
  <si>
    <t>Tax</t>
    <phoneticPr fontId="5" type="noConversion"/>
  </si>
  <si>
    <t xml:space="preserve">Cash Flow </t>
    <phoneticPr fontId="5" type="noConversion"/>
  </si>
  <si>
    <t>Investing cashflow</t>
    <phoneticPr fontId="5" type="noConversion"/>
  </si>
  <si>
    <t>Financing cashflow</t>
    <phoneticPr fontId="5" type="noConversion"/>
  </si>
  <si>
    <t>Balance Sheet</t>
    <phoneticPr fontId="5" type="noConversion"/>
  </si>
  <si>
    <t>Fixed Assets</t>
    <phoneticPr fontId="5" type="noConversion"/>
  </si>
  <si>
    <t>Shareholder's equity</t>
    <phoneticPr fontId="5" type="noConversion"/>
  </si>
  <si>
    <t>Total asset</t>
    <phoneticPr fontId="5" type="noConversion"/>
  </si>
  <si>
    <t>Financial Ratio</t>
    <phoneticPr fontId="5" type="noConversion"/>
  </si>
  <si>
    <t>ROA</t>
    <phoneticPr fontId="5" type="noConversion"/>
  </si>
  <si>
    <t>Debt Ratio</t>
    <phoneticPr fontId="5" type="noConversion"/>
  </si>
  <si>
    <t>Current Ratio</t>
    <phoneticPr fontId="5" type="noConversion"/>
  </si>
  <si>
    <t>Quick Ratio</t>
    <phoneticPr fontId="5" type="noConversion"/>
  </si>
  <si>
    <t>Inventory Turnover Days</t>
    <phoneticPr fontId="5" type="noConversion"/>
  </si>
  <si>
    <t>Dividend Payout Ratio</t>
    <phoneticPr fontId="5" type="noConversion"/>
  </si>
  <si>
    <t>Gross profit</t>
    <phoneticPr fontId="5" type="noConversion"/>
  </si>
  <si>
    <t>Selling expenses</t>
    <phoneticPr fontId="5" type="noConversion"/>
  </si>
  <si>
    <t>G&amp;A</t>
    <phoneticPr fontId="5" type="noConversion"/>
  </si>
  <si>
    <t>Financial expenses</t>
    <phoneticPr fontId="5" type="noConversion"/>
  </si>
  <si>
    <t>Operating profit</t>
    <phoneticPr fontId="5" type="noConversion"/>
  </si>
  <si>
    <r>
      <rPr>
        <sz val="9"/>
        <rFont val="楷体_GB2312"/>
        <family val="3"/>
        <charset val="134"/>
      </rPr>
      <t>是否平衡</t>
    </r>
  </si>
  <si>
    <r>
      <rPr>
        <sz val="9"/>
        <rFont val="楷体_GB2312"/>
        <family val="3"/>
        <charset val="134"/>
      </rPr>
      <t>主营业务税金及附加</t>
    </r>
  </si>
  <si>
    <r>
      <rPr>
        <b/>
        <sz val="9"/>
        <color indexed="8"/>
        <rFont val="楷体_GB2312"/>
        <family val="3"/>
        <charset val="134"/>
      </rPr>
      <t>证券代码</t>
    </r>
  </si>
  <si>
    <r>
      <rPr>
        <b/>
        <sz val="9"/>
        <color indexed="8"/>
        <rFont val="楷体_GB2312"/>
        <family val="3"/>
        <charset val="134"/>
      </rPr>
      <t>证券简称</t>
    </r>
  </si>
  <si>
    <r>
      <rPr>
        <b/>
        <sz val="9"/>
        <color indexed="8"/>
        <rFont val="楷体_GB2312"/>
        <family val="3"/>
        <charset val="134"/>
      </rPr>
      <t>报告参数</t>
    </r>
  </si>
  <si>
    <r>
      <rPr>
        <b/>
        <sz val="9"/>
        <color indexed="8"/>
        <rFont val="楷体_GB2312"/>
        <family val="3"/>
        <charset val="134"/>
      </rPr>
      <t>报表类型</t>
    </r>
  </si>
  <si>
    <r>
      <rPr>
        <b/>
        <sz val="9"/>
        <color indexed="8"/>
        <rFont val="楷体_GB2312"/>
        <family val="3"/>
        <charset val="134"/>
      </rPr>
      <t>合并报表</t>
    </r>
  </si>
  <si>
    <r>
      <rPr>
        <b/>
        <sz val="9"/>
        <color indexed="8"/>
        <rFont val="楷体_GB2312"/>
        <family val="3"/>
        <charset val="134"/>
      </rPr>
      <t>一般企业－利润表</t>
    </r>
    <r>
      <rPr>
        <b/>
        <sz val="9"/>
        <color indexed="8"/>
        <rFont val="Arial"/>
        <family val="2"/>
      </rPr>
      <t xml:space="preserve"> (</t>
    </r>
    <r>
      <rPr>
        <b/>
        <sz val="9"/>
        <color indexed="8"/>
        <rFont val="楷体_GB2312"/>
        <family val="3"/>
        <charset val="134"/>
      </rPr>
      <t>单位：百万元</t>
    </r>
    <r>
      <rPr>
        <b/>
        <sz val="9"/>
        <color indexed="8"/>
        <rFont val="Arial"/>
        <family val="2"/>
      </rPr>
      <t>)</t>
    </r>
  </si>
  <si>
    <r>
      <rPr>
        <b/>
        <sz val="9"/>
        <rFont val="楷体_GB2312"/>
        <family val="3"/>
        <charset val="134"/>
      </rPr>
      <t>一、营业总收入</t>
    </r>
  </si>
  <si>
    <r>
      <t xml:space="preserve">                </t>
    </r>
    <r>
      <rPr>
        <sz val="9"/>
        <rFont val="楷体_GB2312"/>
        <family val="3"/>
        <charset val="134"/>
      </rPr>
      <t>营业收入</t>
    </r>
  </si>
  <si>
    <r>
      <t xml:space="preserve">                </t>
    </r>
    <r>
      <rPr>
        <sz val="9"/>
        <rFont val="楷体_GB2312"/>
        <family val="3"/>
        <charset val="134"/>
      </rPr>
      <t>利息收入</t>
    </r>
  </si>
  <si>
    <r>
      <t xml:space="preserve">                </t>
    </r>
    <r>
      <rPr>
        <sz val="9"/>
        <rFont val="楷体_GB2312"/>
        <family val="3"/>
        <charset val="134"/>
      </rPr>
      <t>已赚保费</t>
    </r>
  </si>
  <si>
    <r>
      <t xml:space="preserve">                </t>
    </r>
    <r>
      <rPr>
        <sz val="9"/>
        <rFont val="楷体_GB2312"/>
        <family val="3"/>
        <charset val="134"/>
      </rPr>
      <t>手续费及佣金收入</t>
    </r>
  </si>
  <si>
    <r>
      <rPr>
        <b/>
        <sz val="9"/>
        <rFont val="楷体_GB2312"/>
        <family val="3"/>
        <charset val="134"/>
      </rPr>
      <t>二、营业总成本</t>
    </r>
  </si>
  <si>
    <r>
      <t xml:space="preserve">                </t>
    </r>
    <r>
      <rPr>
        <sz val="9"/>
        <rFont val="楷体_GB2312"/>
        <family val="3"/>
        <charset val="134"/>
      </rPr>
      <t>营业成本</t>
    </r>
  </si>
  <si>
    <r>
      <t xml:space="preserve">                </t>
    </r>
    <r>
      <rPr>
        <sz val="9"/>
        <rFont val="楷体_GB2312"/>
        <family val="3"/>
        <charset val="134"/>
      </rPr>
      <t>利息支出</t>
    </r>
  </si>
  <si>
    <r>
      <t xml:space="preserve">                </t>
    </r>
    <r>
      <rPr>
        <sz val="9"/>
        <rFont val="楷体_GB2312"/>
        <family val="3"/>
        <charset val="134"/>
      </rPr>
      <t>手续费及佣金支出</t>
    </r>
  </si>
  <si>
    <r>
      <t xml:space="preserve">                </t>
    </r>
    <r>
      <rPr>
        <sz val="9"/>
        <rFont val="楷体_GB2312"/>
        <family val="3"/>
        <charset val="134"/>
      </rPr>
      <t>退保金</t>
    </r>
  </si>
  <si>
    <r>
      <t xml:space="preserve">                </t>
    </r>
    <r>
      <rPr>
        <sz val="9"/>
        <rFont val="楷体_GB2312"/>
        <family val="3"/>
        <charset val="134"/>
      </rPr>
      <t>赔付支出净额</t>
    </r>
  </si>
  <si>
    <r>
      <t xml:space="preserve">                </t>
    </r>
    <r>
      <rPr>
        <sz val="9"/>
        <rFont val="楷体_GB2312"/>
        <family val="3"/>
        <charset val="134"/>
      </rPr>
      <t>提取保险合同准备金净额</t>
    </r>
  </si>
  <si>
    <r>
      <t xml:space="preserve">                </t>
    </r>
    <r>
      <rPr>
        <sz val="9"/>
        <rFont val="楷体_GB2312"/>
        <family val="3"/>
        <charset val="134"/>
      </rPr>
      <t>保单红利支出</t>
    </r>
  </si>
  <si>
    <r>
      <t xml:space="preserve">                </t>
    </r>
    <r>
      <rPr>
        <sz val="9"/>
        <rFont val="楷体_GB2312"/>
        <family val="3"/>
        <charset val="134"/>
      </rPr>
      <t>分保费用</t>
    </r>
  </si>
  <si>
    <r>
      <t xml:space="preserve">                </t>
    </r>
    <r>
      <rPr>
        <sz val="9"/>
        <rFont val="楷体_GB2312"/>
        <family val="3"/>
        <charset val="134"/>
      </rPr>
      <t>营业税金及附加</t>
    </r>
  </si>
  <si>
    <r>
      <t xml:space="preserve">                </t>
    </r>
    <r>
      <rPr>
        <sz val="9"/>
        <rFont val="楷体_GB2312"/>
        <family val="3"/>
        <charset val="134"/>
      </rPr>
      <t>销售费用</t>
    </r>
  </si>
  <si>
    <r>
      <t xml:space="preserve">                </t>
    </r>
    <r>
      <rPr>
        <sz val="9"/>
        <rFont val="楷体_GB2312"/>
        <family val="3"/>
        <charset val="134"/>
      </rPr>
      <t>管理费用</t>
    </r>
  </si>
  <si>
    <r>
      <t xml:space="preserve">                </t>
    </r>
    <r>
      <rPr>
        <sz val="9"/>
        <rFont val="楷体_GB2312"/>
        <family val="3"/>
        <charset val="134"/>
      </rPr>
      <t>财务费用</t>
    </r>
  </si>
  <si>
    <r>
      <t xml:space="preserve">                </t>
    </r>
    <r>
      <rPr>
        <sz val="9"/>
        <rFont val="楷体_GB2312"/>
        <family val="3"/>
        <charset val="134"/>
      </rPr>
      <t>资产减值损失</t>
    </r>
  </si>
  <si>
    <r>
      <rPr>
        <b/>
        <sz val="9"/>
        <rFont val="楷体_GB2312"/>
        <family val="3"/>
        <charset val="134"/>
      </rPr>
      <t>三、其他经营收益</t>
    </r>
  </si>
  <si>
    <r>
      <t xml:space="preserve">                </t>
    </r>
    <r>
      <rPr>
        <sz val="9"/>
        <rFont val="楷体_GB2312"/>
        <family val="3"/>
        <charset val="134"/>
      </rPr>
      <t>公允价值变动净收益</t>
    </r>
  </si>
  <si>
    <r>
      <t xml:space="preserve">                </t>
    </r>
    <r>
      <rPr>
        <sz val="9"/>
        <rFont val="楷体_GB2312"/>
        <family val="3"/>
        <charset val="134"/>
      </rPr>
      <t>投资净收益</t>
    </r>
  </si>
  <si>
    <r>
      <t xml:space="preserve">                </t>
    </r>
    <r>
      <rPr>
        <sz val="9"/>
        <rFont val="楷体_GB2312"/>
        <family val="3"/>
        <charset val="134"/>
      </rPr>
      <t>其中：对联营企业和合营企业的投资收益</t>
    </r>
  </si>
  <si>
    <r>
      <t xml:space="preserve">                </t>
    </r>
    <r>
      <rPr>
        <sz val="9"/>
        <rFont val="楷体_GB2312"/>
        <family val="3"/>
        <charset val="134"/>
      </rPr>
      <t>汇兑净收益</t>
    </r>
  </si>
  <si>
    <r>
      <t xml:space="preserve">                </t>
    </r>
    <r>
      <rPr>
        <sz val="9"/>
        <rFont val="楷体_GB2312"/>
        <family val="3"/>
        <charset val="134"/>
      </rPr>
      <t>加：营业利润差额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</si>
  <si>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加：营业利润差额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</si>
  <si>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rPr>
        <b/>
        <sz val="9"/>
        <rFont val="楷体_GB2312"/>
        <family val="3"/>
        <charset val="134"/>
      </rPr>
      <t>四、营业利润</t>
    </r>
  </si>
  <si>
    <r>
      <t xml:space="preserve">                </t>
    </r>
    <r>
      <rPr>
        <sz val="9"/>
        <rFont val="楷体_GB2312"/>
        <family val="3"/>
        <charset val="134"/>
      </rPr>
      <t>加：营业外收入</t>
    </r>
  </si>
  <si>
    <r>
      <t xml:space="preserve">                </t>
    </r>
    <r>
      <rPr>
        <sz val="9"/>
        <rFont val="楷体_GB2312"/>
        <family val="3"/>
        <charset val="134"/>
      </rPr>
      <t>减：营业外支出</t>
    </r>
  </si>
  <si>
    <r>
      <t xml:space="preserve">                </t>
    </r>
    <r>
      <rPr>
        <sz val="9"/>
        <rFont val="楷体_GB2312"/>
        <family val="3"/>
        <charset val="134"/>
      </rPr>
      <t>其中：非流动资产处置净损失</t>
    </r>
  </si>
  <si>
    <r>
      <t xml:space="preserve">                </t>
    </r>
    <r>
      <rPr>
        <sz val="9"/>
        <rFont val="楷体_GB2312"/>
        <family val="3"/>
        <charset val="134"/>
      </rPr>
      <t>加：利润总额差额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</si>
  <si>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加：利润总额差额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</si>
  <si>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rPr>
        <b/>
        <sz val="9"/>
        <rFont val="楷体_GB2312"/>
        <family val="3"/>
        <charset val="134"/>
      </rPr>
      <t>五、利润总额</t>
    </r>
  </si>
  <si>
    <r>
      <t xml:space="preserve">                </t>
    </r>
    <r>
      <rPr>
        <sz val="9"/>
        <rFont val="楷体_GB2312"/>
        <family val="3"/>
        <charset val="134"/>
      </rPr>
      <t>减：所得税</t>
    </r>
  </si>
  <si>
    <r>
      <t xml:space="preserve">                </t>
    </r>
    <r>
      <rPr>
        <sz val="9"/>
        <rFont val="楷体_GB2312"/>
        <family val="3"/>
        <charset val="134"/>
      </rPr>
      <t>加：未确认的投资损失</t>
    </r>
  </si>
  <si>
    <r>
      <t xml:space="preserve">                </t>
    </r>
    <r>
      <rPr>
        <sz val="9"/>
        <rFont val="楷体_GB2312"/>
        <family val="3"/>
        <charset val="134"/>
      </rPr>
      <t>加：净利润差额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</si>
  <si>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加：净利润差额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</si>
  <si>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rPr>
        <b/>
        <sz val="9"/>
        <rFont val="楷体_GB2312"/>
        <family val="3"/>
        <charset val="134"/>
      </rPr>
      <t>六、净利润</t>
    </r>
  </si>
  <si>
    <r>
      <t xml:space="preserve">                </t>
    </r>
    <r>
      <rPr>
        <sz val="9"/>
        <rFont val="楷体_GB2312"/>
        <family val="3"/>
        <charset val="134"/>
      </rPr>
      <t>减：少数股东损益</t>
    </r>
  </si>
  <si>
    <r>
      <rPr>
        <b/>
        <sz val="9"/>
        <rFont val="楷体_GB2312"/>
        <family val="3"/>
        <charset val="134"/>
      </rPr>
      <t>七、每股收益：</t>
    </r>
  </si>
  <si>
    <r>
      <t xml:space="preserve">                (</t>
    </r>
    <r>
      <rPr>
        <sz val="9"/>
        <rFont val="楷体_GB2312"/>
        <family val="3"/>
        <charset val="134"/>
      </rPr>
      <t>一</t>
    </r>
    <r>
      <rPr>
        <sz val="9"/>
        <rFont val="Arial"/>
        <family val="2"/>
      </rPr>
      <t xml:space="preserve">) </t>
    </r>
    <r>
      <rPr>
        <sz val="9"/>
        <rFont val="楷体_GB2312"/>
        <family val="3"/>
        <charset val="134"/>
      </rPr>
      <t>基本每股收益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</si>
  <si>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t xml:space="preserve">                (</t>
    </r>
    <r>
      <rPr>
        <sz val="9"/>
        <rFont val="楷体_GB2312"/>
        <family val="3"/>
        <charset val="134"/>
      </rPr>
      <t>二</t>
    </r>
    <r>
      <rPr>
        <sz val="9"/>
        <rFont val="Arial"/>
        <family val="2"/>
      </rPr>
      <t xml:space="preserve">) </t>
    </r>
    <r>
      <rPr>
        <sz val="9"/>
        <rFont val="楷体_GB2312"/>
        <family val="3"/>
        <charset val="134"/>
      </rPr>
      <t>稀释每股收益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</si>
  <si>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rPr>
        <b/>
        <sz val="9"/>
        <color indexed="8"/>
        <rFont val="楷体_GB2312"/>
        <family val="3"/>
        <charset val="134"/>
      </rPr>
      <t>一般企业－资产负债表</t>
    </r>
    <r>
      <rPr>
        <b/>
        <sz val="9"/>
        <color indexed="8"/>
        <rFont val="Arial"/>
        <family val="2"/>
      </rPr>
      <t xml:space="preserve"> (</t>
    </r>
    <r>
      <rPr>
        <b/>
        <sz val="9"/>
        <color indexed="8"/>
        <rFont val="楷体_GB2312"/>
        <family val="3"/>
        <charset val="134"/>
      </rPr>
      <t>单位：百万元</t>
    </r>
    <r>
      <rPr>
        <b/>
        <sz val="9"/>
        <color indexed="8"/>
        <rFont val="Arial"/>
        <family val="2"/>
      </rPr>
      <t>)</t>
    </r>
  </si>
  <si>
    <r>
      <rPr>
        <b/>
        <sz val="9"/>
        <rFont val="楷体_GB2312"/>
        <family val="3"/>
        <charset val="134"/>
      </rPr>
      <t>流动资产：</t>
    </r>
  </si>
  <si>
    <r>
      <t xml:space="preserve">                </t>
    </r>
    <r>
      <rPr>
        <sz val="9"/>
        <rFont val="楷体_GB2312"/>
        <family val="3"/>
        <charset val="134"/>
      </rPr>
      <t>货币资金</t>
    </r>
  </si>
  <si>
    <r>
      <t xml:space="preserve">                </t>
    </r>
    <r>
      <rPr>
        <sz val="9"/>
        <rFont val="楷体_GB2312"/>
        <family val="3"/>
        <charset val="134"/>
      </rPr>
      <t>结算备付金</t>
    </r>
  </si>
  <si>
    <r>
      <t xml:space="preserve">                </t>
    </r>
    <r>
      <rPr>
        <sz val="9"/>
        <rFont val="楷体_GB2312"/>
        <family val="3"/>
        <charset val="134"/>
      </rPr>
      <t>拆出资金</t>
    </r>
  </si>
  <si>
    <r>
      <t xml:space="preserve">                </t>
    </r>
    <r>
      <rPr>
        <sz val="9"/>
        <rFont val="楷体_GB2312"/>
        <family val="3"/>
        <charset val="134"/>
      </rPr>
      <t>交易性金融资产</t>
    </r>
  </si>
  <si>
    <r>
      <t xml:space="preserve">                </t>
    </r>
    <r>
      <rPr>
        <sz val="9"/>
        <rFont val="楷体_GB2312"/>
        <family val="3"/>
        <charset val="134"/>
      </rPr>
      <t>应收票据</t>
    </r>
  </si>
  <si>
    <r>
      <t xml:space="preserve">                </t>
    </r>
    <r>
      <rPr>
        <sz val="9"/>
        <rFont val="楷体_GB2312"/>
        <family val="3"/>
        <charset val="134"/>
      </rPr>
      <t>应收账款</t>
    </r>
  </si>
  <si>
    <r>
      <t xml:space="preserve">                </t>
    </r>
    <r>
      <rPr>
        <sz val="9"/>
        <rFont val="楷体_GB2312"/>
        <family val="3"/>
        <charset val="134"/>
      </rPr>
      <t>预付款项</t>
    </r>
  </si>
  <si>
    <r>
      <t xml:space="preserve">                </t>
    </r>
    <r>
      <rPr>
        <sz val="9"/>
        <rFont val="楷体_GB2312"/>
        <family val="3"/>
        <charset val="134"/>
      </rPr>
      <t>应收保费</t>
    </r>
  </si>
  <si>
    <r>
      <t xml:space="preserve">                </t>
    </r>
    <r>
      <rPr>
        <sz val="9"/>
        <rFont val="楷体_GB2312"/>
        <family val="3"/>
        <charset val="134"/>
      </rPr>
      <t>应收分保账款</t>
    </r>
  </si>
  <si>
    <r>
      <t xml:space="preserve">                </t>
    </r>
    <r>
      <rPr>
        <sz val="9"/>
        <rFont val="楷体_GB2312"/>
        <family val="3"/>
        <charset val="134"/>
      </rPr>
      <t>应收分保合同准备金</t>
    </r>
  </si>
  <si>
    <r>
      <t xml:space="preserve">                </t>
    </r>
    <r>
      <rPr>
        <sz val="9"/>
        <rFont val="楷体_GB2312"/>
        <family val="3"/>
        <charset val="134"/>
      </rPr>
      <t>应收利息</t>
    </r>
  </si>
  <si>
    <r>
      <t xml:space="preserve">                </t>
    </r>
    <r>
      <rPr>
        <sz val="9"/>
        <rFont val="楷体_GB2312"/>
        <family val="3"/>
        <charset val="134"/>
      </rPr>
      <t>其他应收款</t>
    </r>
  </si>
  <si>
    <r>
      <t xml:space="preserve">                </t>
    </r>
    <r>
      <rPr>
        <sz val="9"/>
        <rFont val="楷体_GB2312"/>
        <family val="3"/>
        <charset val="134"/>
      </rPr>
      <t>应收股利</t>
    </r>
  </si>
  <si>
    <r>
      <t xml:space="preserve">                </t>
    </r>
    <r>
      <rPr>
        <sz val="9"/>
        <rFont val="楷体_GB2312"/>
        <family val="3"/>
        <charset val="134"/>
      </rPr>
      <t>买入返售金融资产</t>
    </r>
  </si>
  <si>
    <r>
      <t xml:space="preserve">                </t>
    </r>
    <r>
      <rPr>
        <sz val="9"/>
        <rFont val="楷体_GB2312"/>
        <family val="3"/>
        <charset val="134"/>
      </rPr>
      <t>存货</t>
    </r>
  </si>
  <si>
    <r>
      <t xml:space="preserve">                </t>
    </r>
    <r>
      <rPr>
        <sz val="9"/>
        <rFont val="楷体_GB2312"/>
        <family val="3"/>
        <charset val="134"/>
      </rPr>
      <t>其中：消耗性生物资产</t>
    </r>
  </si>
  <si>
    <r>
      <t xml:space="preserve">                </t>
    </r>
    <r>
      <rPr>
        <sz val="9"/>
        <rFont val="楷体_GB2312"/>
        <family val="3"/>
        <charset val="134"/>
      </rPr>
      <t>一年内到期的非流动资产</t>
    </r>
  </si>
  <si>
    <r>
      <t xml:space="preserve">                </t>
    </r>
    <r>
      <rPr>
        <sz val="9"/>
        <rFont val="楷体_GB2312"/>
        <family val="3"/>
        <charset val="134"/>
      </rPr>
      <t>待摊费用</t>
    </r>
  </si>
  <si>
    <r>
      <t xml:space="preserve">                </t>
    </r>
    <r>
      <rPr>
        <sz val="9"/>
        <rFont val="楷体_GB2312"/>
        <family val="3"/>
        <charset val="134"/>
      </rPr>
      <t>其他流动资产</t>
    </r>
  </si>
  <si>
    <r>
      <t xml:space="preserve">                </t>
    </r>
    <r>
      <rPr>
        <sz val="9"/>
        <rFont val="楷体_GB2312"/>
        <family val="3"/>
        <charset val="134"/>
      </rPr>
      <t>流动资产差额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</si>
  <si>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流动资产差额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</si>
  <si>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b/>
        <sz val="9"/>
        <rFont val="楷体_GB2312"/>
        <family val="3"/>
        <charset val="134"/>
      </rPr>
      <t>流动资产合计</t>
    </r>
  </si>
  <si>
    <r>
      <rPr>
        <b/>
        <sz val="9"/>
        <rFont val="楷体_GB2312"/>
        <family val="3"/>
        <charset val="134"/>
      </rPr>
      <t>非流动资产：</t>
    </r>
  </si>
  <si>
    <r>
      <t xml:space="preserve">                </t>
    </r>
    <r>
      <rPr>
        <sz val="9"/>
        <rFont val="楷体_GB2312"/>
        <family val="3"/>
        <charset val="134"/>
      </rPr>
      <t>发放贷款及垫款</t>
    </r>
  </si>
  <si>
    <r>
      <t xml:space="preserve">                </t>
    </r>
    <r>
      <rPr>
        <sz val="9"/>
        <rFont val="楷体_GB2312"/>
        <family val="3"/>
        <charset val="134"/>
      </rPr>
      <t>可供出售金融资产</t>
    </r>
  </si>
  <si>
    <r>
      <t xml:space="preserve">                </t>
    </r>
    <r>
      <rPr>
        <sz val="9"/>
        <rFont val="楷体_GB2312"/>
        <family val="3"/>
        <charset val="134"/>
      </rPr>
      <t>持有至到期投资</t>
    </r>
  </si>
  <si>
    <r>
      <t xml:space="preserve">                </t>
    </r>
    <r>
      <rPr>
        <sz val="9"/>
        <rFont val="楷体_GB2312"/>
        <family val="3"/>
        <charset val="134"/>
      </rPr>
      <t>长期应收款</t>
    </r>
  </si>
  <si>
    <r>
      <t xml:space="preserve">                </t>
    </r>
    <r>
      <rPr>
        <sz val="9"/>
        <rFont val="楷体_GB2312"/>
        <family val="3"/>
        <charset val="134"/>
      </rPr>
      <t>长期股权投资</t>
    </r>
  </si>
  <si>
    <r>
      <t xml:space="preserve">                </t>
    </r>
    <r>
      <rPr>
        <sz val="9"/>
        <rFont val="楷体_GB2312"/>
        <family val="3"/>
        <charset val="134"/>
      </rPr>
      <t>投资性房地产</t>
    </r>
  </si>
  <si>
    <r>
      <t xml:space="preserve">                </t>
    </r>
    <r>
      <rPr>
        <sz val="9"/>
        <rFont val="楷体_GB2312"/>
        <family val="3"/>
        <charset val="134"/>
      </rPr>
      <t>固定资产</t>
    </r>
  </si>
  <si>
    <r>
      <t xml:space="preserve">                </t>
    </r>
    <r>
      <rPr>
        <sz val="9"/>
        <rFont val="楷体_GB2312"/>
        <family val="3"/>
        <charset val="134"/>
      </rPr>
      <t>在建工程</t>
    </r>
  </si>
  <si>
    <r>
      <t xml:space="preserve">                </t>
    </r>
    <r>
      <rPr>
        <sz val="9"/>
        <rFont val="楷体_GB2312"/>
        <family val="3"/>
        <charset val="134"/>
      </rPr>
      <t>工程物资</t>
    </r>
  </si>
  <si>
    <r>
      <t xml:space="preserve">                </t>
    </r>
    <r>
      <rPr>
        <sz val="9"/>
        <rFont val="楷体_GB2312"/>
        <family val="3"/>
        <charset val="134"/>
      </rPr>
      <t>固定资产清理</t>
    </r>
  </si>
  <si>
    <r>
      <t xml:space="preserve">                </t>
    </r>
    <r>
      <rPr>
        <sz val="9"/>
        <rFont val="楷体_GB2312"/>
        <family val="3"/>
        <charset val="134"/>
      </rPr>
      <t>生产性生物资产</t>
    </r>
  </si>
  <si>
    <r>
      <t xml:space="preserve">                </t>
    </r>
    <r>
      <rPr>
        <sz val="9"/>
        <rFont val="楷体_GB2312"/>
        <family val="3"/>
        <charset val="134"/>
      </rPr>
      <t>油气资产</t>
    </r>
  </si>
  <si>
    <r>
      <t xml:space="preserve">                </t>
    </r>
    <r>
      <rPr>
        <sz val="9"/>
        <rFont val="楷体_GB2312"/>
        <family val="3"/>
        <charset val="134"/>
      </rPr>
      <t>无形资产</t>
    </r>
  </si>
  <si>
    <r>
      <t xml:space="preserve">                </t>
    </r>
    <r>
      <rPr>
        <sz val="9"/>
        <rFont val="楷体_GB2312"/>
        <family val="3"/>
        <charset val="134"/>
      </rPr>
      <t>开发支出</t>
    </r>
  </si>
  <si>
    <r>
      <t xml:space="preserve">                </t>
    </r>
    <r>
      <rPr>
        <sz val="9"/>
        <rFont val="楷体_GB2312"/>
        <family val="3"/>
        <charset val="134"/>
      </rPr>
      <t>商誉</t>
    </r>
  </si>
  <si>
    <r>
      <t xml:space="preserve">                </t>
    </r>
    <r>
      <rPr>
        <sz val="9"/>
        <rFont val="楷体_GB2312"/>
        <family val="3"/>
        <charset val="134"/>
      </rPr>
      <t>长期待摊费用</t>
    </r>
  </si>
  <si>
    <r>
      <t xml:space="preserve">                </t>
    </r>
    <r>
      <rPr>
        <sz val="9"/>
        <rFont val="楷体_GB2312"/>
        <family val="3"/>
        <charset val="134"/>
      </rPr>
      <t>递延所得税资产</t>
    </r>
  </si>
  <si>
    <r>
      <t xml:space="preserve">                </t>
    </r>
    <r>
      <rPr>
        <sz val="9"/>
        <rFont val="楷体_GB2312"/>
        <family val="3"/>
        <charset val="134"/>
      </rPr>
      <t>其他非流动资产</t>
    </r>
  </si>
  <si>
    <r>
      <t xml:space="preserve">                </t>
    </r>
    <r>
      <rPr>
        <sz val="9"/>
        <rFont val="楷体_GB2312"/>
        <family val="3"/>
        <charset val="134"/>
      </rPr>
      <t>非流动资产差额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</si>
  <si>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非流动资产差额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</si>
  <si>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b/>
        <sz val="9"/>
        <rFont val="楷体_GB2312"/>
        <family val="3"/>
        <charset val="134"/>
      </rPr>
      <t>非流动资产合计</t>
    </r>
  </si>
  <si>
    <r>
      <t xml:space="preserve">                </t>
    </r>
    <r>
      <rPr>
        <sz val="9"/>
        <rFont val="楷体_GB2312"/>
        <family val="3"/>
        <charset val="134"/>
      </rPr>
      <t>资产差额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</si>
  <si>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资产差额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</si>
  <si>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b/>
        <sz val="9"/>
        <rFont val="楷体_GB2312"/>
        <family val="3"/>
        <charset val="134"/>
      </rPr>
      <t>资产总计</t>
    </r>
  </si>
  <si>
    <r>
      <rPr>
        <b/>
        <sz val="9"/>
        <rFont val="楷体_GB2312"/>
        <family val="3"/>
        <charset val="134"/>
      </rPr>
      <t>流动负债：</t>
    </r>
  </si>
  <si>
    <r>
      <t xml:space="preserve">                </t>
    </r>
    <r>
      <rPr>
        <sz val="9"/>
        <rFont val="楷体_GB2312"/>
        <family val="3"/>
        <charset val="134"/>
      </rPr>
      <t>短期借款</t>
    </r>
  </si>
  <si>
    <r>
      <t xml:space="preserve">                </t>
    </r>
    <r>
      <rPr>
        <sz val="9"/>
        <rFont val="楷体_GB2312"/>
        <family val="3"/>
        <charset val="134"/>
      </rPr>
      <t>向中央银行借款</t>
    </r>
  </si>
  <si>
    <r>
      <t xml:space="preserve">                </t>
    </r>
    <r>
      <rPr>
        <sz val="9"/>
        <rFont val="楷体_GB2312"/>
        <family val="3"/>
        <charset val="134"/>
      </rPr>
      <t>吸收存款及同业存放</t>
    </r>
  </si>
  <si>
    <r>
      <t xml:space="preserve">                </t>
    </r>
    <r>
      <rPr>
        <sz val="9"/>
        <rFont val="楷体_GB2312"/>
        <family val="3"/>
        <charset val="134"/>
      </rPr>
      <t>拆入资金</t>
    </r>
  </si>
  <si>
    <r>
      <t xml:space="preserve">                </t>
    </r>
    <r>
      <rPr>
        <sz val="9"/>
        <rFont val="楷体_GB2312"/>
        <family val="3"/>
        <charset val="134"/>
      </rPr>
      <t>交易性金融负债</t>
    </r>
  </si>
  <si>
    <r>
      <t xml:space="preserve">                </t>
    </r>
    <r>
      <rPr>
        <sz val="9"/>
        <rFont val="楷体_GB2312"/>
        <family val="3"/>
        <charset val="134"/>
      </rPr>
      <t>应付票据</t>
    </r>
  </si>
  <si>
    <r>
      <t xml:space="preserve">                </t>
    </r>
    <r>
      <rPr>
        <sz val="9"/>
        <rFont val="楷体_GB2312"/>
        <family val="3"/>
        <charset val="134"/>
      </rPr>
      <t>应付账款</t>
    </r>
  </si>
  <si>
    <r>
      <t xml:space="preserve">                </t>
    </r>
    <r>
      <rPr>
        <sz val="9"/>
        <rFont val="楷体_GB2312"/>
        <family val="3"/>
        <charset val="134"/>
      </rPr>
      <t>预收款项</t>
    </r>
  </si>
  <si>
    <r>
      <t xml:space="preserve">                </t>
    </r>
    <r>
      <rPr>
        <sz val="9"/>
        <rFont val="楷体_GB2312"/>
        <family val="3"/>
        <charset val="134"/>
      </rPr>
      <t>卖出回购金融资产款</t>
    </r>
  </si>
  <si>
    <r>
      <t xml:space="preserve">                </t>
    </r>
    <r>
      <rPr>
        <sz val="9"/>
        <rFont val="楷体_GB2312"/>
        <family val="3"/>
        <charset val="134"/>
      </rPr>
      <t>应付手续费及佣金</t>
    </r>
  </si>
  <si>
    <r>
      <t xml:space="preserve">                </t>
    </r>
    <r>
      <rPr>
        <sz val="9"/>
        <rFont val="楷体_GB2312"/>
        <family val="3"/>
        <charset val="134"/>
      </rPr>
      <t>应付职工薪酬</t>
    </r>
  </si>
  <si>
    <r>
      <t xml:space="preserve">                </t>
    </r>
    <r>
      <rPr>
        <sz val="9"/>
        <rFont val="楷体_GB2312"/>
        <family val="3"/>
        <charset val="134"/>
      </rPr>
      <t>应交税费</t>
    </r>
  </si>
  <si>
    <r>
      <t xml:space="preserve">                </t>
    </r>
    <r>
      <rPr>
        <sz val="9"/>
        <rFont val="楷体_GB2312"/>
        <family val="3"/>
        <charset val="134"/>
      </rPr>
      <t>应付利息</t>
    </r>
  </si>
  <si>
    <r>
      <t xml:space="preserve">                </t>
    </r>
    <r>
      <rPr>
        <sz val="9"/>
        <rFont val="楷体_GB2312"/>
        <family val="3"/>
        <charset val="134"/>
      </rPr>
      <t>其他应付款</t>
    </r>
  </si>
  <si>
    <r>
      <t xml:space="preserve">                </t>
    </r>
    <r>
      <rPr>
        <sz val="9"/>
        <rFont val="楷体_GB2312"/>
        <family val="3"/>
        <charset val="134"/>
      </rPr>
      <t>应付分保账款</t>
    </r>
  </si>
  <si>
    <r>
      <t xml:space="preserve">                </t>
    </r>
    <r>
      <rPr>
        <sz val="9"/>
        <rFont val="楷体_GB2312"/>
        <family val="3"/>
        <charset val="134"/>
      </rPr>
      <t>保险合同准备金</t>
    </r>
  </si>
  <si>
    <r>
      <t xml:space="preserve">                </t>
    </r>
    <r>
      <rPr>
        <sz val="9"/>
        <rFont val="楷体_GB2312"/>
        <family val="3"/>
        <charset val="134"/>
      </rPr>
      <t>代理买卖证券款</t>
    </r>
  </si>
  <si>
    <r>
      <t xml:space="preserve">                </t>
    </r>
    <r>
      <rPr>
        <sz val="9"/>
        <rFont val="楷体_GB2312"/>
        <family val="3"/>
        <charset val="134"/>
      </rPr>
      <t>代理承销证券款</t>
    </r>
  </si>
  <si>
    <r>
      <t xml:space="preserve">                </t>
    </r>
    <r>
      <rPr>
        <sz val="9"/>
        <rFont val="楷体_GB2312"/>
        <family val="3"/>
        <charset val="134"/>
      </rPr>
      <t>一年内到期的非流动负债</t>
    </r>
  </si>
  <si>
    <r>
      <t xml:space="preserve">                </t>
    </r>
    <r>
      <rPr>
        <sz val="9"/>
        <rFont val="楷体_GB2312"/>
        <family val="3"/>
        <charset val="134"/>
      </rPr>
      <t>应付股利</t>
    </r>
  </si>
  <si>
    <r>
      <t xml:space="preserve">                </t>
    </r>
    <r>
      <rPr>
        <sz val="9"/>
        <rFont val="楷体_GB2312"/>
        <family val="3"/>
        <charset val="134"/>
      </rPr>
      <t>预提费用</t>
    </r>
  </si>
  <si>
    <r>
      <t xml:space="preserve">                </t>
    </r>
    <r>
      <rPr>
        <sz val="9"/>
        <rFont val="楷体_GB2312"/>
        <family val="3"/>
        <charset val="134"/>
      </rPr>
      <t>递延收益</t>
    </r>
    <r>
      <rPr>
        <sz val="9"/>
        <rFont val="Arial"/>
        <family val="2"/>
      </rPr>
      <t>-</t>
    </r>
    <r>
      <rPr>
        <sz val="9"/>
        <rFont val="楷体_GB2312"/>
        <family val="3"/>
        <charset val="134"/>
      </rPr>
      <t>流动负债</t>
    </r>
  </si>
  <si>
    <r>
      <t xml:space="preserve">                </t>
    </r>
    <r>
      <rPr>
        <sz val="9"/>
        <rFont val="楷体_GB2312"/>
        <family val="3"/>
        <charset val="134"/>
      </rPr>
      <t>应付短期债券</t>
    </r>
  </si>
  <si>
    <r>
      <t xml:space="preserve">                </t>
    </r>
    <r>
      <rPr>
        <sz val="9"/>
        <rFont val="楷体_GB2312"/>
        <family val="3"/>
        <charset val="134"/>
      </rPr>
      <t>其他流动负债</t>
    </r>
  </si>
  <si>
    <r>
      <t xml:space="preserve">                </t>
    </r>
    <r>
      <rPr>
        <sz val="9"/>
        <rFont val="楷体_GB2312"/>
        <family val="3"/>
        <charset val="134"/>
      </rPr>
      <t>流动负债差额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</si>
  <si>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流动负债差额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</si>
  <si>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b/>
        <sz val="9"/>
        <rFont val="楷体_GB2312"/>
        <family val="3"/>
        <charset val="134"/>
      </rPr>
      <t>流动负债合计</t>
    </r>
  </si>
  <si>
    <r>
      <rPr>
        <b/>
        <sz val="9"/>
        <rFont val="楷体_GB2312"/>
        <family val="3"/>
        <charset val="134"/>
      </rPr>
      <t>非流动负债：</t>
    </r>
  </si>
  <si>
    <r>
      <t xml:space="preserve">                </t>
    </r>
    <r>
      <rPr>
        <sz val="9"/>
        <rFont val="楷体_GB2312"/>
        <family val="3"/>
        <charset val="134"/>
      </rPr>
      <t>长期借款</t>
    </r>
  </si>
  <si>
    <r>
      <t xml:space="preserve">                </t>
    </r>
    <r>
      <rPr>
        <sz val="9"/>
        <rFont val="楷体_GB2312"/>
        <family val="3"/>
        <charset val="134"/>
      </rPr>
      <t>应付债券</t>
    </r>
  </si>
  <si>
    <r>
      <t xml:space="preserve">                </t>
    </r>
    <r>
      <rPr>
        <sz val="9"/>
        <rFont val="楷体_GB2312"/>
        <family val="3"/>
        <charset val="134"/>
      </rPr>
      <t>长期应付款</t>
    </r>
  </si>
  <si>
    <r>
      <t xml:space="preserve">                </t>
    </r>
    <r>
      <rPr>
        <sz val="9"/>
        <rFont val="楷体_GB2312"/>
        <family val="3"/>
        <charset val="134"/>
      </rPr>
      <t>专项应付款</t>
    </r>
  </si>
  <si>
    <r>
      <t xml:space="preserve">                </t>
    </r>
    <r>
      <rPr>
        <sz val="9"/>
        <rFont val="楷体_GB2312"/>
        <family val="3"/>
        <charset val="134"/>
      </rPr>
      <t>预计负债</t>
    </r>
  </si>
  <si>
    <r>
      <t xml:space="preserve">                </t>
    </r>
    <r>
      <rPr>
        <sz val="9"/>
        <rFont val="楷体_GB2312"/>
        <family val="3"/>
        <charset val="134"/>
      </rPr>
      <t>递延所得税负债</t>
    </r>
  </si>
  <si>
    <r>
      <t xml:space="preserve">                </t>
    </r>
    <r>
      <rPr>
        <sz val="9"/>
        <rFont val="楷体_GB2312"/>
        <family val="3"/>
        <charset val="134"/>
      </rPr>
      <t>递延收益</t>
    </r>
    <r>
      <rPr>
        <sz val="9"/>
        <rFont val="Arial"/>
        <family val="2"/>
      </rPr>
      <t>-</t>
    </r>
    <r>
      <rPr>
        <sz val="9"/>
        <rFont val="楷体_GB2312"/>
        <family val="3"/>
        <charset val="134"/>
      </rPr>
      <t>非流动负债</t>
    </r>
  </si>
  <si>
    <r>
      <t xml:space="preserve">                </t>
    </r>
    <r>
      <rPr>
        <sz val="9"/>
        <rFont val="楷体_GB2312"/>
        <family val="3"/>
        <charset val="134"/>
      </rPr>
      <t>其他非流动负债</t>
    </r>
  </si>
  <si>
    <r>
      <t xml:space="preserve">                </t>
    </r>
    <r>
      <rPr>
        <sz val="9"/>
        <rFont val="楷体_GB2312"/>
        <family val="3"/>
        <charset val="134"/>
      </rPr>
      <t>非流动负债差额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</si>
  <si>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非流动负债差额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</si>
  <si>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b/>
        <sz val="9"/>
        <rFont val="楷体_GB2312"/>
        <family val="3"/>
        <charset val="134"/>
      </rPr>
      <t>非流动负债合计</t>
    </r>
  </si>
  <si>
    <r>
      <t xml:space="preserve">                </t>
    </r>
    <r>
      <rPr>
        <sz val="9"/>
        <rFont val="楷体_GB2312"/>
        <family val="3"/>
        <charset val="134"/>
      </rPr>
      <t>负债差额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</si>
  <si>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负债差额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</si>
  <si>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b/>
        <sz val="9"/>
        <rFont val="楷体_GB2312"/>
        <family val="3"/>
        <charset val="134"/>
      </rPr>
      <t>负债合计</t>
    </r>
  </si>
  <si>
    <r>
      <rPr>
        <b/>
        <sz val="9"/>
        <rFont val="楷体_GB2312"/>
        <family val="3"/>
        <charset val="134"/>
      </rPr>
      <t>所有者权益</t>
    </r>
    <r>
      <rPr>
        <b/>
        <sz val="9"/>
        <rFont val="Arial"/>
        <family val="2"/>
      </rPr>
      <t>(</t>
    </r>
    <r>
      <rPr>
        <b/>
        <sz val="9"/>
        <rFont val="楷体_GB2312"/>
        <family val="3"/>
        <charset val="134"/>
      </rPr>
      <t>或股东权益</t>
    </r>
    <r>
      <rPr>
        <b/>
        <sz val="9"/>
        <rFont val="Arial"/>
        <family val="2"/>
      </rPr>
      <t>)</t>
    </r>
    <r>
      <rPr>
        <b/>
        <sz val="9"/>
        <rFont val="楷体_GB2312"/>
        <family val="3"/>
        <charset val="134"/>
      </rPr>
      <t>：</t>
    </r>
  </si>
  <si>
    <r>
      <t xml:space="preserve">                </t>
    </r>
    <r>
      <rPr>
        <sz val="9"/>
        <rFont val="楷体_GB2312"/>
        <family val="3"/>
        <charset val="134"/>
      </rPr>
      <t>实收资本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或股本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</si>
  <si>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资本公积金</t>
    </r>
  </si>
  <si>
    <r>
      <t xml:space="preserve">                </t>
    </r>
    <r>
      <rPr>
        <sz val="9"/>
        <rFont val="楷体_GB2312"/>
        <family val="3"/>
        <charset val="134"/>
      </rPr>
      <t>减：库存股</t>
    </r>
  </si>
  <si>
    <r>
      <t xml:space="preserve">                </t>
    </r>
    <r>
      <rPr>
        <sz val="9"/>
        <rFont val="楷体_GB2312"/>
        <family val="3"/>
        <charset val="134"/>
      </rPr>
      <t>盈余公积金</t>
    </r>
  </si>
  <si>
    <r>
      <t xml:space="preserve">                </t>
    </r>
    <r>
      <rPr>
        <sz val="9"/>
        <rFont val="楷体_GB2312"/>
        <family val="3"/>
        <charset val="134"/>
      </rPr>
      <t>一般风险准备</t>
    </r>
  </si>
  <si>
    <r>
      <t xml:space="preserve">                </t>
    </r>
    <r>
      <rPr>
        <sz val="9"/>
        <rFont val="楷体_GB2312"/>
        <family val="3"/>
        <charset val="134"/>
      </rPr>
      <t>未分配利润</t>
    </r>
  </si>
  <si>
    <r>
      <t xml:space="preserve">                </t>
    </r>
    <r>
      <rPr>
        <sz val="9"/>
        <rFont val="楷体_GB2312"/>
        <family val="3"/>
        <charset val="134"/>
      </rPr>
      <t>外币报表折算差额</t>
    </r>
  </si>
  <si>
    <r>
      <t xml:space="preserve">                </t>
    </r>
    <r>
      <rPr>
        <sz val="9"/>
        <rFont val="楷体_GB2312"/>
        <family val="3"/>
        <charset val="134"/>
      </rPr>
      <t>未确认的投资损失</t>
    </r>
  </si>
  <si>
    <r>
      <t xml:space="preserve">                </t>
    </r>
    <r>
      <rPr>
        <sz val="9"/>
        <rFont val="楷体_GB2312"/>
        <family val="3"/>
        <charset val="134"/>
      </rPr>
      <t>少数股东权益</t>
    </r>
  </si>
  <si>
    <r>
      <t xml:space="preserve">                </t>
    </r>
    <r>
      <rPr>
        <sz val="9"/>
        <rFont val="楷体_GB2312"/>
        <family val="3"/>
        <charset val="134"/>
      </rPr>
      <t>股东权益差额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</si>
  <si>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股权权益差额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</si>
  <si>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b/>
        <sz val="9"/>
        <rFont val="楷体_GB2312"/>
        <family val="3"/>
        <charset val="134"/>
      </rPr>
      <t>归属于母公司所有者权益合计</t>
    </r>
  </si>
  <si>
    <r>
      <t xml:space="preserve">                </t>
    </r>
    <r>
      <rPr>
        <b/>
        <sz val="9"/>
        <rFont val="楷体_GB2312"/>
        <family val="3"/>
        <charset val="134"/>
      </rPr>
      <t>所有者权益合计</t>
    </r>
  </si>
  <si>
    <r>
      <t xml:space="preserve">                </t>
    </r>
    <r>
      <rPr>
        <sz val="9"/>
        <rFont val="楷体_GB2312"/>
        <family val="3"/>
        <charset val="134"/>
      </rPr>
      <t>负债及股东权益差额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特殊报表项目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</si>
  <si>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负债及股东权益差额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</si>
  <si>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b/>
        <sz val="9"/>
        <rFont val="楷体_GB2312"/>
        <family val="3"/>
        <charset val="134"/>
      </rPr>
      <t>负债和所有者权益总计</t>
    </r>
  </si>
  <si>
    <r>
      <rPr>
        <b/>
        <sz val="9"/>
        <color indexed="8"/>
        <rFont val="楷体_GB2312"/>
        <family val="3"/>
        <charset val="134"/>
      </rPr>
      <t>一般企业－现金流量表</t>
    </r>
    <r>
      <rPr>
        <b/>
        <sz val="9"/>
        <color indexed="8"/>
        <rFont val="Arial"/>
        <family val="2"/>
      </rPr>
      <t xml:space="preserve"> (</t>
    </r>
    <r>
      <rPr>
        <b/>
        <sz val="9"/>
        <color indexed="8"/>
        <rFont val="楷体_GB2312"/>
        <family val="3"/>
        <charset val="134"/>
      </rPr>
      <t>单位：百万元</t>
    </r>
    <r>
      <rPr>
        <b/>
        <sz val="9"/>
        <color indexed="8"/>
        <rFont val="Arial"/>
        <family val="2"/>
      </rPr>
      <t>)</t>
    </r>
  </si>
  <si>
    <r>
      <rPr>
        <b/>
        <sz val="9"/>
        <rFont val="楷体_GB2312"/>
        <family val="3"/>
        <charset val="134"/>
      </rPr>
      <t>一、经营活动产生的现金流量：</t>
    </r>
  </si>
  <si>
    <r>
      <t xml:space="preserve">                </t>
    </r>
    <r>
      <rPr>
        <sz val="9"/>
        <rFont val="楷体_GB2312"/>
        <family val="3"/>
        <charset val="134"/>
      </rPr>
      <t>销售商品、提供劳务收到的现金</t>
    </r>
  </si>
  <si>
    <r>
      <t xml:space="preserve">                </t>
    </r>
    <r>
      <rPr>
        <sz val="9"/>
        <rFont val="楷体_GB2312"/>
        <family val="3"/>
        <charset val="134"/>
      </rPr>
      <t>收到的税费返还</t>
    </r>
  </si>
  <si>
    <r>
      <t xml:space="preserve">                </t>
    </r>
    <r>
      <rPr>
        <sz val="9"/>
        <rFont val="楷体_GB2312"/>
        <family val="3"/>
        <charset val="134"/>
      </rPr>
      <t>收到其他与经营活动有关的现金</t>
    </r>
  </si>
  <si>
    <r>
      <t xml:space="preserve">                </t>
    </r>
    <r>
      <rPr>
        <sz val="9"/>
        <rFont val="楷体_GB2312"/>
        <family val="3"/>
        <charset val="134"/>
      </rPr>
      <t>经营活动现金流入差额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</si>
  <si>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经营活动现金流入差额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</si>
  <si>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经营活动现金流入小计</t>
    </r>
  </si>
  <si>
    <r>
      <t xml:space="preserve">                </t>
    </r>
    <r>
      <rPr>
        <sz val="9"/>
        <rFont val="楷体_GB2312"/>
        <family val="3"/>
        <charset val="134"/>
      </rPr>
      <t>购买商品、接受劳务支付的现金</t>
    </r>
  </si>
  <si>
    <r>
      <t xml:space="preserve">                </t>
    </r>
    <r>
      <rPr>
        <sz val="9"/>
        <rFont val="楷体_GB2312"/>
        <family val="3"/>
        <charset val="134"/>
      </rPr>
      <t>支付给职工以及为职工支付的现金</t>
    </r>
  </si>
  <si>
    <r>
      <t xml:space="preserve">                </t>
    </r>
    <r>
      <rPr>
        <sz val="9"/>
        <rFont val="楷体_GB2312"/>
        <family val="3"/>
        <charset val="134"/>
      </rPr>
      <t>支付的各项税费</t>
    </r>
  </si>
  <si>
    <r>
      <t xml:space="preserve">                </t>
    </r>
    <r>
      <rPr>
        <sz val="9"/>
        <rFont val="楷体_GB2312"/>
        <family val="3"/>
        <charset val="134"/>
      </rPr>
      <t>支付其他与经营活动有关的现金</t>
    </r>
  </si>
  <si>
    <r>
      <t xml:space="preserve">                </t>
    </r>
    <r>
      <rPr>
        <sz val="9"/>
        <rFont val="楷体_GB2312"/>
        <family val="3"/>
        <charset val="134"/>
      </rPr>
      <t>经营活动现金流出差额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</si>
  <si>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经营活动现金流出差额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</si>
  <si>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经营活动现金流出小计</t>
    </r>
  </si>
  <si>
    <r>
      <t xml:space="preserve">                </t>
    </r>
    <r>
      <rPr>
        <sz val="9"/>
        <rFont val="楷体_GB2312"/>
        <family val="3"/>
        <charset val="134"/>
      </rPr>
      <t>经营活动产生的现金流量净额差额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</si>
  <si>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b/>
        <sz val="9"/>
        <rFont val="楷体_GB2312"/>
        <family val="3"/>
        <charset val="134"/>
      </rPr>
      <t>经营活动产生的现金流量净额</t>
    </r>
  </si>
  <si>
    <r>
      <rPr>
        <b/>
        <sz val="9"/>
        <rFont val="楷体_GB2312"/>
        <family val="3"/>
        <charset val="134"/>
      </rPr>
      <t>二、投资活动产生的现金流量：</t>
    </r>
  </si>
  <si>
    <r>
      <t xml:space="preserve">                </t>
    </r>
    <r>
      <rPr>
        <sz val="9"/>
        <rFont val="楷体_GB2312"/>
        <family val="3"/>
        <charset val="134"/>
      </rPr>
      <t>收回投资收到的现金</t>
    </r>
  </si>
  <si>
    <r>
      <t xml:space="preserve">                </t>
    </r>
    <r>
      <rPr>
        <sz val="9"/>
        <rFont val="楷体_GB2312"/>
        <family val="3"/>
        <charset val="134"/>
      </rPr>
      <t>取得投资收益收到的现金</t>
    </r>
  </si>
  <si>
    <r>
      <t xml:space="preserve">                </t>
    </r>
    <r>
      <rPr>
        <sz val="9"/>
        <rFont val="楷体_GB2312"/>
        <family val="3"/>
        <charset val="134"/>
      </rPr>
      <t>处置固定资产、无形资产和其他长期资产收回的现金净额</t>
    </r>
  </si>
  <si>
    <r>
      <t xml:space="preserve">                </t>
    </r>
    <r>
      <rPr>
        <sz val="9"/>
        <rFont val="楷体_GB2312"/>
        <family val="3"/>
        <charset val="134"/>
      </rPr>
      <t>处置子公司及其他营业单位收到的现金净额</t>
    </r>
  </si>
  <si>
    <r>
      <t xml:space="preserve">                </t>
    </r>
    <r>
      <rPr>
        <sz val="9"/>
        <rFont val="楷体_GB2312"/>
        <family val="3"/>
        <charset val="134"/>
      </rPr>
      <t>收到其他与投资活动有关的现金</t>
    </r>
  </si>
  <si>
    <r>
      <t xml:space="preserve">                </t>
    </r>
    <r>
      <rPr>
        <sz val="9"/>
        <rFont val="楷体_GB2312"/>
        <family val="3"/>
        <charset val="134"/>
      </rPr>
      <t>投资活动现金流入差额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</si>
  <si>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投资活动现金流入差额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</si>
  <si>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投资活动现金流入小计</t>
    </r>
  </si>
  <si>
    <r>
      <t xml:space="preserve">                </t>
    </r>
    <r>
      <rPr>
        <sz val="9"/>
        <rFont val="楷体_GB2312"/>
        <family val="3"/>
        <charset val="134"/>
      </rPr>
      <t>购建固定资产、无形资产和其他长期资产支付的现金</t>
    </r>
  </si>
  <si>
    <r>
      <t xml:space="preserve">                </t>
    </r>
    <r>
      <rPr>
        <sz val="9"/>
        <rFont val="楷体_GB2312"/>
        <family val="3"/>
        <charset val="134"/>
      </rPr>
      <t>投资支付的现金</t>
    </r>
  </si>
  <si>
    <r>
      <t xml:space="preserve">                </t>
    </r>
    <r>
      <rPr>
        <sz val="9"/>
        <rFont val="楷体_GB2312"/>
        <family val="3"/>
        <charset val="134"/>
      </rPr>
      <t>取得子公司及其他营业单位支付的现金净额</t>
    </r>
  </si>
  <si>
    <r>
      <t xml:space="preserve">                </t>
    </r>
    <r>
      <rPr>
        <sz val="9"/>
        <rFont val="楷体_GB2312"/>
        <family val="3"/>
        <charset val="134"/>
      </rPr>
      <t>支付其他与投资活动有关的现金</t>
    </r>
  </si>
  <si>
    <r>
      <t xml:space="preserve">                </t>
    </r>
    <r>
      <rPr>
        <sz val="9"/>
        <rFont val="楷体_GB2312"/>
        <family val="3"/>
        <charset val="134"/>
      </rPr>
      <t>投资活动现金流出差额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</si>
  <si>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投资活动现金流出差额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</si>
  <si>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投资活动现金流出小计</t>
    </r>
  </si>
  <si>
    <r>
      <t xml:space="preserve">                </t>
    </r>
    <r>
      <rPr>
        <sz val="9"/>
        <rFont val="楷体_GB2312"/>
        <family val="3"/>
        <charset val="134"/>
      </rPr>
      <t>投资活动产生的现金流量净额差额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</si>
  <si>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b/>
        <sz val="9"/>
        <rFont val="楷体_GB2312"/>
        <family val="3"/>
        <charset val="134"/>
      </rPr>
      <t>投资活动产生的现金流量净额</t>
    </r>
  </si>
  <si>
    <r>
      <rPr>
        <b/>
        <sz val="9"/>
        <rFont val="楷体_GB2312"/>
        <family val="3"/>
        <charset val="134"/>
      </rPr>
      <t>三、筹资活动产生的现金流量：</t>
    </r>
  </si>
  <si>
    <r>
      <t xml:space="preserve">                </t>
    </r>
    <r>
      <rPr>
        <sz val="9"/>
        <rFont val="楷体_GB2312"/>
        <family val="3"/>
        <charset val="134"/>
      </rPr>
      <t>吸收投资收到的现金</t>
    </r>
  </si>
  <si>
    <r>
      <t xml:space="preserve">                </t>
    </r>
    <r>
      <rPr>
        <sz val="9"/>
        <rFont val="楷体_GB2312"/>
        <family val="3"/>
        <charset val="134"/>
      </rPr>
      <t>其中：子公司吸收少数股东投资收到的现金</t>
    </r>
  </si>
  <si>
    <r>
      <t xml:space="preserve">                </t>
    </r>
    <r>
      <rPr>
        <sz val="9"/>
        <rFont val="楷体_GB2312"/>
        <family val="3"/>
        <charset val="134"/>
      </rPr>
      <t>取得借款收到的现金</t>
    </r>
  </si>
  <si>
    <r>
      <t xml:space="preserve">                </t>
    </r>
    <r>
      <rPr>
        <sz val="9"/>
        <rFont val="楷体_GB2312"/>
        <family val="3"/>
        <charset val="134"/>
      </rPr>
      <t>收到其他与筹资活动有关的现金</t>
    </r>
  </si>
  <si>
    <r>
      <t xml:space="preserve">                </t>
    </r>
    <r>
      <rPr>
        <sz val="9"/>
        <rFont val="楷体_GB2312"/>
        <family val="3"/>
        <charset val="134"/>
      </rPr>
      <t>发行债券收到的现金</t>
    </r>
  </si>
  <si>
    <r>
      <t xml:space="preserve">                </t>
    </r>
    <r>
      <rPr>
        <sz val="9"/>
        <rFont val="楷体_GB2312"/>
        <family val="3"/>
        <charset val="134"/>
      </rPr>
      <t>筹资活动现金流入差额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</si>
  <si>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筹资活动现金流入差额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</si>
  <si>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筹资活动现金流入小计</t>
    </r>
  </si>
  <si>
    <r>
      <t xml:space="preserve">                </t>
    </r>
    <r>
      <rPr>
        <sz val="9"/>
        <rFont val="楷体_GB2312"/>
        <family val="3"/>
        <charset val="134"/>
      </rPr>
      <t>偿还债务支付的现金</t>
    </r>
  </si>
  <si>
    <r>
      <t xml:space="preserve">                </t>
    </r>
    <r>
      <rPr>
        <sz val="9"/>
        <rFont val="楷体_GB2312"/>
        <family val="3"/>
        <charset val="134"/>
      </rPr>
      <t>分配股利、利润或偿付利息支付的现金</t>
    </r>
  </si>
  <si>
    <r>
      <t xml:space="preserve">                </t>
    </r>
    <r>
      <rPr>
        <sz val="9"/>
        <rFont val="楷体_GB2312"/>
        <family val="3"/>
        <charset val="134"/>
      </rPr>
      <t>其中：子公司支付给少数股东的股利、利润</t>
    </r>
  </si>
  <si>
    <r>
      <t xml:space="preserve">                </t>
    </r>
    <r>
      <rPr>
        <sz val="9"/>
        <rFont val="楷体_GB2312"/>
        <family val="3"/>
        <charset val="134"/>
      </rPr>
      <t>支付其他与筹资活动有关的现金</t>
    </r>
  </si>
  <si>
    <r>
      <t xml:space="preserve">                </t>
    </r>
    <r>
      <rPr>
        <sz val="9"/>
        <rFont val="楷体_GB2312"/>
        <family val="3"/>
        <charset val="134"/>
      </rPr>
      <t>筹资活动现金流出差额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</si>
  <si>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筹资活动现金流出差额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</si>
  <si>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筹资活动现金流出小计</t>
    </r>
  </si>
  <si>
    <r>
      <t xml:space="preserve">                </t>
    </r>
    <r>
      <rPr>
        <sz val="9"/>
        <rFont val="楷体_GB2312"/>
        <family val="3"/>
        <charset val="134"/>
      </rPr>
      <t>筹资活动产生的现金流量净额差额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</si>
  <si>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b/>
        <sz val="9"/>
        <rFont val="楷体_GB2312"/>
        <family val="3"/>
        <charset val="134"/>
      </rPr>
      <t>筹资活动产生的现金流量净额</t>
    </r>
  </si>
  <si>
    <r>
      <rPr>
        <b/>
        <sz val="9"/>
        <rFont val="楷体_GB2312"/>
        <family val="3"/>
        <charset val="134"/>
      </rPr>
      <t>四、现金及现金等价物净增加：</t>
    </r>
  </si>
  <si>
    <r>
      <t xml:space="preserve">                </t>
    </r>
    <r>
      <rPr>
        <sz val="9"/>
        <rFont val="楷体_GB2312"/>
        <family val="3"/>
        <charset val="134"/>
      </rPr>
      <t>汇率变动对现金的影响</t>
    </r>
  </si>
  <si>
    <r>
      <t xml:space="preserve">                </t>
    </r>
    <r>
      <rPr>
        <sz val="9"/>
        <rFont val="楷体_GB2312"/>
        <family val="3"/>
        <charset val="134"/>
      </rPr>
      <t>直接法</t>
    </r>
    <r>
      <rPr>
        <sz val="9"/>
        <rFont val="Arial"/>
        <family val="2"/>
      </rPr>
      <t>-</t>
    </r>
    <r>
      <rPr>
        <sz val="9"/>
        <rFont val="楷体_GB2312"/>
        <family val="3"/>
        <charset val="134"/>
      </rPr>
      <t>现金及现金等价物净增加额差额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</si>
  <si>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直接法</t>
    </r>
    <r>
      <rPr>
        <sz val="9"/>
        <rFont val="Arial"/>
        <family val="2"/>
      </rPr>
      <t>-</t>
    </r>
    <r>
      <rPr>
        <sz val="9"/>
        <rFont val="楷体_GB2312"/>
        <family val="3"/>
        <charset val="134"/>
      </rPr>
      <t>现金及现金等价物净增加额差额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</si>
  <si>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b/>
        <sz val="9"/>
        <rFont val="楷体_GB2312"/>
        <family val="3"/>
        <charset val="134"/>
      </rPr>
      <t>现金及现金等价物净增加额</t>
    </r>
  </si>
  <si>
    <r>
      <t xml:space="preserve">                </t>
    </r>
    <r>
      <rPr>
        <sz val="9"/>
        <rFont val="楷体_GB2312"/>
        <family val="3"/>
        <charset val="134"/>
      </rPr>
      <t>期初现金及现金等价物余额</t>
    </r>
  </si>
  <si>
    <r>
      <t xml:space="preserve">                </t>
    </r>
    <r>
      <rPr>
        <sz val="9"/>
        <rFont val="楷体_GB2312"/>
        <family val="3"/>
        <charset val="134"/>
      </rPr>
      <t>期末现金及现金等价物余额</t>
    </r>
  </si>
  <si>
    <r>
      <rPr>
        <b/>
        <sz val="9"/>
        <rFont val="楷体_GB2312"/>
        <family val="3"/>
        <charset val="134"/>
      </rPr>
      <t>补充资料：</t>
    </r>
  </si>
  <si>
    <r>
      <t xml:space="preserve">                </t>
    </r>
    <r>
      <rPr>
        <sz val="9"/>
        <rFont val="楷体_GB2312"/>
        <family val="3"/>
        <charset val="134"/>
      </rPr>
      <t>净利润</t>
    </r>
  </si>
  <si>
    <r>
      <t xml:space="preserve">                </t>
    </r>
    <r>
      <rPr>
        <sz val="9"/>
        <rFont val="楷体_GB2312"/>
        <family val="3"/>
        <charset val="134"/>
      </rPr>
      <t>加：资产减值准备</t>
    </r>
  </si>
  <si>
    <r>
      <t xml:space="preserve">                </t>
    </r>
    <r>
      <rPr>
        <sz val="9"/>
        <rFont val="楷体_GB2312"/>
        <family val="3"/>
        <charset val="134"/>
      </rPr>
      <t>固定资产折旧、油气资产折耗、生产性生物资产折旧</t>
    </r>
  </si>
  <si>
    <r>
      <t xml:space="preserve">                </t>
    </r>
    <r>
      <rPr>
        <sz val="9"/>
        <rFont val="楷体_GB2312"/>
        <family val="3"/>
        <charset val="134"/>
      </rPr>
      <t>无形资产摊销</t>
    </r>
  </si>
  <si>
    <r>
      <t xml:space="preserve">                </t>
    </r>
    <r>
      <rPr>
        <sz val="9"/>
        <rFont val="楷体_GB2312"/>
        <family val="3"/>
        <charset val="134"/>
      </rPr>
      <t>长期待摊费用摊销</t>
    </r>
  </si>
  <si>
    <r>
      <t xml:space="preserve">                </t>
    </r>
    <r>
      <rPr>
        <sz val="9"/>
        <rFont val="楷体_GB2312"/>
        <family val="3"/>
        <charset val="134"/>
      </rPr>
      <t>待摊费用减少</t>
    </r>
  </si>
  <si>
    <r>
      <t xml:space="preserve">                </t>
    </r>
    <r>
      <rPr>
        <sz val="9"/>
        <rFont val="楷体_GB2312"/>
        <family val="3"/>
        <charset val="134"/>
      </rPr>
      <t>预提费用增加</t>
    </r>
  </si>
  <si>
    <r>
      <t xml:space="preserve">                </t>
    </r>
    <r>
      <rPr>
        <sz val="9"/>
        <rFont val="楷体_GB2312"/>
        <family val="3"/>
        <charset val="134"/>
      </rPr>
      <t>处置固定资产、无形资产和其他长期资产的损失</t>
    </r>
  </si>
  <si>
    <r>
      <t xml:space="preserve">                </t>
    </r>
    <r>
      <rPr>
        <sz val="9"/>
        <rFont val="楷体_GB2312"/>
        <family val="3"/>
        <charset val="134"/>
      </rPr>
      <t>固定资产报废损失</t>
    </r>
  </si>
  <si>
    <r>
      <t xml:space="preserve">                </t>
    </r>
    <r>
      <rPr>
        <sz val="9"/>
        <rFont val="楷体_GB2312"/>
        <family val="3"/>
        <charset val="134"/>
      </rPr>
      <t>公允价值变动损失</t>
    </r>
  </si>
  <si>
    <r>
      <t xml:space="preserve">                </t>
    </r>
    <r>
      <rPr>
        <sz val="9"/>
        <rFont val="楷体_GB2312"/>
        <family val="3"/>
        <charset val="134"/>
      </rPr>
      <t>投资损失</t>
    </r>
  </si>
  <si>
    <r>
      <t xml:space="preserve">                </t>
    </r>
    <r>
      <rPr>
        <sz val="9"/>
        <rFont val="楷体_GB2312"/>
        <family val="3"/>
        <charset val="134"/>
      </rPr>
      <t>递延所得税资产减少</t>
    </r>
  </si>
  <si>
    <r>
      <t xml:space="preserve">                </t>
    </r>
    <r>
      <rPr>
        <sz val="9"/>
        <rFont val="楷体_GB2312"/>
        <family val="3"/>
        <charset val="134"/>
      </rPr>
      <t>递延所得税负债增加</t>
    </r>
  </si>
  <si>
    <r>
      <t xml:space="preserve">                </t>
    </r>
    <r>
      <rPr>
        <sz val="9"/>
        <rFont val="楷体_GB2312"/>
        <family val="3"/>
        <charset val="134"/>
      </rPr>
      <t>存货的减少</t>
    </r>
  </si>
  <si>
    <r>
      <t xml:space="preserve">                </t>
    </r>
    <r>
      <rPr>
        <sz val="9"/>
        <rFont val="楷体_GB2312"/>
        <family val="3"/>
        <charset val="134"/>
      </rPr>
      <t>经营性应收项目的减少</t>
    </r>
  </si>
  <si>
    <r>
      <t xml:space="preserve">                </t>
    </r>
    <r>
      <rPr>
        <sz val="9"/>
        <rFont val="楷体_GB2312"/>
        <family val="3"/>
        <charset val="134"/>
      </rPr>
      <t>经营性应付项目的增加</t>
    </r>
  </si>
  <si>
    <r>
      <t xml:space="preserve">                </t>
    </r>
    <r>
      <rPr>
        <sz val="9"/>
        <rFont val="楷体_GB2312"/>
        <family val="3"/>
        <charset val="134"/>
      </rPr>
      <t>其他</t>
    </r>
  </si>
  <si>
    <r>
      <t xml:space="preserve">                </t>
    </r>
    <r>
      <rPr>
        <sz val="9"/>
        <rFont val="楷体_GB2312"/>
        <family val="3"/>
        <charset val="134"/>
      </rPr>
      <t>间接法</t>
    </r>
    <r>
      <rPr>
        <sz val="9"/>
        <rFont val="Arial"/>
        <family val="2"/>
      </rPr>
      <t>-</t>
    </r>
    <r>
      <rPr>
        <sz val="9"/>
        <rFont val="楷体_GB2312"/>
        <family val="3"/>
        <charset val="134"/>
      </rPr>
      <t>经营活动现金流量净额差额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</si>
  <si>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间接法</t>
    </r>
    <r>
      <rPr>
        <sz val="9"/>
        <rFont val="Arial"/>
        <family val="2"/>
      </rPr>
      <t>-</t>
    </r>
    <r>
      <rPr>
        <sz val="9"/>
        <rFont val="楷体_GB2312"/>
        <family val="3"/>
        <charset val="134"/>
      </rPr>
      <t>经营活动现金流量净额差额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</si>
  <si>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经营活动产生的现金流量净额</t>
    </r>
  </si>
  <si>
    <r>
      <t xml:space="preserve">                </t>
    </r>
    <r>
      <rPr>
        <sz val="9"/>
        <rFont val="楷体_GB2312"/>
        <family val="3"/>
        <charset val="134"/>
      </rPr>
      <t>债务转为资本</t>
    </r>
  </si>
  <si>
    <r>
      <t xml:space="preserve">                </t>
    </r>
    <r>
      <rPr>
        <sz val="9"/>
        <rFont val="楷体_GB2312"/>
        <family val="3"/>
        <charset val="134"/>
      </rPr>
      <t>一年内到期的可转换公司债券</t>
    </r>
  </si>
  <si>
    <r>
      <t xml:space="preserve">                </t>
    </r>
    <r>
      <rPr>
        <sz val="9"/>
        <rFont val="楷体_GB2312"/>
        <family val="3"/>
        <charset val="134"/>
      </rPr>
      <t>融资租入固定资产</t>
    </r>
  </si>
  <si>
    <r>
      <t xml:space="preserve">                </t>
    </r>
    <r>
      <rPr>
        <sz val="9"/>
        <rFont val="楷体_GB2312"/>
        <family val="3"/>
        <charset val="134"/>
      </rPr>
      <t>现金的期末余额</t>
    </r>
  </si>
  <si>
    <r>
      <t xml:space="preserve">                </t>
    </r>
    <r>
      <rPr>
        <sz val="9"/>
        <rFont val="楷体_GB2312"/>
        <family val="3"/>
        <charset val="134"/>
      </rPr>
      <t>减：现金的期初余额</t>
    </r>
  </si>
  <si>
    <r>
      <t xml:space="preserve">                </t>
    </r>
    <r>
      <rPr>
        <sz val="9"/>
        <rFont val="楷体_GB2312"/>
        <family val="3"/>
        <charset val="134"/>
      </rPr>
      <t>加：现金等价物的期末余额</t>
    </r>
  </si>
  <si>
    <r>
      <t xml:space="preserve">                </t>
    </r>
    <r>
      <rPr>
        <sz val="9"/>
        <rFont val="楷体_GB2312"/>
        <family val="3"/>
        <charset val="134"/>
      </rPr>
      <t>减：现金等价物的期初余额</t>
    </r>
  </si>
  <si>
    <r>
      <t xml:space="preserve">                </t>
    </r>
    <r>
      <rPr>
        <sz val="9"/>
        <rFont val="楷体_GB2312"/>
        <family val="3"/>
        <charset val="134"/>
      </rPr>
      <t>加：间接法</t>
    </r>
    <r>
      <rPr>
        <sz val="9"/>
        <rFont val="Arial"/>
        <family val="2"/>
      </rPr>
      <t>-</t>
    </r>
    <r>
      <rPr>
        <sz val="9"/>
        <rFont val="楷体_GB2312"/>
        <family val="3"/>
        <charset val="134"/>
      </rPr>
      <t>现金净增加额差额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特殊报表科目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</si>
  <si>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加：间接法</t>
    </r>
    <r>
      <rPr>
        <sz val="9"/>
        <rFont val="Arial"/>
        <family val="2"/>
      </rPr>
      <t>-</t>
    </r>
    <r>
      <rPr>
        <sz val="9"/>
        <rFont val="楷体_GB2312"/>
        <family val="3"/>
        <charset val="134"/>
      </rPr>
      <t>现金净增加额差额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合计平衡项目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</si>
  <si>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间接法</t>
    </r>
    <r>
      <rPr>
        <sz val="9"/>
        <rFont val="Arial"/>
        <family val="2"/>
      </rPr>
      <t>-</t>
    </r>
    <r>
      <rPr>
        <sz val="9"/>
        <rFont val="楷体_GB2312"/>
        <family val="3"/>
        <charset val="134"/>
      </rPr>
      <t>现金及现金等价物净增加额</t>
    </r>
  </si>
  <si>
    <r>
      <rPr>
        <b/>
        <sz val="9"/>
        <color indexed="8"/>
        <rFont val="楷体_GB2312"/>
        <family val="3"/>
        <charset val="134"/>
      </rPr>
      <t>财务分析－每股指标</t>
    </r>
  </si>
  <si>
    <r>
      <t xml:space="preserve">                </t>
    </r>
    <r>
      <rPr>
        <sz val="9"/>
        <rFont val="楷体_GB2312"/>
        <family val="3"/>
        <charset val="134"/>
      </rPr>
      <t>每股收益</t>
    </r>
    <r>
      <rPr>
        <sz val="9"/>
        <rFont val="Arial"/>
        <family val="2"/>
      </rPr>
      <t>EPS-</t>
    </r>
    <r>
      <rPr>
        <sz val="9"/>
        <rFont val="楷体_GB2312"/>
        <family val="3"/>
        <charset val="134"/>
      </rPr>
      <t>基本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</si>
  <si>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每股收益</t>
    </r>
    <r>
      <rPr>
        <sz val="9"/>
        <rFont val="Arial"/>
        <family val="2"/>
      </rPr>
      <t>EPS-</t>
    </r>
    <r>
      <rPr>
        <sz val="9"/>
        <rFont val="楷体_GB2312"/>
        <family val="3"/>
        <charset val="134"/>
      </rPr>
      <t>稀释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</si>
  <si>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每股收益</t>
    </r>
    <r>
      <rPr>
        <sz val="9"/>
        <rFont val="Arial"/>
        <family val="2"/>
      </rPr>
      <t>EPS-</t>
    </r>
    <r>
      <rPr>
        <sz val="9"/>
        <rFont val="楷体_GB2312"/>
        <family val="3"/>
        <charset val="134"/>
      </rPr>
      <t>期末股本摊薄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</si>
  <si>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每股净资产</t>
    </r>
    <r>
      <rPr>
        <sz val="9"/>
        <rFont val="Arial"/>
        <family val="2"/>
      </rPr>
      <t>BPS(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</si>
  <si>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每股经营活动产生的现金流量净额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</si>
  <si>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每股营业总收入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</si>
  <si>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每股营业收入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</si>
  <si>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每股资本公积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</si>
  <si>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每股盈余公积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</si>
  <si>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每股未分配利润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</si>
  <si>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每股留存收益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</si>
  <si>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每股现金流量净额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</si>
  <si>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每股息税前利润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</si>
  <si>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每股企业自由现金流量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</si>
  <si>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每股股东自由现金流量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元</t>
    </r>
    <r>
      <rPr>
        <sz val="9"/>
        <rFont val="Arial"/>
        <family val="2"/>
      </rPr>
      <t>)</t>
    </r>
  </si>
  <si>
    <r>
      <rPr>
        <b/>
        <sz val="9"/>
        <color indexed="8"/>
        <rFont val="楷体_GB2312"/>
        <family val="3"/>
        <charset val="134"/>
      </rPr>
      <t>财务分析－盈利能力与收益质量</t>
    </r>
  </si>
  <si>
    <r>
      <rPr>
        <b/>
        <sz val="9"/>
        <rFont val="楷体_GB2312"/>
        <family val="3"/>
        <charset val="134"/>
      </rPr>
      <t>盈利能力</t>
    </r>
  </si>
  <si>
    <r>
      <t xml:space="preserve">                </t>
    </r>
    <r>
      <rPr>
        <sz val="9"/>
        <rFont val="楷体_GB2312"/>
        <family val="3"/>
        <charset val="134"/>
      </rPr>
      <t>净资产收益率</t>
    </r>
    <r>
      <rPr>
        <sz val="9"/>
        <rFont val="Arial"/>
        <family val="2"/>
      </rPr>
      <t>ROE(%)</t>
    </r>
  </si>
  <si>
    <r>
      <t xml:space="preserve">                </t>
    </r>
    <r>
      <rPr>
        <sz val="9"/>
        <rFont val="楷体_GB2312"/>
        <family val="3"/>
        <charset val="134"/>
      </rPr>
      <t>净资产收益率</t>
    </r>
    <r>
      <rPr>
        <sz val="9"/>
        <rFont val="Arial"/>
        <family val="2"/>
      </rPr>
      <t>ROE-</t>
    </r>
    <r>
      <rPr>
        <sz val="9"/>
        <rFont val="楷体_GB2312"/>
        <family val="3"/>
        <charset val="134"/>
      </rPr>
      <t>扣除非经常损益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</si>
  <si>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总资产净利润</t>
    </r>
    <r>
      <rPr>
        <sz val="9"/>
        <rFont val="Arial"/>
        <family val="2"/>
      </rPr>
      <t>ROA(%)</t>
    </r>
  </si>
  <si>
    <r>
      <t xml:space="preserve">                </t>
    </r>
    <r>
      <rPr>
        <sz val="9"/>
        <rFont val="楷体_GB2312"/>
        <family val="3"/>
        <charset val="134"/>
      </rPr>
      <t>总资产报酬率</t>
    </r>
    <r>
      <rPr>
        <sz val="9"/>
        <rFont val="Arial"/>
        <family val="2"/>
      </rPr>
      <t>ROA(%)</t>
    </r>
  </si>
  <si>
    <r>
      <t xml:space="preserve">                </t>
    </r>
    <r>
      <rPr>
        <sz val="9"/>
        <rFont val="楷体_GB2312"/>
        <family val="3"/>
        <charset val="134"/>
      </rPr>
      <t>投入资本回报率</t>
    </r>
    <r>
      <rPr>
        <sz val="9"/>
        <rFont val="Arial"/>
        <family val="2"/>
      </rPr>
      <t>ROIC(%)</t>
    </r>
  </si>
  <si>
    <r>
      <t xml:space="preserve">                </t>
    </r>
    <r>
      <rPr>
        <sz val="9"/>
        <rFont val="楷体_GB2312"/>
        <family val="3"/>
        <charset val="134"/>
      </rPr>
      <t>年化净资产收益率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</si>
  <si>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年化总资产净利率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</si>
  <si>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年化总资产报酬率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</si>
  <si>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销售净利率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</si>
  <si>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销售毛利率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</si>
  <si>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销售成本率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</si>
  <si>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销售期间费用率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</si>
  <si>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净利润／营业总收入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</si>
  <si>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营业利润／营业总收入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</si>
  <si>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息税前利润／营业总收入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</si>
  <si>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营业总成本／营业总收入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</si>
  <si>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营业费用／营业总收入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</si>
  <si>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管理费用／营业总收入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</si>
  <si>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财务费用／营业总收入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</si>
  <si>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资产减值损失／营业总收入</t>
    </r>
    <r>
      <rPr>
        <sz val="9"/>
        <rFont val="Arial"/>
        <family val="2"/>
      </rPr>
      <t>(%)</t>
    </r>
  </si>
  <si>
    <r>
      <rPr>
        <b/>
        <sz val="9"/>
        <rFont val="楷体_GB2312"/>
        <family val="3"/>
        <charset val="134"/>
      </rPr>
      <t>收益质量</t>
    </r>
  </si>
  <si>
    <r>
      <t xml:space="preserve">                </t>
    </r>
    <r>
      <rPr>
        <sz val="9"/>
        <rFont val="楷体_GB2312"/>
        <family val="3"/>
        <charset val="134"/>
      </rPr>
      <t>经营活动净收益／利润总额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</si>
  <si>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价值变动净收益／利润总额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</si>
  <si>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营业外收支净额／利润总额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</si>
  <si>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所得税／利润总额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</si>
  <si>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扣除非经常损益后的净利润／净利润</t>
    </r>
    <r>
      <rPr>
        <sz val="9"/>
        <rFont val="Arial"/>
        <family val="2"/>
      </rPr>
      <t>(%)</t>
    </r>
  </si>
  <si>
    <r>
      <rPr>
        <b/>
        <sz val="9"/>
        <color indexed="8"/>
        <rFont val="楷体_GB2312"/>
        <family val="3"/>
        <charset val="134"/>
      </rPr>
      <t>财务分析－资本结构与偿债能力</t>
    </r>
  </si>
  <si>
    <r>
      <rPr>
        <b/>
        <sz val="9"/>
        <rFont val="楷体_GB2312"/>
        <family val="3"/>
        <charset val="134"/>
      </rPr>
      <t>资本结构</t>
    </r>
  </si>
  <si>
    <r>
      <t xml:space="preserve">                </t>
    </r>
    <r>
      <rPr>
        <sz val="9"/>
        <rFont val="楷体_GB2312"/>
        <family val="3"/>
        <charset val="134"/>
      </rPr>
      <t>资产负债率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</si>
  <si>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权益乘数</t>
    </r>
  </si>
  <si>
    <r>
      <t xml:space="preserve">                </t>
    </r>
    <r>
      <rPr>
        <sz val="9"/>
        <rFont val="楷体_GB2312"/>
        <family val="3"/>
        <charset val="134"/>
      </rPr>
      <t>流动资产／总资产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</si>
  <si>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非流动资产／总资产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</si>
  <si>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有形资产／总资产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</si>
  <si>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归属母公司股东的权益／全部投入资本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</si>
  <si>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带息债务／全部投入资本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</si>
  <si>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流动负债／负债合计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</si>
  <si>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非流动负债／负债合计</t>
    </r>
    <r>
      <rPr>
        <sz val="9"/>
        <rFont val="Arial"/>
        <family val="2"/>
      </rPr>
      <t>(%)</t>
    </r>
  </si>
  <si>
    <r>
      <rPr>
        <b/>
        <sz val="9"/>
        <rFont val="楷体_GB2312"/>
        <family val="3"/>
        <charset val="134"/>
      </rPr>
      <t>偿债能力</t>
    </r>
  </si>
  <si>
    <r>
      <t xml:space="preserve">                </t>
    </r>
    <r>
      <rPr>
        <sz val="9"/>
        <rFont val="楷体_GB2312"/>
        <family val="3"/>
        <charset val="134"/>
      </rPr>
      <t>流动比率</t>
    </r>
  </si>
  <si>
    <r>
      <t xml:space="preserve">                </t>
    </r>
    <r>
      <rPr>
        <sz val="9"/>
        <rFont val="楷体_GB2312"/>
        <family val="3"/>
        <charset val="134"/>
      </rPr>
      <t>速动比率</t>
    </r>
  </si>
  <si>
    <r>
      <t xml:space="preserve">                </t>
    </r>
    <r>
      <rPr>
        <sz val="9"/>
        <rFont val="楷体_GB2312"/>
        <family val="3"/>
        <charset val="134"/>
      </rPr>
      <t>保守速动比率</t>
    </r>
  </si>
  <si>
    <r>
      <t xml:space="preserve">                </t>
    </r>
    <r>
      <rPr>
        <sz val="9"/>
        <rFont val="楷体_GB2312"/>
        <family val="3"/>
        <charset val="134"/>
      </rPr>
      <t>产权比率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负债合计／归属母公司股东的权益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</si>
  <si>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归属母公司股东的权益／负债合计</t>
    </r>
  </si>
  <si>
    <r>
      <t xml:space="preserve">                </t>
    </r>
    <r>
      <rPr>
        <sz val="9"/>
        <rFont val="楷体_GB2312"/>
        <family val="3"/>
        <charset val="134"/>
      </rPr>
      <t>归属母公司股东的权益／带息债务</t>
    </r>
  </si>
  <si>
    <r>
      <t xml:space="preserve">                </t>
    </r>
    <r>
      <rPr>
        <sz val="9"/>
        <rFont val="楷体_GB2312"/>
        <family val="3"/>
        <charset val="134"/>
      </rPr>
      <t>有形资产／负债合计</t>
    </r>
  </si>
  <si>
    <r>
      <t xml:space="preserve">                </t>
    </r>
    <r>
      <rPr>
        <sz val="9"/>
        <rFont val="楷体_GB2312"/>
        <family val="3"/>
        <charset val="134"/>
      </rPr>
      <t>有形资产／带息债务</t>
    </r>
  </si>
  <si>
    <r>
      <t xml:space="preserve">                </t>
    </r>
    <r>
      <rPr>
        <sz val="9"/>
        <rFont val="楷体_GB2312"/>
        <family val="3"/>
        <charset val="134"/>
      </rPr>
      <t>有形资产／净债务</t>
    </r>
  </si>
  <si>
    <r>
      <t xml:space="preserve">                </t>
    </r>
    <r>
      <rPr>
        <sz val="9"/>
        <rFont val="楷体_GB2312"/>
        <family val="3"/>
        <charset val="134"/>
      </rPr>
      <t>息税折旧摊销前利润／负债合计</t>
    </r>
  </si>
  <si>
    <r>
      <t xml:space="preserve">                </t>
    </r>
    <r>
      <rPr>
        <sz val="9"/>
        <rFont val="楷体_GB2312"/>
        <family val="3"/>
        <charset val="134"/>
      </rPr>
      <t>经营活动产生的现金流量净额／负债合计</t>
    </r>
  </si>
  <si>
    <r>
      <t xml:space="preserve">                </t>
    </r>
    <r>
      <rPr>
        <sz val="9"/>
        <rFont val="楷体_GB2312"/>
        <family val="3"/>
        <charset val="134"/>
      </rPr>
      <t>经营活动产生的现金流量净额／带息债务</t>
    </r>
  </si>
  <si>
    <r>
      <t xml:space="preserve">                </t>
    </r>
    <r>
      <rPr>
        <sz val="9"/>
        <rFont val="楷体_GB2312"/>
        <family val="3"/>
        <charset val="134"/>
      </rPr>
      <t>经营活动产生的现金流量净额／流动负债</t>
    </r>
  </si>
  <si>
    <r>
      <t xml:space="preserve">                </t>
    </r>
    <r>
      <rPr>
        <sz val="9"/>
        <rFont val="楷体_GB2312"/>
        <family val="3"/>
        <charset val="134"/>
      </rPr>
      <t>经营活动产生的现金流量净额／净债务</t>
    </r>
  </si>
  <si>
    <r>
      <t xml:space="preserve">                </t>
    </r>
    <r>
      <rPr>
        <sz val="9"/>
        <rFont val="楷体_GB2312"/>
        <family val="3"/>
        <charset val="134"/>
      </rPr>
      <t>已获利息倍数</t>
    </r>
    <r>
      <rPr>
        <sz val="9"/>
        <rFont val="Arial"/>
        <family val="2"/>
      </rPr>
      <t>(EBIT</t>
    </r>
    <r>
      <rPr>
        <sz val="9"/>
        <rFont val="楷体_GB2312"/>
        <family val="3"/>
        <charset val="134"/>
      </rPr>
      <t>／利息费用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</si>
  <si>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长期债务与营运资金比率</t>
    </r>
  </si>
  <si>
    <r>
      <rPr>
        <b/>
        <sz val="9"/>
        <color indexed="8"/>
        <rFont val="楷体_GB2312"/>
        <family val="3"/>
        <charset val="134"/>
      </rPr>
      <t>财务分析－营运能力</t>
    </r>
  </si>
  <si>
    <r>
      <t xml:space="preserve">                </t>
    </r>
    <r>
      <rPr>
        <sz val="9"/>
        <rFont val="楷体_GB2312"/>
        <family val="3"/>
        <charset val="134"/>
      </rPr>
      <t>营业周期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天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</si>
  <si>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存货周转天数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天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</si>
  <si>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应收账款周转天数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天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</si>
  <si>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存货周转率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次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</si>
  <si>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应收账款周转率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次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</si>
  <si>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流动资产周转率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次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</si>
  <si>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固定资产周转率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次</t>
    </r>
    <r>
      <rPr>
        <sz val="9"/>
        <rFont val="Arial"/>
        <family val="2"/>
      </rPr>
      <t>)</t>
    </r>
  </si>
  <si>
    <r>
      <t xml:space="preserve">                </t>
    </r>
    <r>
      <rPr>
        <sz val="9"/>
        <rFont val="楷体_GB2312"/>
        <family val="3"/>
        <charset val="134"/>
      </rPr>
      <t>总资产周转率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次</t>
    </r>
    <r>
      <rPr>
        <sz val="9"/>
        <rFont val="Arial"/>
        <family val="2"/>
      </rPr>
      <t>)</t>
    </r>
  </si>
  <si>
    <r>
      <rPr>
        <b/>
        <sz val="9"/>
        <color indexed="8"/>
        <rFont val="楷体_GB2312"/>
        <family val="3"/>
        <charset val="134"/>
      </rPr>
      <t>财务分析－现金流量</t>
    </r>
  </si>
  <si>
    <r>
      <t xml:space="preserve">                </t>
    </r>
    <r>
      <rPr>
        <sz val="9"/>
        <rFont val="楷体_GB2312"/>
        <family val="3"/>
        <charset val="134"/>
      </rPr>
      <t>销售商品提供劳务收到的现金／营业收入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</si>
  <si>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经营活动产生的现金流量净额／营业收入</t>
    </r>
    <r>
      <rPr>
        <sz val="9"/>
        <rFont val="Arial"/>
        <family val="2"/>
      </rPr>
      <t>(%)</t>
    </r>
  </si>
  <si>
    <r>
      <t xml:space="preserve">                </t>
    </r>
    <r>
      <rPr>
        <sz val="9"/>
        <rFont val="楷体_GB2312"/>
        <family val="3"/>
        <charset val="134"/>
      </rPr>
      <t>经营活动产生的现金流量净额／经营活动净收益</t>
    </r>
  </si>
  <si>
    <r>
      <t xml:space="preserve">                </t>
    </r>
    <r>
      <rPr>
        <sz val="9"/>
        <rFont val="楷体_GB2312"/>
        <family val="3"/>
        <charset val="134"/>
      </rPr>
      <t>资本支出／折旧和摊销</t>
    </r>
  </si>
  <si>
    <r>
      <rPr>
        <b/>
        <sz val="9"/>
        <color indexed="8"/>
        <rFont val="楷体_GB2312"/>
        <family val="3"/>
        <charset val="134"/>
      </rPr>
      <t>财务分析－成长能力</t>
    </r>
  </si>
  <si>
    <r>
      <t xml:space="preserve">                </t>
    </r>
    <r>
      <rPr>
        <sz val="9"/>
        <rFont val="楷体_GB2312"/>
        <family val="3"/>
        <charset val="134"/>
      </rPr>
      <t>基本每股收益</t>
    </r>
    <r>
      <rPr>
        <sz val="9"/>
        <rFont val="Arial"/>
        <family val="2"/>
      </rPr>
      <t xml:space="preserve"> (</t>
    </r>
    <r>
      <rPr>
        <sz val="9"/>
        <rFont val="楷体_GB2312"/>
        <family val="3"/>
        <charset val="134"/>
      </rPr>
      <t>同比增长率</t>
    </r>
    <r>
      <rPr>
        <sz val="9"/>
        <rFont val="Arial"/>
        <family val="2"/>
      </rPr>
      <t>)(%)</t>
    </r>
  </si>
  <si>
    <r>
      <t xml:space="preserve">                </t>
    </r>
    <r>
      <rPr>
        <sz val="9"/>
        <rFont val="楷体_GB2312"/>
        <family val="3"/>
        <charset val="134"/>
      </rPr>
      <t>稀释每股收益</t>
    </r>
    <r>
      <rPr>
        <sz val="9"/>
        <rFont val="Arial"/>
        <family val="2"/>
      </rPr>
      <t xml:space="preserve"> (</t>
    </r>
    <r>
      <rPr>
        <sz val="9"/>
        <rFont val="楷体_GB2312"/>
        <family val="3"/>
        <charset val="134"/>
      </rPr>
      <t>同比增长率</t>
    </r>
    <r>
      <rPr>
        <sz val="9"/>
        <rFont val="Arial"/>
        <family val="2"/>
      </rPr>
      <t>)(%)</t>
    </r>
  </si>
  <si>
    <r>
      <t xml:space="preserve">                </t>
    </r>
    <r>
      <rPr>
        <sz val="9"/>
        <rFont val="楷体_GB2312"/>
        <family val="3"/>
        <charset val="134"/>
      </rPr>
      <t>每股经营活动产生的现金流量净额</t>
    </r>
    <r>
      <rPr>
        <sz val="9"/>
        <rFont val="Arial"/>
        <family val="2"/>
      </rPr>
      <t xml:space="preserve"> (</t>
    </r>
    <r>
      <rPr>
        <sz val="9"/>
        <rFont val="楷体_GB2312"/>
        <family val="3"/>
        <charset val="134"/>
      </rPr>
      <t>同比增长率</t>
    </r>
    <r>
      <rPr>
        <sz val="9"/>
        <rFont val="Arial"/>
        <family val="2"/>
      </rPr>
      <t>)(%)</t>
    </r>
  </si>
  <si>
    <r>
      <t xml:space="preserve">                </t>
    </r>
    <r>
      <rPr>
        <sz val="9"/>
        <rFont val="楷体_GB2312"/>
        <family val="3"/>
        <charset val="134"/>
      </rPr>
      <t>营业利润</t>
    </r>
    <r>
      <rPr>
        <sz val="9"/>
        <rFont val="Arial"/>
        <family val="2"/>
      </rPr>
      <t xml:space="preserve"> (</t>
    </r>
    <r>
      <rPr>
        <sz val="9"/>
        <rFont val="楷体_GB2312"/>
        <family val="3"/>
        <charset val="134"/>
      </rPr>
      <t>同比增长率</t>
    </r>
    <r>
      <rPr>
        <sz val="9"/>
        <rFont val="Arial"/>
        <family val="2"/>
      </rPr>
      <t>)(%)</t>
    </r>
  </si>
  <si>
    <r>
      <t xml:space="preserve">                </t>
    </r>
    <r>
      <rPr>
        <sz val="9"/>
        <rFont val="楷体_GB2312"/>
        <family val="3"/>
        <charset val="134"/>
      </rPr>
      <t>利润总额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同比增长率</t>
    </r>
    <r>
      <rPr>
        <sz val="9"/>
        <rFont val="Arial"/>
        <family val="2"/>
      </rPr>
      <t>)(%)</t>
    </r>
  </si>
  <si>
    <r>
      <t xml:space="preserve">                </t>
    </r>
    <r>
      <rPr>
        <sz val="9"/>
        <rFont val="楷体_GB2312"/>
        <family val="3"/>
        <charset val="134"/>
      </rPr>
      <t>归属母公司股东的净利润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同比增长率</t>
    </r>
    <r>
      <rPr>
        <sz val="9"/>
        <rFont val="Arial"/>
        <family val="2"/>
      </rPr>
      <t>)(%)</t>
    </r>
  </si>
  <si>
    <r>
      <t xml:space="preserve">                </t>
    </r>
    <r>
      <rPr>
        <sz val="9"/>
        <rFont val="楷体_GB2312"/>
        <family val="3"/>
        <charset val="134"/>
      </rPr>
      <t>归属母公司股东的净利润</t>
    </r>
    <r>
      <rPr>
        <sz val="9"/>
        <rFont val="Arial"/>
        <family val="2"/>
      </rPr>
      <t>-</t>
    </r>
    <r>
      <rPr>
        <sz val="9"/>
        <rFont val="楷体_GB2312"/>
        <family val="3"/>
        <charset val="134"/>
      </rPr>
      <t>扣除非经常损益</t>
    </r>
    <r>
      <rPr>
        <sz val="9"/>
        <rFont val="Arial"/>
        <family val="2"/>
      </rPr>
      <t xml:space="preserve"> (</t>
    </r>
    <r>
      <rPr>
        <sz val="9"/>
        <rFont val="楷体_GB2312"/>
        <family val="3"/>
        <charset val="134"/>
      </rPr>
      <t>同比增长率</t>
    </r>
    <r>
      <rPr>
        <sz val="9"/>
        <rFont val="Arial"/>
        <family val="2"/>
      </rPr>
      <t>)(%)</t>
    </r>
  </si>
  <si>
    <r>
      <t xml:space="preserve">                </t>
    </r>
    <r>
      <rPr>
        <sz val="9"/>
        <rFont val="楷体_GB2312"/>
        <family val="3"/>
        <charset val="134"/>
      </rPr>
      <t>经营活动产生的现金流量净额</t>
    </r>
    <r>
      <rPr>
        <sz val="9"/>
        <rFont val="Arial"/>
        <family val="2"/>
      </rPr>
      <t xml:space="preserve"> (</t>
    </r>
    <r>
      <rPr>
        <sz val="9"/>
        <rFont val="楷体_GB2312"/>
        <family val="3"/>
        <charset val="134"/>
      </rPr>
      <t>同比增长率</t>
    </r>
    <r>
      <rPr>
        <sz val="9"/>
        <rFont val="Arial"/>
        <family val="2"/>
      </rPr>
      <t>)(%)</t>
    </r>
  </si>
  <si>
    <r>
      <t xml:space="preserve">                </t>
    </r>
    <r>
      <rPr>
        <sz val="9"/>
        <rFont val="楷体_GB2312"/>
        <family val="3"/>
        <charset val="134"/>
      </rPr>
      <t>净资产收益率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摊薄</t>
    </r>
    <r>
      <rPr>
        <sz val="9"/>
        <rFont val="Arial"/>
        <family val="2"/>
      </rPr>
      <t>) (</t>
    </r>
    <r>
      <rPr>
        <sz val="9"/>
        <rFont val="楷体_GB2312"/>
        <family val="3"/>
        <charset val="134"/>
      </rPr>
      <t>同比增长率</t>
    </r>
    <r>
      <rPr>
        <sz val="9"/>
        <rFont val="Arial"/>
        <family val="2"/>
      </rPr>
      <t>)(%)</t>
    </r>
  </si>
  <si>
    <r>
      <t xml:space="preserve">                </t>
    </r>
    <r>
      <rPr>
        <sz val="9"/>
        <rFont val="楷体_GB2312"/>
        <family val="3"/>
        <charset val="134"/>
      </rPr>
      <t>每股净资产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相对年初增长率</t>
    </r>
    <r>
      <rPr>
        <sz val="9"/>
        <rFont val="Arial"/>
        <family val="2"/>
      </rPr>
      <t>)(%)</t>
    </r>
  </si>
  <si>
    <r>
      <t xml:space="preserve">                </t>
    </r>
    <r>
      <rPr>
        <sz val="9"/>
        <rFont val="楷体_GB2312"/>
        <family val="3"/>
        <charset val="134"/>
      </rPr>
      <t>资产总计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相对年初增长率</t>
    </r>
    <r>
      <rPr>
        <sz val="9"/>
        <rFont val="Arial"/>
        <family val="2"/>
      </rPr>
      <t>)(%)</t>
    </r>
  </si>
  <si>
    <r>
      <t xml:space="preserve">                </t>
    </r>
    <r>
      <rPr>
        <sz val="9"/>
        <rFont val="楷体_GB2312"/>
        <family val="3"/>
        <charset val="134"/>
      </rPr>
      <t>归属母公司股东的权益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相对年初增长率</t>
    </r>
    <r>
      <rPr>
        <sz val="9"/>
        <rFont val="Arial"/>
        <family val="2"/>
      </rPr>
      <t>)(%)</t>
    </r>
  </si>
  <si>
    <r>
      <rPr>
        <sz val="9"/>
        <color indexed="8"/>
        <rFont val="楷体_GB2312"/>
        <family val="3"/>
        <charset val="134"/>
      </rPr>
      <t>股东权益</t>
    </r>
  </si>
  <si>
    <r>
      <rPr>
        <b/>
        <sz val="9"/>
        <color indexed="8"/>
        <rFont val="楷体_GB2312"/>
        <family val="3"/>
        <charset val="134"/>
      </rPr>
      <t>财务指标</t>
    </r>
  </si>
  <si>
    <r>
      <rPr>
        <sz val="9"/>
        <color indexed="8"/>
        <rFont val="楷体_GB2312"/>
        <family val="3"/>
        <charset val="134"/>
      </rPr>
      <t>流动比率</t>
    </r>
  </si>
  <si>
    <r>
      <rPr>
        <sz val="9"/>
        <color indexed="8"/>
        <rFont val="楷体_GB2312"/>
        <family val="3"/>
        <charset val="134"/>
      </rPr>
      <t>速动比率</t>
    </r>
    <r>
      <rPr>
        <sz val="9"/>
        <color indexed="8"/>
        <rFont val="Arial"/>
        <family val="2"/>
      </rPr>
      <t xml:space="preserve"> </t>
    </r>
  </si>
  <si>
    <r>
      <rPr>
        <sz val="9"/>
        <rFont val="楷体_GB2312"/>
        <family val="3"/>
        <charset val="134"/>
      </rPr>
      <t>其他应收款</t>
    </r>
    <phoneticPr fontId="5" type="noConversion"/>
  </si>
  <si>
    <r>
      <rPr>
        <sz val="9"/>
        <rFont val="楷体_GB2312"/>
        <family val="3"/>
        <charset val="134"/>
      </rPr>
      <t>预付帐款</t>
    </r>
  </si>
  <si>
    <r>
      <rPr>
        <sz val="9"/>
        <rFont val="楷体_GB2312"/>
        <family val="3"/>
        <charset val="134"/>
      </rPr>
      <t>存货</t>
    </r>
  </si>
  <si>
    <r>
      <rPr>
        <sz val="9"/>
        <rFont val="楷体_GB2312"/>
        <family val="3"/>
        <charset val="134"/>
      </rPr>
      <t>应付帐款</t>
    </r>
    <phoneticPr fontId="5" type="noConversion"/>
  </si>
  <si>
    <r>
      <rPr>
        <sz val="9"/>
        <rFont val="楷体_GB2312"/>
        <family val="3"/>
        <charset val="134"/>
      </rPr>
      <t>应交税金</t>
    </r>
  </si>
  <si>
    <r>
      <rPr>
        <sz val="9"/>
        <rFont val="楷体_GB2312"/>
        <family val="3"/>
        <charset val="134"/>
      </rPr>
      <t>其他应付款</t>
    </r>
    <phoneticPr fontId="5" type="noConversion"/>
  </si>
  <si>
    <r>
      <rPr>
        <sz val="9"/>
        <rFont val="楷体_GB2312"/>
        <family val="3"/>
        <charset val="134"/>
      </rPr>
      <t>其他流动负债</t>
    </r>
  </si>
  <si>
    <r>
      <rPr>
        <b/>
        <sz val="9"/>
        <rFont val="楷体_GB2312"/>
        <family val="3"/>
        <charset val="134"/>
      </rPr>
      <t>固定资产原值</t>
    </r>
    <phoneticPr fontId="5" type="noConversion"/>
  </si>
  <si>
    <r>
      <rPr>
        <sz val="9"/>
        <rFont val="楷体_GB2312"/>
        <family val="3"/>
        <charset val="134"/>
      </rPr>
      <t>在建工程转入</t>
    </r>
    <phoneticPr fontId="5" type="noConversion"/>
  </si>
  <si>
    <r>
      <rPr>
        <b/>
        <sz val="9"/>
        <rFont val="楷体_GB2312"/>
        <family val="3"/>
        <charset val="134"/>
      </rPr>
      <t>固定资产减值准备</t>
    </r>
    <phoneticPr fontId="5" type="noConversion"/>
  </si>
  <si>
    <r>
      <rPr>
        <b/>
        <sz val="9"/>
        <rFont val="楷体_GB2312"/>
        <family val="3"/>
        <charset val="134"/>
      </rPr>
      <t>在建工程</t>
    </r>
    <phoneticPr fontId="5" type="noConversion"/>
  </si>
  <si>
    <r>
      <rPr>
        <b/>
        <sz val="9"/>
        <rFont val="楷体_GB2312"/>
        <family val="3"/>
        <charset val="134"/>
      </rPr>
      <t>长期借款</t>
    </r>
  </si>
  <si>
    <r>
      <rPr>
        <sz val="9"/>
        <rFont val="楷体_GB2312"/>
        <family val="3"/>
        <charset val="134"/>
      </rPr>
      <t>期初余额</t>
    </r>
  </si>
  <si>
    <r>
      <rPr>
        <sz val="9"/>
        <rFont val="楷体_GB2312"/>
        <family val="3"/>
        <charset val="134"/>
      </rPr>
      <t>当期新借款</t>
    </r>
  </si>
  <si>
    <r>
      <rPr>
        <sz val="9"/>
        <rFont val="楷体_GB2312"/>
        <family val="3"/>
        <charset val="134"/>
      </rPr>
      <t>期末余额</t>
    </r>
  </si>
  <si>
    <r>
      <rPr>
        <b/>
        <sz val="9"/>
        <rFont val="楷体_GB2312"/>
        <family val="3"/>
        <charset val="134"/>
      </rPr>
      <t>一年内到期的长期负债</t>
    </r>
  </si>
  <si>
    <r>
      <rPr>
        <b/>
        <sz val="9"/>
        <rFont val="楷体_GB2312"/>
        <family val="3"/>
        <charset val="134"/>
      </rPr>
      <t>短期借款</t>
    </r>
  </si>
  <si>
    <r>
      <rPr>
        <sz val="9"/>
        <rFont val="楷体_GB2312"/>
        <family val="3"/>
        <charset val="134"/>
      </rPr>
      <t>短期借款当期变化</t>
    </r>
  </si>
  <si>
    <r>
      <rPr>
        <sz val="9"/>
        <rFont val="楷体_GB2312"/>
        <family val="3"/>
        <charset val="134"/>
      </rPr>
      <t>当期投入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减少</t>
    </r>
    <r>
      <rPr>
        <sz val="9"/>
        <rFont val="Arial"/>
        <family val="2"/>
      </rPr>
      <t>)</t>
    </r>
  </si>
  <si>
    <r>
      <rPr>
        <sz val="9"/>
        <rFont val="楷体_GB2312"/>
        <family val="3"/>
        <charset val="134"/>
      </rPr>
      <t>平均摊销率</t>
    </r>
  </si>
  <si>
    <r>
      <rPr>
        <b/>
        <sz val="9"/>
        <rFont val="楷体_GB2312"/>
        <family val="3"/>
        <charset val="134"/>
      </rPr>
      <t>损益表</t>
    </r>
  </si>
  <si>
    <r>
      <rPr>
        <b/>
        <sz val="9"/>
        <rFont val="楷体_GB2312"/>
        <family val="3"/>
        <charset val="134"/>
      </rPr>
      <t>主营业务收入净额</t>
    </r>
  </si>
  <si>
    <r>
      <rPr>
        <sz val="9"/>
        <rFont val="楷体_GB2312"/>
        <family val="3"/>
        <charset val="134"/>
      </rPr>
      <t>主营业务成本</t>
    </r>
  </si>
  <si>
    <r>
      <rPr>
        <b/>
        <sz val="9"/>
        <rFont val="楷体_GB2312"/>
        <family val="3"/>
        <charset val="134"/>
      </rPr>
      <t>主营业务利润</t>
    </r>
  </si>
  <si>
    <r>
      <rPr>
        <sz val="9"/>
        <rFont val="楷体_GB2312"/>
        <family val="3"/>
        <charset val="134"/>
      </rPr>
      <t>其他业务利润</t>
    </r>
  </si>
  <si>
    <r>
      <rPr>
        <sz val="9"/>
        <rFont val="楷体_GB2312"/>
        <family val="3"/>
        <charset val="134"/>
      </rPr>
      <t>营业费用</t>
    </r>
  </si>
  <si>
    <r>
      <rPr>
        <sz val="9"/>
        <rFont val="楷体_GB2312"/>
        <family val="3"/>
        <charset val="134"/>
      </rPr>
      <t>管理费用</t>
    </r>
  </si>
  <si>
    <r>
      <rPr>
        <sz val="9"/>
        <rFont val="楷体_GB2312"/>
        <family val="3"/>
        <charset val="134"/>
      </rPr>
      <t>财务费用</t>
    </r>
  </si>
  <si>
    <r>
      <rPr>
        <sz val="9"/>
        <rFont val="楷体_GB2312"/>
        <family val="3"/>
        <charset val="134"/>
      </rPr>
      <t>利息收入</t>
    </r>
  </si>
  <si>
    <r>
      <rPr>
        <sz val="9"/>
        <rFont val="楷体_GB2312"/>
        <family val="3"/>
        <charset val="134"/>
      </rPr>
      <t>利息支出</t>
    </r>
  </si>
  <si>
    <r>
      <rPr>
        <sz val="9"/>
        <rFont val="楷体_GB2312"/>
        <family val="3"/>
        <charset val="134"/>
      </rPr>
      <t>资产减值损失</t>
    </r>
  </si>
  <si>
    <r>
      <rPr>
        <sz val="9"/>
        <rFont val="楷体_GB2312"/>
        <family val="3"/>
        <charset val="134"/>
      </rPr>
      <t>占收入</t>
    </r>
  </si>
  <si>
    <r>
      <rPr>
        <b/>
        <sz val="9"/>
        <rFont val="楷体_GB2312"/>
        <family val="3"/>
        <charset val="134"/>
      </rPr>
      <t>营业利润</t>
    </r>
  </si>
  <si>
    <r>
      <rPr>
        <sz val="9"/>
        <rFont val="楷体_GB2312"/>
        <family val="3"/>
        <charset val="134"/>
      </rPr>
      <t>投资收益</t>
    </r>
  </si>
  <si>
    <r>
      <rPr>
        <sz val="9"/>
        <rFont val="楷体_GB2312"/>
        <family val="3"/>
        <charset val="134"/>
      </rPr>
      <t>公允价值变动收益</t>
    </r>
  </si>
  <si>
    <r>
      <rPr>
        <sz val="9"/>
        <rFont val="楷体_GB2312"/>
        <family val="3"/>
        <charset val="134"/>
      </rPr>
      <t>营业外收入</t>
    </r>
  </si>
  <si>
    <r>
      <rPr>
        <sz val="9"/>
        <rFont val="楷体_GB2312"/>
        <family val="3"/>
        <charset val="134"/>
      </rPr>
      <t>营业外支出</t>
    </r>
  </si>
  <si>
    <r>
      <rPr>
        <b/>
        <sz val="9"/>
        <rFont val="楷体_GB2312"/>
        <family val="3"/>
        <charset val="134"/>
      </rPr>
      <t>税前利润</t>
    </r>
  </si>
  <si>
    <r>
      <rPr>
        <sz val="9"/>
        <rFont val="楷体_GB2312"/>
        <family val="3"/>
        <charset val="134"/>
      </rPr>
      <t>所得税</t>
    </r>
  </si>
  <si>
    <r>
      <rPr>
        <sz val="9"/>
        <rFont val="楷体_GB2312"/>
        <family val="3"/>
        <charset val="134"/>
      </rPr>
      <t>有效税率</t>
    </r>
  </si>
  <si>
    <r>
      <rPr>
        <b/>
        <sz val="9"/>
        <rFont val="楷体_GB2312"/>
        <family val="3"/>
        <charset val="134"/>
      </rPr>
      <t>净利润</t>
    </r>
  </si>
  <si>
    <r>
      <rPr>
        <sz val="9"/>
        <rFont val="楷体_GB2312"/>
        <family val="3"/>
        <charset val="134"/>
      </rPr>
      <t>总股本（百万股）</t>
    </r>
  </si>
  <si>
    <r>
      <rPr>
        <b/>
        <sz val="9"/>
        <rFont val="楷体_GB2312"/>
        <family val="3"/>
        <charset val="134"/>
      </rPr>
      <t>现金流量表</t>
    </r>
  </si>
  <si>
    <r>
      <rPr>
        <b/>
        <sz val="9"/>
        <rFont val="楷体_GB2312"/>
        <family val="3"/>
        <charset val="134"/>
      </rPr>
      <t>经营活动现金流：</t>
    </r>
  </si>
  <si>
    <r>
      <rPr>
        <sz val="9"/>
        <rFont val="楷体_GB2312"/>
        <family val="3"/>
        <charset val="134"/>
      </rPr>
      <t>折旧和摊销</t>
    </r>
  </si>
  <si>
    <r>
      <rPr>
        <sz val="9"/>
        <rFont val="楷体_GB2312"/>
        <family val="3"/>
        <charset val="134"/>
      </rPr>
      <t>营运资本的增加</t>
    </r>
  </si>
  <si>
    <r>
      <rPr>
        <b/>
        <sz val="9"/>
        <rFont val="楷体_GB2312"/>
        <family val="3"/>
        <charset val="134"/>
      </rPr>
      <t>投资活动现金流：</t>
    </r>
  </si>
  <si>
    <r>
      <rPr>
        <b/>
        <sz val="9"/>
        <rFont val="楷体_GB2312"/>
        <family val="3"/>
        <charset val="134"/>
      </rPr>
      <t>融资活动前现金流</t>
    </r>
  </si>
  <si>
    <r>
      <rPr>
        <sz val="9"/>
        <rFont val="楷体_GB2312"/>
        <family val="3"/>
        <charset val="134"/>
      </rPr>
      <t>股权融资</t>
    </r>
  </si>
  <si>
    <r>
      <rPr>
        <sz val="9"/>
        <rFont val="楷体_GB2312"/>
        <family val="3"/>
        <charset val="134"/>
      </rPr>
      <t>借款增加</t>
    </r>
  </si>
  <si>
    <r>
      <rPr>
        <sz val="9"/>
        <rFont val="楷体_GB2312"/>
        <family val="3"/>
        <charset val="134"/>
      </rPr>
      <t>股利支出</t>
    </r>
  </si>
  <si>
    <r>
      <rPr>
        <b/>
        <sz val="9"/>
        <rFont val="楷体_GB2312"/>
        <family val="3"/>
        <charset val="134"/>
      </rPr>
      <t>资产负债表</t>
    </r>
  </si>
  <si>
    <r>
      <rPr>
        <b/>
        <sz val="9"/>
        <rFont val="楷体_GB2312"/>
        <family val="3"/>
        <charset val="134"/>
      </rPr>
      <t>流动资产</t>
    </r>
    <r>
      <rPr>
        <b/>
        <sz val="9"/>
        <rFont val="Arial"/>
        <family val="2"/>
      </rPr>
      <t>:</t>
    </r>
  </si>
  <si>
    <r>
      <rPr>
        <sz val="9"/>
        <rFont val="楷体_GB2312"/>
        <family val="3"/>
        <charset val="134"/>
      </rPr>
      <t>货币资金</t>
    </r>
  </si>
  <si>
    <r>
      <rPr>
        <sz val="9"/>
        <rFont val="楷体_GB2312"/>
        <family val="3"/>
        <charset val="134"/>
      </rPr>
      <t>其他货币资金</t>
    </r>
    <phoneticPr fontId="5" type="noConversion"/>
  </si>
  <si>
    <r>
      <rPr>
        <sz val="9"/>
        <rFont val="楷体_GB2312"/>
        <family val="3"/>
        <charset val="134"/>
      </rPr>
      <t>其他流动资产</t>
    </r>
  </si>
  <si>
    <r>
      <rPr>
        <sz val="9"/>
        <rFont val="楷体_GB2312"/>
        <family val="3"/>
        <charset val="134"/>
      </rPr>
      <t>固定资产净值</t>
    </r>
  </si>
  <si>
    <r>
      <rPr>
        <sz val="9"/>
        <rFont val="楷体_GB2312"/>
        <family val="3"/>
        <charset val="134"/>
      </rPr>
      <t>在建工程</t>
    </r>
  </si>
  <si>
    <r>
      <rPr>
        <b/>
        <sz val="9"/>
        <rFont val="楷体_GB2312"/>
        <family val="3"/>
        <charset val="134"/>
      </rPr>
      <t>无形资产和其他资产</t>
    </r>
  </si>
  <si>
    <r>
      <rPr>
        <sz val="9"/>
        <rFont val="楷体_GB2312"/>
        <family val="3"/>
        <charset val="134"/>
      </rPr>
      <t>无形资产</t>
    </r>
    <phoneticPr fontId="5" type="noConversion"/>
  </si>
  <si>
    <r>
      <rPr>
        <b/>
        <sz val="9"/>
        <rFont val="楷体_GB2312"/>
        <family val="3"/>
        <charset val="134"/>
      </rPr>
      <t>流动负债</t>
    </r>
    <r>
      <rPr>
        <b/>
        <sz val="9"/>
        <rFont val="Arial"/>
        <family val="2"/>
      </rPr>
      <t>:</t>
    </r>
  </si>
  <si>
    <r>
      <rPr>
        <sz val="9"/>
        <rFont val="楷体_GB2312"/>
        <family val="3"/>
        <charset val="134"/>
      </rPr>
      <t>短期借款</t>
    </r>
  </si>
  <si>
    <r>
      <rPr>
        <sz val="9"/>
        <rFont val="楷体_GB2312"/>
        <family val="3"/>
        <charset val="134"/>
      </rPr>
      <t>应付股利</t>
    </r>
  </si>
  <si>
    <r>
      <rPr>
        <sz val="9"/>
        <rFont val="楷体_GB2312"/>
        <family val="3"/>
        <charset val="134"/>
      </rPr>
      <t>一年内到期的长期负债</t>
    </r>
  </si>
  <si>
    <r>
      <rPr>
        <b/>
        <sz val="9"/>
        <rFont val="楷体_GB2312"/>
        <family val="3"/>
        <charset val="134"/>
      </rPr>
      <t>长期负债：</t>
    </r>
  </si>
  <si>
    <r>
      <rPr>
        <sz val="9"/>
        <rFont val="楷体_GB2312"/>
        <family val="3"/>
        <charset val="134"/>
      </rPr>
      <t>长期借款</t>
    </r>
  </si>
  <si>
    <r>
      <rPr>
        <sz val="9"/>
        <rFont val="楷体_GB2312"/>
        <family val="3"/>
        <charset val="134"/>
      </rPr>
      <t>其他长期负债</t>
    </r>
  </si>
  <si>
    <r>
      <rPr>
        <b/>
        <sz val="9"/>
        <rFont val="楷体_GB2312"/>
        <family val="3"/>
        <charset val="134"/>
      </rPr>
      <t>少数股东权益</t>
    </r>
  </si>
  <si>
    <r>
      <rPr>
        <sz val="9"/>
        <rFont val="楷体_GB2312"/>
        <family val="3"/>
        <charset val="134"/>
      </rPr>
      <t>股本</t>
    </r>
  </si>
  <si>
    <r>
      <rPr>
        <b/>
        <sz val="9"/>
        <rFont val="楷体_GB2312"/>
        <family val="3"/>
        <charset val="134"/>
      </rPr>
      <t>负债和权益</t>
    </r>
    <phoneticPr fontId="5" type="noConversion"/>
  </si>
  <si>
    <t>WACC</t>
    <phoneticPr fontId="83" type="noConversion"/>
  </si>
  <si>
    <t>Perpetual Growth</t>
    <phoneticPr fontId="83" type="noConversion"/>
  </si>
  <si>
    <t>% change from DCF TP upon WACC/perpetual growth change</t>
    <phoneticPr fontId="83" type="noConversion"/>
  </si>
  <si>
    <t>Perpetual Growth</t>
    <phoneticPr fontId="5" type="noConversion"/>
  </si>
  <si>
    <t>Debt cost (After tax)</t>
  </si>
  <si>
    <t>Debt cost</t>
  </si>
  <si>
    <t>Equity cost</t>
  </si>
  <si>
    <t>Equity Value</t>
    <phoneticPr fontId="83" type="noConversion"/>
  </si>
  <si>
    <t>Risk permium</t>
    <phoneticPr fontId="5" type="noConversion"/>
  </si>
  <si>
    <t>Net Cash/(Debt), Minority interests</t>
    <phoneticPr fontId="5" type="noConversion"/>
  </si>
  <si>
    <t>Risk free rate</t>
  </si>
  <si>
    <t xml:space="preserve">Enterprise Value </t>
    <phoneticPr fontId="83" type="noConversion"/>
  </si>
  <si>
    <t>Beta</t>
  </si>
  <si>
    <t>PV of terminal value</t>
    <phoneticPr fontId="83" type="noConversion"/>
  </si>
  <si>
    <t>Debt ratio</t>
  </si>
  <si>
    <t>Terminal value</t>
    <phoneticPr fontId="5" type="noConversion"/>
  </si>
  <si>
    <t>Tax rate</t>
  </si>
  <si>
    <t>PV of FCF</t>
  </si>
  <si>
    <t>DCF Analysis</t>
    <phoneticPr fontId="83" type="noConversion"/>
  </si>
  <si>
    <t>YoY</t>
  </si>
  <si>
    <t>Free Cash Flows</t>
  </si>
  <si>
    <t>-</t>
  </si>
  <si>
    <t>Capex</t>
  </si>
  <si>
    <t>Change in working capital</t>
  </si>
  <si>
    <t>Depreciation and Amortization</t>
    <phoneticPr fontId="5" type="noConversion"/>
  </si>
  <si>
    <t>+</t>
  </si>
  <si>
    <t>EBIT Margin</t>
    <phoneticPr fontId="83" type="noConversion"/>
  </si>
  <si>
    <t>Net Revenue</t>
  </si>
  <si>
    <t>Free cashflow forecast</t>
    <phoneticPr fontId="83" type="noConversion"/>
  </si>
  <si>
    <t>Equity value per share (Rmb)</t>
    <phoneticPr fontId="5" type="noConversion"/>
  </si>
  <si>
    <t>Equity value per share (Rmb)</t>
    <phoneticPr fontId="83" type="noConversion"/>
  </si>
  <si>
    <t>002381.SZ</t>
  </si>
  <si>
    <t>Rmb mn</t>
    <phoneticPr fontId="5" type="noConversion"/>
  </si>
  <si>
    <r>
      <rPr>
        <b/>
        <sz val="9"/>
        <color rgb="FFFFFFFF"/>
        <rFont val="楷体_GB2312"/>
        <family val="3"/>
        <charset val="134"/>
      </rPr>
      <t>自由现金流预测</t>
    </r>
    <phoneticPr fontId="83" type="noConversion"/>
  </si>
  <si>
    <r>
      <rPr>
        <sz val="9"/>
        <rFont val="楷体_GB2312"/>
        <family val="3"/>
        <charset val="134"/>
      </rPr>
      <t>营业收入</t>
    </r>
  </si>
  <si>
    <r>
      <rPr>
        <sz val="9"/>
        <rFont val="楷体_GB2312"/>
        <family val="3"/>
        <charset val="134"/>
      </rPr>
      <t>折旧及摊销</t>
    </r>
  </si>
  <si>
    <r>
      <rPr>
        <sz val="9"/>
        <rFont val="楷体_GB2312"/>
        <family val="3"/>
        <charset val="134"/>
      </rPr>
      <t>营运资金变化</t>
    </r>
  </si>
  <si>
    <r>
      <rPr>
        <sz val="9"/>
        <rFont val="楷体_GB2312"/>
        <family val="3"/>
        <charset val="134"/>
      </rPr>
      <t>资本支出</t>
    </r>
  </si>
  <si>
    <r>
      <rPr>
        <sz val="9"/>
        <rFont val="楷体_GB2312"/>
        <family val="3"/>
        <charset val="134"/>
      </rPr>
      <t>税率</t>
    </r>
  </si>
  <si>
    <r>
      <rPr>
        <sz val="9"/>
        <rFont val="楷体_GB2312"/>
        <family val="3"/>
        <charset val="134"/>
      </rPr>
      <t>目标权益资本比</t>
    </r>
  </si>
  <si>
    <r>
      <rPr>
        <sz val="9"/>
        <rFont val="楷体_GB2312"/>
        <family val="3"/>
        <charset val="134"/>
      </rPr>
      <t>永续自由现金流现值</t>
    </r>
    <phoneticPr fontId="83" type="noConversion"/>
  </si>
  <si>
    <r>
      <rPr>
        <sz val="9"/>
        <rFont val="楷体_GB2312"/>
        <family val="3"/>
        <charset val="134"/>
      </rPr>
      <t>贝塔系数</t>
    </r>
  </si>
  <si>
    <r>
      <rPr>
        <sz val="9"/>
        <rFont val="楷体_GB2312"/>
        <family val="3"/>
        <charset val="134"/>
      </rPr>
      <t>企业价值</t>
    </r>
  </si>
  <si>
    <r>
      <rPr>
        <sz val="9"/>
        <rFont val="楷体_GB2312"/>
        <family val="3"/>
        <charset val="134"/>
      </rPr>
      <t>无风险收益率</t>
    </r>
  </si>
  <si>
    <r>
      <rPr>
        <sz val="9"/>
        <rFont val="楷体_GB2312"/>
        <family val="3"/>
        <charset val="134"/>
      </rPr>
      <t>风险溢价</t>
    </r>
  </si>
  <si>
    <r>
      <rPr>
        <sz val="9"/>
        <rFont val="楷体_GB2312"/>
        <family val="3"/>
        <charset val="134"/>
      </rPr>
      <t>权益价值</t>
    </r>
  </si>
  <si>
    <r>
      <rPr>
        <sz val="9"/>
        <rFont val="楷体_GB2312"/>
        <family val="3"/>
        <charset val="134"/>
      </rPr>
      <t>权益资本成本</t>
    </r>
  </si>
  <si>
    <r>
      <rPr>
        <sz val="9"/>
        <rFont val="楷体_GB2312"/>
        <family val="3"/>
        <charset val="134"/>
      </rPr>
      <t>永续增长率</t>
    </r>
  </si>
  <si>
    <t>Check Balance</t>
    <phoneticPr fontId="5" type="noConversion"/>
  </si>
  <si>
    <t>Rmb mn</t>
    <phoneticPr fontId="5" type="noConversion"/>
  </si>
  <si>
    <t>Unit price (Rmb)</t>
    <phoneticPr fontId="5" type="noConversion"/>
  </si>
  <si>
    <t>Revenue</t>
    <phoneticPr fontId="5" type="noConversion"/>
  </si>
  <si>
    <t>Revenue growth (%)</t>
    <phoneticPr fontId="5" type="noConversion"/>
  </si>
  <si>
    <t>( % / revenue)</t>
    <phoneticPr fontId="5" type="noConversion"/>
  </si>
  <si>
    <t>Gross profit</t>
  </si>
  <si>
    <t>Gross profit</t>
    <phoneticPr fontId="5" type="noConversion"/>
  </si>
  <si>
    <t>Gross margin</t>
    <phoneticPr fontId="5" type="noConversion"/>
  </si>
  <si>
    <t>Product 1</t>
    <phoneticPr fontId="5" type="noConversion"/>
  </si>
  <si>
    <t>Product 2</t>
    <phoneticPr fontId="5" type="noConversion"/>
  </si>
  <si>
    <t>Product 3</t>
    <phoneticPr fontId="5" type="noConversion"/>
  </si>
  <si>
    <t>Total</t>
    <phoneticPr fontId="5" type="noConversion"/>
  </si>
  <si>
    <t>Others</t>
    <phoneticPr fontId="5" type="noConversion"/>
  </si>
  <si>
    <t>Business taxes and surcharges</t>
  </si>
  <si>
    <t>Cost of sales</t>
  </si>
  <si>
    <t>Cost of sales</t>
    <phoneticPr fontId="5" type="noConversion"/>
  </si>
  <si>
    <t>Total</t>
    <phoneticPr fontId="5" type="noConversion"/>
  </si>
  <si>
    <t>P&amp;L</t>
    <phoneticPr fontId="5" type="noConversion"/>
  </si>
  <si>
    <t>Accounts receivable</t>
    <phoneticPr fontId="5" type="noConversion"/>
  </si>
  <si>
    <t>Other AR</t>
  </si>
  <si>
    <t>Prepayment</t>
  </si>
  <si>
    <t>Inventory</t>
  </si>
  <si>
    <t>Notes payable</t>
  </si>
  <si>
    <t>Accounts payable</t>
    <phoneticPr fontId="5" type="noConversion"/>
  </si>
  <si>
    <t>Advances</t>
  </si>
  <si>
    <t>Payroll payable</t>
  </si>
  <si>
    <t>Receivables</t>
  </si>
  <si>
    <t>Payables</t>
    <phoneticPr fontId="5" type="noConversion"/>
  </si>
  <si>
    <r>
      <rPr>
        <b/>
        <sz val="9"/>
        <rFont val="楷体_GB2312"/>
        <family val="3"/>
        <charset val="134"/>
      </rPr>
      <t>营运资本</t>
    </r>
    <phoneticPr fontId="5" type="noConversion"/>
  </si>
  <si>
    <t>Construction in progress</t>
  </si>
  <si>
    <t>Purchase</t>
  </si>
  <si>
    <t>Purchase/others</t>
    <phoneticPr fontId="5" type="noConversion"/>
  </si>
  <si>
    <t>Fixed assets Cost</t>
  </si>
  <si>
    <t>Beginning balance</t>
  </si>
  <si>
    <t>Transferred from CIP</t>
  </si>
  <si>
    <t>CIP</t>
  </si>
  <si>
    <t>Accumulated Depreciation</t>
  </si>
  <si>
    <t>Incremental</t>
  </si>
  <si>
    <t>depreciation ratio</t>
  </si>
  <si>
    <t>Disposal</t>
  </si>
  <si>
    <t>Impairment</t>
  </si>
  <si>
    <t>Fixed asset book value</t>
  </si>
  <si>
    <t>Transfer ratio</t>
  </si>
  <si>
    <t>Ending balance</t>
  </si>
  <si>
    <t>Ending balance</t>
    <phoneticPr fontId="5" type="noConversion"/>
  </si>
  <si>
    <t>Transfer to fixed assets</t>
    <phoneticPr fontId="5" type="noConversion"/>
  </si>
  <si>
    <t>Capitalized interests</t>
    <phoneticPr fontId="5" type="noConversion"/>
  </si>
  <si>
    <t>Transfer</t>
    <phoneticPr fontId="5" type="noConversion"/>
  </si>
  <si>
    <t>to LT loan within one year</t>
  </si>
  <si>
    <t>payback</t>
  </si>
  <si>
    <t>Net changes</t>
  </si>
  <si>
    <t>Interest rate</t>
    <phoneticPr fontId="5" type="noConversion"/>
  </si>
  <si>
    <t>Interest expense</t>
    <phoneticPr fontId="5" type="noConversion"/>
  </si>
  <si>
    <t>Interest income</t>
    <phoneticPr fontId="5" type="noConversion"/>
  </si>
  <si>
    <t>Cash</t>
    <phoneticPr fontId="5" type="noConversion"/>
  </si>
  <si>
    <t>Intangible assets</t>
    <phoneticPr fontId="5" type="noConversion"/>
  </si>
  <si>
    <t>Amortization ratio</t>
    <phoneticPr fontId="5" type="noConversion"/>
  </si>
  <si>
    <t>Amortization</t>
    <phoneticPr fontId="5" type="noConversion"/>
  </si>
  <si>
    <t>LT prepaid expense</t>
  </si>
  <si>
    <t>Minority interest</t>
  </si>
  <si>
    <t>Incremental (Cash)</t>
    <phoneticPr fontId="5" type="noConversion"/>
  </si>
  <si>
    <t>From P&amp;L</t>
    <phoneticPr fontId="5" type="noConversion"/>
  </si>
  <si>
    <t>Dividends</t>
    <phoneticPr fontId="5" type="noConversion"/>
  </si>
  <si>
    <t xml:space="preserve">Return </t>
    <phoneticPr fontId="5" type="noConversion"/>
  </si>
  <si>
    <t>Ending  balance</t>
    <phoneticPr fontId="5" type="noConversion"/>
  </si>
  <si>
    <t>Finance expense</t>
  </si>
  <si>
    <t>Net- other revenue</t>
    <phoneticPr fontId="5" type="noConversion"/>
  </si>
  <si>
    <t>as of Rev %</t>
    <phoneticPr fontId="5" type="noConversion"/>
  </si>
  <si>
    <t>Interest income</t>
    <phoneticPr fontId="5" type="noConversion"/>
  </si>
  <si>
    <t>Interest expense</t>
    <phoneticPr fontId="5" type="noConversion"/>
  </si>
  <si>
    <t>Bank charges and other</t>
    <phoneticPr fontId="5" type="noConversion"/>
  </si>
  <si>
    <t>Asset impairment</t>
  </si>
  <si>
    <t>Operating profit</t>
  </si>
  <si>
    <t>Investment income</t>
  </si>
  <si>
    <t>Non-operating expense</t>
  </si>
  <si>
    <t>Fair value gain</t>
    <phoneticPr fontId="5" type="noConversion"/>
  </si>
  <si>
    <t>Profit before tax</t>
    <phoneticPr fontId="5" type="noConversion"/>
  </si>
  <si>
    <t>Income taxes</t>
  </si>
  <si>
    <t>Effective income tax rate</t>
    <phoneticPr fontId="5" type="noConversion"/>
  </si>
  <si>
    <t>DPS (Rmb)</t>
    <phoneticPr fontId="5" type="noConversion"/>
  </si>
  <si>
    <t>P&amp;L</t>
    <phoneticPr fontId="5" type="noConversion"/>
  </si>
  <si>
    <t>Foreign exchange gains and losses</t>
    <phoneticPr fontId="5" type="noConversion"/>
  </si>
  <si>
    <t>Cash Flows</t>
    <phoneticPr fontId="5" type="noConversion"/>
  </si>
  <si>
    <t>Operating cash flow:</t>
    <phoneticPr fontId="5" type="noConversion"/>
  </si>
  <si>
    <t>D&amp;A</t>
  </si>
  <si>
    <t>Change of WC</t>
  </si>
  <si>
    <t>Selling expense</t>
    <phoneticPr fontId="5" type="noConversion"/>
  </si>
  <si>
    <t>G&amp;A expense</t>
    <phoneticPr fontId="5" type="noConversion"/>
  </si>
  <si>
    <t>Investing cash flow:</t>
    <phoneticPr fontId="5" type="noConversion"/>
  </si>
  <si>
    <t>LT investment and others</t>
  </si>
  <si>
    <t>Cash flow before Financing</t>
  </si>
  <si>
    <t>Financing cash flow:</t>
    <phoneticPr fontId="5" type="noConversion"/>
  </si>
  <si>
    <t>Equity finance</t>
  </si>
  <si>
    <t>Debt increase</t>
  </si>
  <si>
    <t>Net interest</t>
  </si>
  <si>
    <t>Dividend</t>
  </si>
  <si>
    <t>Balance Sheet</t>
    <phoneticPr fontId="5" type="noConversion"/>
  </si>
  <si>
    <t>Current assets:</t>
    <phoneticPr fontId="5" type="noConversion"/>
  </si>
  <si>
    <t>Effect of exchange rate changes on cash</t>
    <phoneticPr fontId="5" type="noConversion"/>
  </si>
  <si>
    <t>Effect of changes in scope of consolidation on cash</t>
    <phoneticPr fontId="5" type="noConversion"/>
  </si>
  <si>
    <t>Note receivable</t>
  </si>
  <si>
    <t>Accounts receivable</t>
    <phoneticPr fontId="5" type="noConversion"/>
  </si>
  <si>
    <t>Fixed assets - net</t>
    <phoneticPr fontId="5" type="noConversion"/>
  </si>
  <si>
    <t>Construction in progress</t>
    <phoneticPr fontId="5" type="noConversion"/>
  </si>
  <si>
    <t>Intangible assets &amp; others</t>
    <phoneticPr fontId="5" type="noConversion"/>
  </si>
  <si>
    <t>Total non-current assets</t>
    <phoneticPr fontId="5" type="noConversion"/>
  </si>
  <si>
    <t>Total assets</t>
    <phoneticPr fontId="5" type="noConversion"/>
  </si>
  <si>
    <t>Current liabilities:</t>
    <phoneticPr fontId="5" type="noConversion"/>
  </si>
  <si>
    <t>Dividend payable</t>
  </si>
  <si>
    <t>Long term liabilities:</t>
    <phoneticPr fontId="5" type="noConversion"/>
  </si>
  <si>
    <t>Other LT liabilities</t>
  </si>
  <si>
    <t>Total liabilities</t>
    <phoneticPr fontId="5" type="noConversion"/>
  </si>
  <si>
    <t>Capital</t>
  </si>
  <si>
    <t>Trading financial assets</t>
  </si>
  <si>
    <t xml:space="preserve">Bank balances and cash </t>
  </si>
  <si>
    <t>Other monetary capital</t>
    <phoneticPr fontId="5" type="noConversion"/>
  </si>
  <si>
    <r>
      <rPr>
        <sz val="9"/>
        <color theme="0"/>
        <rFont val="楷体_GB2312"/>
        <family val="3"/>
        <charset val="134"/>
      </rPr>
      <t>单位（人民币百万）</t>
    </r>
    <phoneticPr fontId="5" type="noConversion"/>
  </si>
  <si>
    <r>
      <t>(-)</t>
    </r>
    <r>
      <rPr>
        <sz val="9"/>
        <rFont val="楷体_GB2312"/>
        <family val="3"/>
        <charset val="134"/>
      </rPr>
      <t>投资收益</t>
    </r>
    <phoneticPr fontId="5" type="noConversion"/>
  </si>
  <si>
    <r>
      <rPr>
        <sz val="9"/>
        <rFont val="楷体_GB2312"/>
        <family val="3"/>
        <charset val="134"/>
      </rPr>
      <t>合并范围变动对现金的影响额</t>
    </r>
    <phoneticPr fontId="5" type="noConversion"/>
  </si>
  <si>
    <r>
      <rPr>
        <sz val="9"/>
        <rFont val="楷体_GB2312"/>
        <family val="3"/>
        <charset val="134"/>
      </rPr>
      <t>工程物资</t>
    </r>
    <phoneticPr fontId="5" type="noConversion"/>
  </si>
  <si>
    <r>
      <rPr>
        <b/>
        <sz val="9"/>
        <rFont val="楷体_GB2312"/>
        <family val="3"/>
        <charset val="134"/>
      </rPr>
      <t>总资产</t>
    </r>
    <phoneticPr fontId="5" type="noConversion"/>
  </si>
  <si>
    <r>
      <rPr>
        <b/>
        <sz val="9"/>
        <color indexed="8"/>
        <rFont val="楷体_GB2312"/>
        <family val="3"/>
        <charset val="134"/>
      </rPr>
      <t>双箭股份</t>
    </r>
  </si>
  <si>
    <r>
      <t xml:space="preserve">                </t>
    </r>
    <r>
      <rPr>
        <b/>
        <sz val="9"/>
        <rFont val="楷体_GB2312"/>
        <family val="3"/>
        <charset val="134"/>
      </rPr>
      <t>归属于母公司所有者的净利润</t>
    </r>
  </si>
  <si>
    <r>
      <t xml:space="preserve">DCF </t>
    </r>
    <r>
      <rPr>
        <b/>
        <sz val="9"/>
        <rFont val="楷体_GB2312"/>
        <family val="3"/>
        <charset val="134"/>
      </rPr>
      <t>模型</t>
    </r>
    <phoneticPr fontId="5" type="noConversion"/>
  </si>
  <si>
    <r>
      <rPr>
        <b/>
        <sz val="9"/>
        <rFont val="楷体_GB2312"/>
        <family val="3"/>
        <charset val="134"/>
      </rPr>
      <t>人民币百万元</t>
    </r>
    <phoneticPr fontId="5" type="noConversion"/>
  </si>
  <si>
    <r>
      <rPr>
        <b/>
        <sz val="9"/>
        <rFont val="楷体_GB2312"/>
        <family val="3"/>
        <charset val="134"/>
      </rPr>
      <t>自由现金流终值</t>
    </r>
    <phoneticPr fontId="5" type="noConversion"/>
  </si>
  <si>
    <r>
      <t xml:space="preserve">DCF </t>
    </r>
    <r>
      <rPr>
        <b/>
        <sz val="9"/>
        <color rgb="FFFFFFFF"/>
        <rFont val="楷体_GB2312"/>
        <family val="3"/>
        <charset val="134"/>
      </rPr>
      <t>分析</t>
    </r>
    <phoneticPr fontId="83" type="noConversion"/>
  </si>
  <si>
    <r>
      <rPr>
        <sz val="9"/>
        <rFont val="楷体_GB2312"/>
        <family val="3"/>
        <charset val="134"/>
      </rPr>
      <t>预测期自由现金流现值</t>
    </r>
    <phoneticPr fontId="5" type="noConversion"/>
  </si>
  <si>
    <r>
      <rPr>
        <sz val="9"/>
        <rFont val="楷体_GB2312"/>
        <family val="3"/>
        <charset val="134"/>
      </rPr>
      <t>自由现金流终值</t>
    </r>
    <phoneticPr fontId="5" type="noConversion"/>
  </si>
  <si>
    <r>
      <rPr>
        <sz val="9"/>
        <rFont val="楷体_GB2312"/>
        <family val="3"/>
        <charset val="134"/>
      </rPr>
      <t>净现金</t>
    </r>
    <phoneticPr fontId="5" type="noConversion"/>
  </si>
  <si>
    <r>
      <rPr>
        <sz val="9"/>
        <rFont val="楷体_GB2312"/>
        <family val="3"/>
        <charset val="134"/>
      </rPr>
      <t>每股权益价值（元）</t>
    </r>
    <phoneticPr fontId="5" type="noConversion"/>
  </si>
  <si>
    <r>
      <rPr>
        <sz val="9"/>
        <rFont val="楷体_GB2312"/>
        <family val="3"/>
        <charset val="134"/>
      </rPr>
      <t>债务资本成本</t>
    </r>
    <phoneticPr fontId="5" type="noConversion"/>
  </si>
  <si>
    <r>
      <rPr>
        <sz val="9"/>
        <rFont val="楷体_GB2312"/>
        <family val="3"/>
        <charset val="134"/>
      </rPr>
      <t>税后债务资本成本</t>
    </r>
    <phoneticPr fontId="5" type="noConversion"/>
  </si>
  <si>
    <r>
      <rPr>
        <b/>
        <sz val="9"/>
        <color rgb="FFFFFFFF"/>
        <rFont val="楷体_GB2312"/>
        <family val="3"/>
        <charset val="134"/>
      </rPr>
      <t>每股权益价值（元）</t>
    </r>
    <phoneticPr fontId="83" type="noConversion"/>
  </si>
  <si>
    <r>
      <rPr>
        <sz val="9"/>
        <rFont val="楷体_GB2312"/>
        <family val="3"/>
        <charset val="134"/>
      </rPr>
      <t>永续增长率</t>
    </r>
    <phoneticPr fontId="5" type="noConversion"/>
  </si>
  <si>
    <r>
      <rPr>
        <b/>
        <sz val="9"/>
        <color rgb="FFFFFFFF"/>
        <rFont val="楷体_GB2312"/>
        <family val="3"/>
        <charset val="134"/>
      </rPr>
      <t>基于</t>
    </r>
    <r>
      <rPr>
        <b/>
        <sz val="9"/>
        <color rgb="FFFFFFFF"/>
        <rFont val="Arial"/>
        <family val="2"/>
      </rPr>
      <t>WACC/</t>
    </r>
    <r>
      <rPr>
        <b/>
        <sz val="9"/>
        <color rgb="FFFFFFFF"/>
        <rFont val="楷体_GB2312"/>
        <family val="3"/>
        <charset val="134"/>
      </rPr>
      <t>永续增长率变化的</t>
    </r>
    <r>
      <rPr>
        <b/>
        <sz val="9"/>
        <color rgb="FFFFFFFF"/>
        <rFont val="Arial"/>
        <family val="2"/>
      </rPr>
      <t>DCF</t>
    </r>
    <r>
      <rPr>
        <b/>
        <sz val="9"/>
        <color rgb="FFFFFFFF"/>
        <rFont val="楷体_GB2312"/>
        <family val="3"/>
        <charset val="134"/>
      </rPr>
      <t>目标价敏感性分析（</t>
    </r>
    <r>
      <rPr>
        <b/>
        <sz val="9"/>
        <color rgb="FFFFFFFF"/>
        <rFont val="Arial"/>
        <family val="2"/>
      </rPr>
      <t>%</t>
    </r>
    <r>
      <rPr>
        <b/>
        <sz val="9"/>
        <color rgb="FFFFFFFF"/>
        <rFont val="楷体_GB2312"/>
        <family val="3"/>
        <charset val="134"/>
      </rPr>
      <t>）</t>
    </r>
    <r>
      <rPr>
        <b/>
        <sz val="9"/>
        <color rgb="FFFFFFFF"/>
        <rFont val="Arial"/>
        <family val="2"/>
      </rPr>
      <t xml:space="preserve"> </t>
    </r>
    <phoneticPr fontId="83" type="noConversion"/>
  </si>
  <si>
    <r>
      <rPr>
        <sz val="9"/>
        <rFont val="楷体_GB2312"/>
        <family val="3"/>
        <charset val="134"/>
      </rPr>
      <t>永续增长率</t>
    </r>
    <phoneticPr fontId="83" type="noConversion"/>
  </si>
  <si>
    <r>
      <rPr>
        <sz val="9"/>
        <color indexed="8"/>
        <rFont val="楷体_GB2312"/>
        <family val="3"/>
        <charset val="134"/>
      </rPr>
      <t>经营活动现金流净额</t>
    </r>
    <phoneticPr fontId="5" type="noConversion"/>
  </si>
  <si>
    <r>
      <rPr>
        <sz val="9"/>
        <color indexed="8"/>
        <rFont val="楷体_GB2312"/>
        <family val="3"/>
        <charset val="134"/>
      </rPr>
      <t>投资活动现金流净额</t>
    </r>
    <phoneticPr fontId="5" type="noConversion"/>
  </si>
  <si>
    <r>
      <rPr>
        <sz val="9"/>
        <color indexed="8"/>
        <rFont val="楷体_GB2312"/>
        <family val="3"/>
        <charset val="134"/>
      </rPr>
      <t>融资活动现金流净额</t>
    </r>
    <phoneticPr fontId="5" type="noConversion"/>
  </si>
  <si>
    <r>
      <rPr>
        <sz val="9"/>
        <color indexed="8"/>
        <rFont val="楷体_GB2312"/>
        <family val="3"/>
        <charset val="134"/>
      </rPr>
      <t>总资产</t>
    </r>
    <phoneticPr fontId="5" type="noConversion"/>
  </si>
  <si>
    <r>
      <rPr>
        <sz val="9"/>
        <color indexed="8"/>
        <rFont val="楷体_GB2312"/>
        <family val="3"/>
        <charset val="134"/>
      </rPr>
      <t>主营业务利润率</t>
    </r>
    <phoneticPr fontId="5" type="noConversion"/>
  </si>
  <si>
    <r>
      <rPr>
        <sz val="9"/>
        <color indexed="8"/>
        <rFont val="楷体_GB2312"/>
        <family val="3"/>
        <charset val="134"/>
      </rPr>
      <t>息税前利润率</t>
    </r>
    <r>
      <rPr>
        <sz val="9"/>
        <color indexed="8"/>
        <rFont val="Arial"/>
        <family val="2"/>
      </rPr>
      <t xml:space="preserve"> </t>
    </r>
    <phoneticPr fontId="5" type="noConversion"/>
  </si>
  <si>
    <r>
      <rPr>
        <sz val="9"/>
        <color indexed="8"/>
        <rFont val="楷体_GB2312"/>
        <family val="3"/>
        <charset val="134"/>
      </rPr>
      <t>净利润率</t>
    </r>
    <r>
      <rPr>
        <sz val="9"/>
        <color indexed="8"/>
        <rFont val="Arial"/>
        <family val="2"/>
      </rPr>
      <t xml:space="preserve"> </t>
    </r>
    <phoneticPr fontId="5" type="noConversion"/>
  </si>
  <si>
    <r>
      <rPr>
        <sz val="9"/>
        <color indexed="8"/>
        <rFont val="楷体_GB2312"/>
        <family val="3"/>
        <charset val="134"/>
      </rPr>
      <t>净资产收益率</t>
    </r>
    <r>
      <rPr>
        <sz val="9"/>
        <color indexed="8"/>
        <rFont val="Arial"/>
        <family val="2"/>
      </rPr>
      <t xml:space="preserve"> </t>
    </r>
    <phoneticPr fontId="5" type="noConversion"/>
  </si>
  <si>
    <r>
      <rPr>
        <sz val="9"/>
        <color indexed="8"/>
        <rFont val="楷体_GB2312"/>
        <family val="3"/>
        <charset val="134"/>
      </rPr>
      <t>总资产收益率</t>
    </r>
    <r>
      <rPr>
        <sz val="9"/>
        <color indexed="8"/>
        <rFont val="Arial"/>
        <family val="2"/>
      </rPr>
      <t/>
    </r>
    <phoneticPr fontId="5" type="noConversion"/>
  </si>
  <si>
    <r>
      <rPr>
        <sz val="9"/>
        <color indexed="8"/>
        <rFont val="楷体_GB2312"/>
        <family val="3"/>
        <charset val="134"/>
      </rPr>
      <t>总资产负债率</t>
    </r>
    <r>
      <rPr>
        <sz val="9"/>
        <color indexed="8"/>
        <rFont val="Arial"/>
        <family val="2"/>
      </rPr>
      <t/>
    </r>
    <phoneticPr fontId="5" type="noConversion"/>
  </si>
  <si>
    <r>
      <rPr>
        <sz val="9"/>
        <color indexed="8"/>
        <rFont val="楷体_GB2312"/>
        <family val="3"/>
        <charset val="134"/>
      </rPr>
      <t>应收帐款周转期</t>
    </r>
    <phoneticPr fontId="5" type="noConversion"/>
  </si>
  <si>
    <r>
      <rPr>
        <sz val="9"/>
        <color indexed="8"/>
        <rFont val="楷体_GB2312"/>
        <family val="3"/>
        <charset val="134"/>
      </rPr>
      <t>存货周转期</t>
    </r>
    <phoneticPr fontId="5" type="noConversion"/>
  </si>
  <si>
    <r>
      <rPr>
        <sz val="9"/>
        <color indexed="8"/>
        <rFont val="楷体_GB2312"/>
        <family val="3"/>
        <charset val="134"/>
      </rPr>
      <t>分红比例</t>
    </r>
    <phoneticPr fontId="5" type="noConversion"/>
  </si>
  <si>
    <r>
      <rPr>
        <sz val="9"/>
        <color theme="0"/>
        <rFont val="楷体_GB2312"/>
        <family val="3"/>
        <charset val="134"/>
      </rPr>
      <t>单位（人民币百万）</t>
    </r>
    <phoneticPr fontId="5" type="noConversion"/>
  </si>
  <si>
    <r>
      <rPr>
        <b/>
        <sz val="9"/>
        <rFont val="楷体_GB2312"/>
        <family val="3"/>
        <charset val="134"/>
      </rPr>
      <t>应收项目</t>
    </r>
    <phoneticPr fontId="5" type="noConversion"/>
  </si>
  <si>
    <r>
      <rPr>
        <sz val="9"/>
        <rFont val="楷体_GB2312"/>
        <family val="3"/>
        <charset val="134"/>
      </rPr>
      <t>应收票据</t>
    </r>
    <phoneticPr fontId="5" type="noConversion"/>
  </si>
  <si>
    <r>
      <rPr>
        <sz val="9"/>
        <rFont val="楷体_GB2312"/>
        <family val="3"/>
        <charset val="134"/>
      </rPr>
      <t>应收帐款</t>
    </r>
    <phoneticPr fontId="5" type="noConversion"/>
  </si>
  <si>
    <r>
      <rPr>
        <sz val="9"/>
        <rFont val="楷体_GB2312"/>
        <family val="3"/>
        <charset val="134"/>
      </rPr>
      <t>总计</t>
    </r>
    <phoneticPr fontId="5" type="noConversion"/>
  </si>
  <si>
    <r>
      <rPr>
        <b/>
        <sz val="9"/>
        <rFont val="楷体_GB2312"/>
        <family val="3"/>
        <charset val="134"/>
      </rPr>
      <t>应付项目</t>
    </r>
    <phoneticPr fontId="5" type="noConversion"/>
  </si>
  <si>
    <r>
      <rPr>
        <sz val="9"/>
        <rFont val="楷体_GB2312"/>
        <family val="3"/>
        <charset val="134"/>
      </rPr>
      <t>应付票据</t>
    </r>
    <phoneticPr fontId="5" type="noConversion"/>
  </si>
  <si>
    <r>
      <rPr>
        <sz val="9"/>
        <rFont val="楷体_GB2312"/>
        <family val="3"/>
        <charset val="134"/>
      </rPr>
      <t>预收帐款</t>
    </r>
    <phoneticPr fontId="5" type="noConversion"/>
  </si>
  <si>
    <r>
      <rPr>
        <sz val="9"/>
        <rFont val="楷体_GB2312"/>
        <family val="3"/>
        <charset val="134"/>
      </rPr>
      <t>应付工资</t>
    </r>
    <phoneticPr fontId="5" type="noConversion"/>
  </si>
  <si>
    <r>
      <rPr>
        <b/>
        <sz val="9"/>
        <rFont val="楷体_GB2312"/>
        <family val="3"/>
        <charset val="134"/>
      </rPr>
      <t>资本支出</t>
    </r>
    <phoneticPr fontId="5" type="noConversion"/>
  </si>
  <si>
    <r>
      <rPr>
        <sz val="9"/>
        <rFont val="楷体_GB2312"/>
        <family val="3"/>
        <charset val="134"/>
      </rPr>
      <t>在建工程</t>
    </r>
    <phoneticPr fontId="5" type="noConversion"/>
  </si>
  <si>
    <r>
      <rPr>
        <sz val="9"/>
        <rFont val="楷体_GB2312"/>
        <family val="3"/>
        <charset val="134"/>
      </rPr>
      <t>收购、其它</t>
    </r>
    <phoneticPr fontId="5" type="noConversion"/>
  </si>
  <si>
    <r>
      <rPr>
        <sz val="9"/>
        <rFont val="楷体_GB2312"/>
        <family val="3"/>
        <charset val="134"/>
      </rPr>
      <t>期初余额</t>
    </r>
    <phoneticPr fontId="5" type="noConversion"/>
  </si>
  <si>
    <r>
      <rPr>
        <sz val="9"/>
        <rFont val="楷体_GB2312"/>
        <family val="3"/>
        <charset val="134"/>
      </rPr>
      <t>收购其他</t>
    </r>
    <phoneticPr fontId="5" type="noConversion"/>
  </si>
  <si>
    <r>
      <rPr>
        <sz val="9"/>
        <rFont val="楷体_GB2312"/>
        <family val="3"/>
        <charset val="134"/>
      </rPr>
      <t>转让</t>
    </r>
    <phoneticPr fontId="5" type="noConversion"/>
  </si>
  <si>
    <r>
      <rPr>
        <b/>
        <sz val="9"/>
        <rFont val="楷体_GB2312"/>
        <family val="3"/>
        <charset val="134"/>
      </rPr>
      <t>累计折旧</t>
    </r>
    <phoneticPr fontId="5" type="noConversion"/>
  </si>
  <si>
    <r>
      <rPr>
        <sz val="9"/>
        <rFont val="楷体_GB2312"/>
        <family val="3"/>
        <charset val="134"/>
      </rPr>
      <t>当年新增</t>
    </r>
    <phoneticPr fontId="5" type="noConversion"/>
  </si>
  <si>
    <r>
      <rPr>
        <i/>
        <sz val="9"/>
        <rFont val="楷体_GB2312"/>
        <family val="3"/>
        <charset val="134"/>
      </rPr>
      <t>折旧率</t>
    </r>
    <phoneticPr fontId="5" type="noConversion"/>
  </si>
  <si>
    <r>
      <rPr>
        <sz val="9"/>
        <rFont val="楷体_GB2312"/>
        <family val="3"/>
        <charset val="134"/>
      </rPr>
      <t>当年减少</t>
    </r>
    <phoneticPr fontId="5" type="noConversion"/>
  </si>
  <si>
    <r>
      <rPr>
        <b/>
        <sz val="9"/>
        <rFont val="楷体_GB2312"/>
        <family val="3"/>
        <charset val="134"/>
      </rPr>
      <t>固定资产净值</t>
    </r>
    <phoneticPr fontId="5" type="noConversion"/>
  </si>
  <si>
    <r>
      <rPr>
        <sz val="9"/>
        <rFont val="楷体_GB2312"/>
        <family val="3"/>
        <charset val="134"/>
      </rPr>
      <t>期末余额</t>
    </r>
    <phoneticPr fontId="5" type="noConversion"/>
  </si>
  <si>
    <r>
      <rPr>
        <sz val="9"/>
        <rFont val="楷体_GB2312"/>
        <family val="3"/>
        <charset val="134"/>
      </rPr>
      <t>当期投入</t>
    </r>
    <phoneticPr fontId="5" type="noConversion"/>
  </si>
  <si>
    <r>
      <rPr>
        <sz val="9"/>
        <rFont val="楷体_GB2312"/>
        <family val="3"/>
        <charset val="134"/>
      </rPr>
      <t>转入固定资产</t>
    </r>
    <phoneticPr fontId="5" type="noConversion"/>
  </si>
  <si>
    <r>
      <rPr>
        <sz val="9"/>
        <rFont val="楷体_GB2312"/>
        <family val="3"/>
        <charset val="134"/>
      </rPr>
      <t>转换率</t>
    </r>
    <phoneticPr fontId="5" type="noConversion"/>
  </si>
  <si>
    <r>
      <rPr>
        <sz val="9"/>
        <rFont val="楷体_GB2312"/>
        <family val="3"/>
        <charset val="134"/>
      </rPr>
      <t>其它减少</t>
    </r>
    <phoneticPr fontId="5" type="noConversion"/>
  </si>
  <si>
    <r>
      <rPr>
        <sz val="9"/>
        <rFont val="楷体_GB2312"/>
        <family val="3"/>
        <charset val="134"/>
      </rPr>
      <t>利息资本化</t>
    </r>
    <phoneticPr fontId="5" type="noConversion"/>
  </si>
  <si>
    <r>
      <rPr>
        <sz val="9"/>
        <rFont val="楷体_GB2312"/>
        <family val="3"/>
        <charset val="134"/>
      </rPr>
      <t>当期增加</t>
    </r>
    <phoneticPr fontId="5" type="noConversion"/>
  </si>
  <si>
    <r>
      <rPr>
        <b/>
        <sz val="9"/>
        <rFont val="楷体_GB2312"/>
        <family val="3"/>
        <charset val="134"/>
      </rPr>
      <t>现金</t>
    </r>
    <phoneticPr fontId="5" type="noConversion"/>
  </si>
  <si>
    <r>
      <rPr>
        <sz val="9"/>
        <rFont val="楷体_GB2312"/>
        <family val="3"/>
        <charset val="134"/>
      </rPr>
      <t>利息收入</t>
    </r>
    <phoneticPr fontId="5" type="noConversion"/>
  </si>
  <si>
    <r>
      <rPr>
        <sz val="9"/>
        <rFont val="楷体_GB2312"/>
        <family val="3"/>
        <charset val="134"/>
      </rPr>
      <t>存款利率</t>
    </r>
    <phoneticPr fontId="5" type="noConversion"/>
  </si>
  <si>
    <r>
      <rPr>
        <b/>
        <sz val="9"/>
        <rFont val="楷体_GB2312"/>
        <family val="3"/>
        <charset val="134"/>
      </rPr>
      <t>无形资产</t>
    </r>
    <phoneticPr fontId="5" type="noConversion"/>
  </si>
  <si>
    <r>
      <rPr>
        <sz val="9"/>
        <rFont val="楷体_GB2312"/>
        <family val="3"/>
        <charset val="134"/>
      </rPr>
      <t>摊销</t>
    </r>
    <phoneticPr fontId="5" type="noConversion"/>
  </si>
  <si>
    <r>
      <rPr>
        <b/>
        <sz val="9"/>
        <rFont val="楷体_GB2312"/>
        <family val="3"/>
        <charset val="134"/>
      </rPr>
      <t>长期待摊费用</t>
    </r>
    <phoneticPr fontId="5" type="noConversion"/>
  </si>
  <si>
    <r>
      <rPr>
        <sz val="9"/>
        <rFont val="楷体_GB2312"/>
        <family val="3"/>
        <charset val="134"/>
      </rPr>
      <t>当期投入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减少</t>
    </r>
    <r>
      <rPr>
        <sz val="9"/>
        <rFont val="Arial"/>
        <family val="2"/>
      </rPr>
      <t>)</t>
    </r>
    <phoneticPr fontId="5" type="noConversion"/>
  </si>
  <si>
    <r>
      <rPr>
        <b/>
        <sz val="9"/>
        <rFont val="楷体_GB2312"/>
        <family val="3"/>
        <charset val="134"/>
      </rPr>
      <t>少数股东权益</t>
    </r>
    <phoneticPr fontId="5" type="noConversion"/>
  </si>
  <si>
    <r>
      <rPr>
        <b/>
        <sz val="9"/>
        <rFont val="楷体_GB2312"/>
        <family val="3"/>
        <charset val="134"/>
      </rPr>
      <t>期末余额</t>
    </r>
    <phoneticPr fontId="5" type="noConversion"/>
  </si>
  <si>
    <r>
      <rPr>
        <sz val="9"/>
        <rFont val="楷体_GB2312"/>
        <family val="3"/>
        <charset val="134"/>
      </rPr>
      <t>当期投入</t>
    </r>
    <r>
      <rPr>
        <sz val="9"/>
        <rFont val="Arial"/>
        <family val="2"/>
      </rPr>
      <t>(</t>
    </r>
    <r>
      <rPr>
        <sz val="9"/>
        <rFont val="楷体_GB2312"/>
        <family val="3"/>
        <charset val="134"/>
      </rPr>
      <t>现金</t>
    </r>
    <r>
      <rPr>
        <sz val="9"/>
        <rFont val="Arial"/>
        <family val="2"/>
      </rPr>
      <t>)</t>
    </r>
    <phoneticPr fontId="5" type="noConversion"/>
  </si>
  <si>
    <r>
      <rPr>
        <sz val="9"/>
        <rFont val="楷体_GB2312"/>
        <family val="3"/>
        <charset val="134"/>
      </rPr>
      <t>当前损益</t>
    </r>
    <phoneticPr fontId="5" type="noConversion"/>
  </si>
  <si>
    <r>
      <rPr>
        <i/>
        <sz val="9"/>
        <rFont val="楷体_GB2312"/>
        <family val="3"/>
        <charset val="134"/>
      </rPr>
      <t>回报率</t>
    </r>
    <phoneticPr fontId="5" type="noConversion"/>
  </si>
  <si>
    <r>
      <rPr>
        <sz val="9"/>
        <rFont val="楷体_GB2312"/>
        <family val="3"/>
        <charset val="134"/>
      </rPr>
      <t>支付红利</t>
    </r>
    <phoneticPr fontId="5" type="noConversion"/>
  </si>
  <si>
    <r>
      <rPr>
        <i/>
        <sz val="9"/>
        <rFont val="楷体_GB2312"/>
        <family val="3"/>
        <charset val="134"/>
      </rPr>
      <t>营业费用率</t>
    </r>
    <phoneticPr fontId="5" type="noConversion"/>
  </si>
  <si>
    <r>
      <rPr>
        <i/>
        <sz val="9"/>
        <rFont val="楷体_GB2312"/>
        <family val="3"/>
        <charset val="134"/>
      </rPr>
      <t>管理费用率</t>
    </r>
    <phoneticPr fontId="5" type="noConversion"/>
  </si>
  <si>
    <r>
      <rPr>
        <i/>
        <sz val="9"/>
        <rFont val="楷体_GB2312"/>
        <family val="3"/>
        <charset val="134"/>
      </rPr>
      <t>利润率</t>
    </r>
    <phoneticPr fontId="5" type="noConversion"/>
  </si>
  <si>
    <r>
      <rPr>
        <sz val="9"/>
        <rFont val="楷体_GB2312"/>
        <family val="3"/>
        <charset val="134"/>
      </rPr>
      <t>汇兑损益</t>
    </r>
    <phoneticPr fontId="5" type="noConversion"/>
  </si>
  <si>
    <r>
      <rPr>
        <sz val="9"/>
        <rFont val="楷体_GB2312"/>
        <family val="3"/>
        <charset val="134"/>
      </rPr>
      <t>银行手续费和其它</t>
    </r>
    <phoneticPr fontId="5" type="noConversion"/>
  </si>
  <si>
    <r>
      <rPr>
        <i/>
        <sz val="9"/>
        <rFont val="楷体_GB2312"/>
        <family val="3"/>
        <charset val="134"/>
      </rPr>
      <t>利润率</t>
    </r>
    <phoneticPr fontId="5" type="noConversion"/>
  </si>
  <si>
    <r>
      <rPr>
        <sz val="9"/>
        <rFont val="楷体_GB2312"/>
        <family val="3"/>
        <charset val="134"/>
      </rPr>
      <t>少数股东损益</t>
    </r>
    <phoneticPr fontId="5" type="noConversion"/>
  </si>
  <si>
    <r>
      <rPr>
        <sz val="9"/>
        <rFont val="楷体_GB2312"/>
        <family val="3"/>
        <charset val="134"/>
      </rPr>
      <t>现金分红比例</t>
    </r>
    <phoneticPr fontId="5" type="noConversion"/>
  </si>
  <si>
    <r>
      <rPr>
        <sz val="9"/>
        <rFont val="楷体_GB2312"/>
        <family val="3"/>
        <charset val="134"/>
      </rPr>
      <t>每股现金分红（人民币元）</t>
    </r>
    <phoneticPr fontId="5" type="noConversion"/>
  </si>
  <si>
    <r>
      <rPr>
        <sz val="9"/>
        <rFont val="楷体_GB2312"/>
        <family val="3"/>
        <charset val="134"/>
      </rPr>
      <t>净利润</t>
    </r>
    <phoneticPr fontId="5" type="noConversion"/>
  </si>
  <si>
    <r>
      <rPr>
        <sz val="9"/>
        <rFont val="楷体_GB2312"/>
        <family val="3"/>
        <charset val="134"/>
      </rPr>
      <t>少数股东权益</t>
    </r>
    <phoneticPr fontId="5" type="noConversion"/>
  </si>
  <si>
    <r>
      <t>(-)</t>
    </r>
    <r>
      <rPr>
        <sz val="9"/>
        <rFont val="楷体_GB2312"/>
        <family val="3"/>
        <charset val="134"/>
      </rPr>
      <t>财务费用</t>
    </r>
    <phoneticPr fontId="5" type="noConversion"/>
  </si>
  <si>
    <r>
      <rPr>
        <sz val="9"/>
        <rFont val="楷体_GB2312"/>
        <family val="3"/>
        <charset val="134"/>
      </rPr>
      <t>其它</t>
    </r>
    <phoneticPr fontId="5" type="noConversion"/>
  </si>
  <si>
    <r>
      <rPr>
        <sz val="9"/>
        <rFont val="楷体_GB2312"/>
        <family val="3"/>
        <charset val="134"/>
      </rPr>
      <t>长期投资和其它</t>
    </r>
    <phoneticPr fontId="5" type="noConversion"/>
  </si>
  <si>
    <r>
      <rPr>
        <sz val="9"/>
        <rFont val="楷体_GB2312"/>
        <family val="3"/>
        <charset val="134"/>
      </rPr>
      <t>少数股东投资</t>
    </r>
    <phoneticPr fontId="5" type="noConversion"/>
  </si>
  <si>
    <r>
      <rPr>
        <sz val="9"/>
        <rFont val="楷体_GB2312"/>
        <family val="3"/>
        <charset val="134"/>
      </rPr>
      <t>净利息支出</t>
    </r>
    <phoneticPr fontId="5" type="noConversion"/>
  </si>
  <si>
    <r>
      <rPr>
        <sz val="9"/>
        <rFont val="楷体_GB2312"/>
        <family val="3"/>
        <charset val="134"/>
      </rPr>
      <t>其他融资</t>
    </r>
    <phoneticPr fontId="5" type="noConversion"/>
  </si>
  <si>
    <r>
      <rPr>
        <sz val="9"/>
        <rFont val="楷体_GB2312"/>
        <family val="3"/>
        <charset val="134"/>
      </rPr>
      <t>汇率变动对现金的影响</t>
    </r>
    <phoneticPr fontId="5" type="noConversion"/>
  </si>
  <si>
    <r>
      <rPr>
        <sz val="9"/>
        <rFont val="楷体_GB2312"/>
        <family val="3"/>
        <charset val="134"/>
      </rPr>
      <t>交易性金融资产</t>
    </r>
    <phoneticPr fontId="5" type="noConversion"/>
  </si>
  <si>
    <r>
      <rPr>
        <sz val="9"/>
        <rFont val="楷体_GB2312"/>
        <family val="3"/>
        <charset val="134"/>
      </rPr>
      <t>应收票据</t>
    </r>
    <phoneticPr fontId="5" type="noConversion"/>
  </si>
  <si>
    <r>
      <rPr>
        <sz val="9"/>
        <rFont val="楷体_GB2312"/>
        <family val="3"/>
        <charset val="134"/>
      </rPr>
      <t>应收帐款</t>
    </r>
    <phoneticPr fontId="5" type="noConversion"/>
  </si>
  <si>
    <r>
      <rPr>
        <b/>
        <sz val="9"/>
        <rFont val="楷体_GB2312"/>
        <family val="3"/>
        <charset val="134"/>
      </rPr>
      <t>固定资产</t>
    </r>
    <phoneticPr fontId="5" type="noConversion"/>
  </si>
  <si>
    <r>
      <rPr>
        <sz val="9"/>
        <rFont val="楷体_GB2312"/>
        <family val="3"/>
        <charset val="134"/>
      </rPr>
      <t>长期待摊费用</t>
    </r>
    <phoneticPr fontId="5" type="noConversion"/>
  </si>
  <si>
    <r>
      <rPr>
        <sz val="9"/>
        <rFont val="楷体_GB2312"/>
        <family val="3"/>
        <charset val="134"/>
      </rPr>
      <t>其他长期资产</t>
    </r>
    <phoneticPr fontId="5" type="noConversion"/>
  </si>
  <si>
    <r>
      <rPr>
        <b/>
        <sz val="9"/>
        <rFont val="楷体_GB2312"/>
        <family val="3"/>
        <charset val="134"/>
      </rPr>
      <t>非流动资产合计</t>
    </r>
    <phoneticPr fontId="5" type="noConversion"/>
  </si>
  <si>
    <r>
      <rPr>
        <b/>
        <sz val="9"/>
        <rFont val="楷体_GB2312"/>
        <family val="3"/>
        <charset val="134"/>
      </rPr>
      <t>总负债</t>
    </r>
    <phoneticPr fontId="5" type="noConversion"/>
  </si>
  <si>
    <r>
      <rPr>
        <sz val="9"/>
        <rFont val="楷体_GB2312"/>
        <family val="3"/>
        <charset val="134"/>
      </rPr>
      <t>净负债</t>
    </r>
    <r>
      <rPr>
        <sz val="9"/>
        <rFont val="Arial"/>
        <family val="2"/>
      </rPr>
      <t>+</t>
    </r>
    <r>
      <rPr>
        <sz val="9"/>
        <rFont val="楷体_GB2312"/>
        <family val="3"/>
        <charset val="134"/>
      </rPr>
      <t>少数股东权益</t>
    </r>
    <phoneticPr fontId="5" type="noConversion"/>
  </si>
  <si>
    <r>
      <rPr>
        <sz val="9"/>
        <color theme="0"/>
        <rFont val="楷体_GB2312"/>
        <family val="3"/>
        <charset val="134"/>
      </rPr>
      <t>单位（人民币百万）</t>
    </r>
    <phoneticPr fontId="5" type="noConversion"/>
  </si>
  <si>
    <r>
      <rPr>
        <b/>
        <sz val="9"/>
        <rFont val="楷体_GB2312"/>
        <family val="3"/>
        <charset val="134"/>
      </rPr>
      <t>销量</t>
    </r>
    <r>
      <rPr>
        <b/>
        <sz val="9"/>
        <rFont val="Arial"/>
        <family val="2"/>
      </rPr>
      <t xml:space="preserve"> (</t>
    </r>
    <r>
      <rPr>
        <b/>
        <sz val="9"/>
        <rFont val="楷体_GB2312"/>
        <family val="3"/>
        <charset val="134"/>
      </rPr>
      <t>万平米</t>
    </r>
    <r>
      <rPr>
        <b/>
        <sz val="9"/>
        <rFont val="Arial"/>
        <family val="2"/>
      </rPr>
      <t>)</t>
    </r>
    <phoneticPr fontId="5" type="noConversion"/>
  </si>
  <si>
    <r>
      <rPr>
        <sz val="9"/>
        <rFont val="楷体_GB2312"/>
        <family val="3"/>
        <charset val="134"/>
      </rPr>
      <t>产品一</t>
    </r>
    <phoneticPr fontId="5" type="noConversion"/>
  </si>
  <si>
    <r>
      <rPr>
        <sz val="9"/>
        <rFont val="楷体_GB2312"/>
        <family val="3"/>
        <charset val="134"/>
      </rPr>
      <t>产品二</t>
    </r>
    <phoneticPr fontId="5" type="noConversion"/>
  </si>
  <si>
    <r>
      <rPr>
        <sz val="9"/>
        <rFont val="楷体_GB2312"/>
        <family val="3"/>
        <charset val="134"/>
      </rPr>
      <t>产品三</t>
    </r>
    <phoneticPr fontId="5" type="noConversion"/>
  </si>
  <si>
    <r>
      <rPr>
        <b/>
        <sz val="9"/>
        <rFont val="楷体_GB2312"/>
        <family val="3"/>
        <charset val="134"/>
      </rPr>
      <t>总计</t>
    </r>
    <phoneticPr fontId="5" type="noConversion"/>
  </si>
  <si>
    <r>
      <rPr>
        <b/>
        <sz val="9"/>
        <rFont val="楷体_GB2312"/>
        <family val="3"/>
        <charset val="134"/>
      </rPr>
      <t>单价</t>
    </r>
    <r>
      <rPr>
        <b/>
        <sz val="9"/>
        <rFont val="Arial"/>
        <family val="2"/>
      </rPr>
      <t xml:space="preserve"> (</t>
    </r>
    <r>
      <rPr>
        <b/>
        <sz val="9"/>
        <rFont val="楷体_GB2312"/>
        <family val="3"/>
        <charset val="134"/>
      </rPr>
      <t>元</t>
    </r>
    <r>
      <rPr>
        <b/>
        <sz val="9"/>
        <rFont val="Arial"/>
        <family val="2"/>
      </rPr>
      <t>)</t>
    </r>
    <phoneticPr fontId="5" type="noConversion"/>
  </si>
  <si>
    <r>
      <rPr>
        <b/>
        <sz val="9"/>
        <rFont val="楷体_GB2312"/>
        <family val="3"/>
        <charset val="134"/>
      </rPr>
      <t>主营业务收入</t>
    </r>
    <phoneticPr fontId="5" type="noConversion"/>
  </si>
  <si>
    <r>
      <rPr>
        <sz val="9"/>
        <rFont val="楷体_GB2312"/>
        <family val="3"/>
        <charset val="134"/>
      </rPr>
      <t>其他</t>
    </r>
    <phoneticPr fontId="5" type="noConversion"/>
  </si>
  <si>
    <r>
      <rPr>
        <b/>
        <sz val="9"/>
        <rFont val="楷体_GB2312"/>
        <family val="3"/>
        <charset val="134"/>
      </rPr>
      <t>收入增长率（</t>
    </r>
    <r>
      <rPr>
        <b/>
        <sz val="9"/>
        <rFont val="Arial"/>
        <family val="2"/>
      </rPr>
      <t>%</t>
    </r>
    <r>
      <rPr>
        <b/>
        <sz val="9"/>
        <rFont val="楷体_GB2312"/>
        <family val="3"/>
        <charset val="134"/>
      </rPr>
      <t>）</t>
    </r>
    <phoneticPr fontId="5" type="noConversion"/>
  </si>
  <si>
    <r>
      <rPr>
        <i/>
        <sz val="9"/>
        <rFont val="楷体_GB2312"/>
        <family val="3"/>
        <charset val="134"/>
      </rPr>
      <t>（</t>
    </r>
    <r>
      <rPr>
        <i/>
        <sz val="9"/>
        <rFont val="Arial"/>
        <family val="2"/>
      </rPr>
      <t xml:space="preserve">% </t>
    </r>
    <r>
      <rPr>
        <i/>
        <sz val="9"/>
        <rFont val="楷体_GB2312"/>
        <family val="3"/>
        <charset val="134"/>
      </rPr>
      <t>收入）</t>
    </r>
    <phoneticPr fontId="5" type="noConversion"/>
  </si>
  <si>
    <r>
      <rPr>
        <b/>
        <sz val="9"/>
        <rFont val="楷体_GB2312"/>
        <family val="3"/>
        <charset val="134"/>
      </rPr>
      <t>主营业务成本</t>
    </r>
    <phoneticPr fontId="5" type="noConversion"/>
  </si>
  <si>
    <r>
      <rPr>
        <b/>
        <sz val="9"/>
        <rFont val="楷体_GB2312"/>
        <family val="3"/>
        <charset val="134"/>
      </rPr>
      <t>毛利</t>
    </r>
    <phoneticPr fontId="5" type="noConversion"/>
  </si>
  <si>
    <r>
      <rPr>
        <b/>
        <sz val="9"/>
        <rFont val="楷体_GB2312"/>
        <family val="3"/>
        <charset val="134"/>
      </rPr>
      <t>毛利率</t>
    </r>
    <phoneticPr fontId="5" type="noConversion"/>
  </si>
  <si>
    <r>
      <rPr>
        <sz val="9"/>
        <rFont val="楷体_GB2312"/>
        <family val="3"/>
        <charset val="134"/>
      </rPr>
      <t>息税前利润率</t>
    </r>
    <r>
      <rPr>
        <sz val="9"/>
        <rFont val="Arial"/>
        <family val="2"/>
      </rPr>
      <t xml:space="preserve"> </t>
    </r>
  </si>
  <si>
    <r>
      <rPr>
        <b/>
        <sz val="9"/>
        <color indexed="8"/>
        <rFont val="楷体_GB2312"/>
        <family val="3"/>
        <charset val="134"/>
      </rPr>
      <t>损益表</t>
    </r>
    <phoneticPr fontId="5" type="noConversion"/>
  </si>
  <si>
    <r>
      <rPr>
        <b/>
        <sz val="9"/>
        <color indexed="8"/>
        <rFont val="楷体_GB2312"/>
        <family val="3"/>
        <charset val="134"/>
      </rPr>
      <t>现金流量表</t>
    </r>
    <phoneticPr fontId="5" type="noConversion"/>
  </si>
  <si>
    <r>
      <rPr>
        <b/>
        <sz val="9"/>
        <color indexed="8"/>
        <rFont val="楷体_GB2312"/>
        <family val="3"/>
        <charset val="134"/>
      </rPr>
      <t>资产负债表</t>
    </r>
    <phoneticPr fontId="5" type="noConversion"/>
  </si>
  <si>
    <r>
      <rPr>
        <b/>
        <sz val="9"/>
        <rFont val="楷体_GB2312"/>
        <family val="3"/>
        <charset val="134"/>
      </rPr>
      <t>营运资本变化</t>
    </r>
    <phoneticPr fontId="5" type="noConversion"/>
  </si>
  <si>
    <r>
      <rPr>
        <sz val="9"/>
        <rFont val="楷体_GB2312"/>
        <family val="3"/>
        <charset val="134"/>
      </rPr>
      <t>减少（至一年以内长期借款）</t>
    </r>
    <phoneticPr fontId="5" type="noConversion"/>
  </si>
  <si>
    <r>
      <t>Sales volume (m</t>
    </r>
    <r>
      <rPr>
        <b/>
        <vertAlign val="superscript"/>
        <sz val="9"/>
        <rFont val="Arial"/>
        <family val="2"/>
      </rPr>
      <t>3</t>
    </r>
    <r>
      <rPr>
        <b/>
        <sz val="9"/>
        <rFont val="Arial"/>
        <family val="2"/>
      </rPr>
      <t>)</t>
    </r>
    <phoneticPr fontId="5" type="noConversion"/>
  </si>
  <si>
    <t>融资活动现金流：</t>
    <phoneticPr fontId="5" type="noConversion"/>
  </si>
  <si>
    <t>股东权益</t>
    <phoneticPr fontId="5" type="noConversion"/>
  </si>
  <si>
    <t>应付债券</t>
    <phoneticPr fontId="5" type="noConversion"/>
  </si>
  <si>
    <t>本期增加</t>
    <phoneticPr fontId="5" type="noConversion"/>
  </si>
  <si>
    <t>投资收益</t>
    <phoneticPr fontId="5" type="noConversion"/>
  </si>
  <si>
    <t>发行债券</t>
    <phoneticPr fontId="5" type="noConversion"/>
  </si>
  <si>
    <t>平均借款利率</t>
    <phoneticPr fontId="5" type="noConversion"/>
  </si>
  <si>
    <t>利息支出</t>
    <phoneticPr fontId="5" type="noConversion"/>
  </si>
  <si>
    <r>
      <rPr>
        <sz val="9"/>
        <rFont val="楷体_GB2312"/>
        <family val="3"/>
        <charset val="134"/>
      </rPr>
      <t>收购</t>
    </r>
    <r>
      <rPr>
        <sz val="9"/>
        <rFont val="Arial"/>
        <family val="2"/>
      </rPr>
      <t>B</t>
    </r>
    <phoneticPr fontId="5" type="noConversion"/>
  </si>
  <si>
    <t>周转天数</t>
    <phoneticPr fontId="5" type="noConversion"/>
  </si>
  <si>
    <t>Operating cashflow</t>
    <phoneticPr fontId="5" type="noConversion"/>
  </si>
  <si>
    <t>Dividend</t>
    <phoneticPr fontId="5" type="noConversion"/>
  </si>
  <si>
    <t>Payout ratio</t>
    <phoneticPr fontId="5" type="noConversion"/>
  </si>
  <si>
    <t>资产减值损失</t>
    <phoneticPr fontId="5" type="noConversion"/>
  </si>
  <si>
    <t>Impairment losses on assets</t>
    <phoneticPr fontId="5" type="noConversion"/>
  </si>
  <si>
    <t>Gain/loss</t>
    <phoneticPr fontId="5" type="noConversion"/>
  </si>
  <si>
    <t>减值准备</t>
    <phoneticPr fontId="5" type="noConversion"/>
  </si>
  <si>
    <t>资本公积金</t>
    <phoneticPr fontId="5" type="noConversion"/>
  </si>
  <si>
    <t>盈余公积金</t>
    <phoneticPr fontId="5" type="noConversion"/>
  </si>
  <si>
    <t>未分配利润</t>
    <phoneticPr fontId="5" type="noConversion"/>
  </si>
  <si>
    <t>其它</t>
    <phoneticPr fontId="5" type="noConversion"/>
  </si>
  <si>
    <t>Others</t>
    <phoneticPr fontId="5" type="noConversion"/>
  </si>
  <si>
    <t>Capital reserves</t>
    <phoneticPr fontId="5" type="noConversion"/>
  </si>
  <si>
    <t>Surplus reserves</t>
    <phoneticPr fontId="5" type="noConversion"/>
  </si>
  <si>
    <t>Retained earnings</t>
    <phoneticPr fontId="5" type="noConversion"/>
  </si>
  <si>
    <t>Liabilities and equity</t>
    <phoneticPr fontId="5" type="noConversion"/>
  </si>
  <si>
    <t>递延税项贷项</t>
    <phoneticPr fontId="5" type="noConversion"/>
  </si>
  <si>
    <t>Deferred taxes</t>
    <phoneticPr fontId="5" type="noConversion"/>
  </si>
  <si>
    <t>递延税项借项</t>
    <phoneticPr fontId="5" type="noConversion"/>
  </si>
  <si>
    <t>Long-term borrowings</t>
    <phoneticPr fontId="5" type="noConversion"/>
  </si>
  <si>
    <t>LT borrowings due within one year</t>
    <phoneticPr fontId="5" type="noConversion"/>
  </si>
  <si>
    <r>
      <rPr>
        <sz val="9"/>
        <rFont val="楷体_GB2312"/>
        <family val="3"/>
        <charset val="134"/>
      </rPr>
      <t>当期还款</t>
    </r>
    <phoneticPr fontId="5" type="noConversion"/>
  </si>
  <si>
    <r>
      <rPr>
        <sz val="9"/>
        <rFont val="楷体_GB2312"/>
        <family val="3"/>
        <charset val="134"/>
      </rPr>
      <t>期末余额</t>
    </r>
    <phoneticPr fontId="5" type="noConversion"/>
  </si>
  <si>
    <t>应付债券</t>
    <phoneticPr fontId="5" type="noConversion"/>
  </si>
  <si>
    <t>Bonds payable</t>
    <phoneticPr fontId="5" type="noConversion"/>
  </si>
  <si>
    <r>
      <rPr>
        <sz val="9"/>
        <rFont val="楷体_GB2312"/>
        <family val="3"/>
        <charset val="134"/>
      </rPr>
      <t>当期变化</t>
    </r>
    <phoneticPr fontId="5" type="noConversion"/>
  </si>
  <si>
    <t>Short-term borrowings</t>
    <phoneticPr fontId="5" type="noConversion"/>
  </si>
  <si>
    <t>有息负债</t>
    <phoneticPr fontId="5" type="noConversion"/>
  </si>
  <si>
    <t>Total interest-bearing borrowings</t>
    <phoneticPr fontId="5" type="noConversion"/>
  </si>
  <si>
    <t>Bond issue</t>
    <phoneticPr fontId="5" type="noConversion"/>
  </si>
  <si>
    <t>Short-term borrowings</t>
  </si>
  <si>
    <t>Accounts payable</t>
    <phoneticPr fontId="5" type="noConversion"/>
  </si>
  <si>
    <t>Taxes payable</t>
    <phoneticPr fontId="5" type="noConversion"/>
  </si>
  <si>
    <t>LT debt due within one year</t>
    <phoneticPr fontId="5" type="noConversion"/>
  </si>
  <si>
    <t>Long-term borrowings</t>
  </si>
  <si>
    <t>Bonds payable</t>
    <phoneticPr fontId="5" type="noConversion"/>
  </si>
  <si>
    <t>全面摊薄总股本（百万股）</t>
    <phoneticPr fontId="5" type="noConversion"/>
  </si>
  <si>
    <t>Fully diluted shares outstanding (mn)</t>
    <phoneticPr fontId="5" type="noConversion"/>
  </si>
  <si>
    <t>Total shares outstanding (mn)</t>
    <phoneticPr fontId="5" type="noConversion"/>
  </si>
  <si>
    <t>全面摊薄每股收益（人民币元）</t>
    <phoneticPr fontId="5" type="noConversion"/>
  </si>
  <si>
    <t>Fully diluted EPS (Rmb)</t>
    <phoneticPr fontId="5" type="noConversion"/>
  </si>
  <si>
    <t>Discounted Cash Flow</t>
    <phoneticPr fontId="5" type="noConversion"/>
  </si>
  <si>
    <t>EBIT*(1-t)</t>
    <phoneticPr fontId="5" type="noConversion"/>
  </si>
  <si>
    <t>EBIT*(1 - t)</t>
    <phoneticPr fontId="5" type="noConversion"/>
  </si>
  <si>
    <t>预付帐款</t>
    <phoneticPr fontId="5" type="noConversion"/>
  </si>
  <si>
    <t>Prepayment</t>
    <phoneticPr fontId="5" type="noConversion"/>
  </si>
  <si>
    <t>Other AR</t>
    <phoneticPr fontId="5" type="noConversion"/>
  </si>
  <si>
    <t>其他应收款</t>
    <phoneticPr fontId="5" type="noConversion"/>
  </si>
  <si>
    <t>商誉</t>
    <phoneticPr fontId="5" type="noConversion"/>
  </si>
  <si>
    <t>Goodwill</t>
    <phoneticPr fontId="5" type="noConversion"/>
  </si>
  <si>
    <t>Net debt ratio</t>
    <phoneticPr fontId="5" type="noConversion"/>
  </si>
  <si>
    <t>净负债率</t>
    <phoneticPr fontId="5" type="noConversion"/>
  </si>
  <si>
    <t>权益法核算的长期股权投资收益</t>
    <phoneticPr fontId="5" type="noConversion"/>
  </si>
  <si>
    <t>银行理财产品利息收益</t>
    <phoneticPr fontId="5" type="noConversion"/>
  </si>
  <si>
    <t>长期股权投资</t>
    <phoneticPr fontId="5" type="noConversion"/>
  </si>
  <si>
    <t>LT equity investment</t>
    <phoneticPr fontId="5" type="noConversion"/>
  </si>
  <si>
    <t>持有至到期投资收益</t>
    <phoneticPr fontId="5" type="noConversion"/>
  </si>
  <si>
    <t>可供出售金融资产投资收益</t>
    <phoneticPr fontId="5" type="noConversion"/>
  </si>
  <si>
    <t>其它</t>
    <phoneticPr fontId="5" type="noConversion"/>
  </si>
  <si>
    <t>可供出售金融资产</t>
    <phoneticPr fontId="5" type="noConversion"/>
  </si>
  <si>
    <t>Available for sale financial assets</t>
    <phoneticPr fontId="5" type="noConversion"/>
  </si>
  <si>
    <t>持有至到期投资</t>
    <phoneticPr fontId="5" type="noConversion"/>
  </si>
  <si>
    <t>Hold to maturity investment</t>
    <phoneticPr fontId="5" type="noConversion"/>
  </si>
  <si>
    <t>Others</t>
    <phoneticPr fontId="5" type="noConversion"/>
  </si>
  <si>
    <t>Interest on bank financial products</t>
    <phoneticPr fontId="5" type="noConversion"/>
  </si>
  <si>
    <t>LT equity invesment</t>
    <phoneticPr fontId="5" type="noConversion"/>
  </si>
  <si>
    <t>持有至到期投资</t>
  </si>
  <si>
    <t>Hold to maturity investment</t>
  </si>
  <si>
    <t>可供出售金融资产</t>
  </si>
  <si>
    <t>Available for sale financial assets</t>
  </si>
  <si>
    <t>长期股权投资</t>
    <phoneticPr fontId="5" type="noConversion"/>
  </si>
  <si>
    <t>2011A</t>
    <phoneticPr fontId="5" type="noConversion"/>
  </si>
  <si>
    <t>2012A</t>
    <phoneticPr fontId="5" type="noConversion"/>
  </si>
  <si>
    <t>2013A</t>
    <phoneticPr fontId="5" type="noConversion"/>
  </si>
  <si>
    <t>2014A</t>
    <phoneticPr fontId="5" type="noConversion"/>
  </si>
  <si>
    <t>2015A</t>
    <phoneticPr fontId="5" type="noConversion"/>
  </si>
  <si>
    <t>2016A</t>
    <phoneticPr fontId="5" type="noConversion"/>
  </si>
  <si>
    <t>2017E</t>
    <phoneticPr fontId="5" type="noConversion"/>
  </si>
  <si>
    <t>2018E</t>
    <phoneticPr fontId="5" type="noConversion"/>
  </si>
  <si>
    <t>2019E</t>
    <phoneticPr fontId="5" type="noConversion"/>
  </si>
  <si>
    <t>2020E</t>
    <phoneticPr fontId="5" type="noConversion"/>
  </si>
  <si>
    <t>2021E</t>
    <phoneticPr fontId="5" type="noConversion"/>
  </si>
  <si>
    <t>2022E</t>
    <phoneticPr fontId="5" type="noConversion"/>
  </si>
  <si>
    <t>2023E</t>
    <phoneticPr fontId="5" type="noConversion"/>
  </si>
  <si>
    <t>2024E</t>
    <phoneticPr fontId="5" type="noConversion"/>
  </si>
  <si>
    <t>2025E</t>
    <phoneticPr fontId="5" type="noConversion"/>
  </si>
  <si>
    <t>2026E</t>
    <phoneticPr fontId="5" type="noConversion"/>
  </si>
  <si>
    <t>2027E</t>
    <phoneticPr fontId="5" type="noConversion"/>
  </si>
  <si>
    <t>2028E</t>
    <phoneticPr fontId="5" type="noConversion"/>
  </si>
  <si>
    <t>资本支出</t>
    <phoneticPr fontId="5" type="noConversion"/>
  </si>
  <si>
    <t>Capital expenditure</t>
    <phoneticPr fontId="5" type="noConversion"/>
  </si>
  <si>
    <t>Cost of sales</t>
    <phoneticPr fontId="5" type="noConversion"/>
  </si>
  <si>
    <t>主营业务收入</t>
    <phoneticPr fontId="5" type="noConversion"/>
  </si>
  <si>
    <t>现金及现金等价物增加额</t>
    <phoneticPr fontId="5" type="noConversion"/>
  </si>
  <si>
    <t>现金及现金等价物增加额</t>
    <phoneticPr fontId="5" type="noConversion"/>
  </si>
  <si>
    <t>Cash and cash equivalent increase</t>
    <phoneticPr fontId="5" type="noConversion"/>
  </si>
  <si>
    <t>Cash and cash equivalent at year end</t>
    <phoneticPr fontId="5" type="noConversion"/>
  </si>
  <si>
    <t>Cash and cash equivalent at beginning</t>
    <phoneticPr fontId="5" type="noConversion"/>
  </si>
  <si>
    <t>现金及现金等价物期初余额</t>
    <phoneticPr fontId="5" type="noConversion"/>
  </si>
  <si>
    <t>现金及现金等价物期末余额</t>
    <phoneticPr fontId="5" type="noConversion"/>
  </si>
  <si>
    <t>主营业务成本</t>
    <phoneticPr fontId="5" type="noConversion"/>
  </si>
  <si>
    <t>营业税金及附加</t>
    <phoneticPr fontId="5" type="noConversion"/>
  </si>
  <si>
    <r>
      <rPr>
        <sz val="9"/>
        <color indexed="8"/>
        <rFont val="楷体_GB2312"/>
        <family val="3"/>
        <charset val="134"/>
      </rPr>
      <t>毛利</t>
    </r>
    <phoneticPr fontId="5" type="noConversion"/>
  </si>
  <si>
    <r>
      <rPr>
        <sz val="9"/>
        <color indexed="8"/>
        <rFont val="楷体_GB2312"/>
        <family val="3"/>
        <charset val="134"/>
      </rPr>
      <t>营业费用</t>
    </r>
    <phoneticPr fontId="5" type="noConversion"/>
  </si>
  <si>
    <r>
      <rPr>
        <sz val="9"/>
        <color indexed="8"/>
        <rFont val="楷体_GB2312"/>
        <family val="3"/>
        <charset val="134"/>
      </rPr>
      <t>管理费用</t>
    </r>
    <phoneticPr fontId="5" type="noConversion"/>
  </si>
  <si>
    <r>
      <rPr>
        <sz val="9"/>
        <color indexed="8"/>
        <rFont val="楷体_GB2312"/>
        <family val="3"/>
        <charset val="134"/>
      </rPr>
      <t>财务费用</t>
    </r>
    <phoneticPr fontId="5" type="noConversion"/>
  </si>
  <si>
    <r>
      <rPr>
        <sz val="9"/>
        <color indexed="8"/>
        <rFont val="楷体_GB2312"/>
        <family val="3"/>
        <charset val="134"/>
      </rPr>
      <t>营业利润</t>
    </r>
    <phoneticPr fontId="5" type="noConversion"/>
  </si>
  <si>
    <r>
      <rPr>
        <sz val="9"/>
        <rFont val="楷体_GB2312"/>
        <family val="3"/>
        <charset val="134"/>
      </rPr>
      <t>投资收益</t>
    </r>
    <phoneticPr fontId="5" type="noConversion"/>
  </si>
  <si>
    <r>
      <rPr>
        <sz val="9"/>
        <rFont val="楷体_GB2312"/>
        <family val="3"/>
        <charset val="134"/>
      </rPr>
      <t>公允价值变动收益</t>
    </r>
    <phoneticPr fontId="5" type="noConversion"/>
  </si>
  <si>
    <r>
      <rPr>
        <sz val="9"/>
        <rFont val="楷体_GB2312"/>
        <family val="3"/>
        <charset val="134"/>
      </rPr>
      <t>营业外收入</t>
    </r>
    <phoneticPr fontId="5" type="noConversion"/>
  </si>
  <si>
    <r>
      <rPr>
        <sz val="9"/>
        <rFont val="楷体_GB2312"/>
        <family val="3"/>
        <charset val="134"/>
      </rPr>
      <t>营业外支出</t>
    </r>
    <phoneticPr fontId="5" type="noConversion"/>
  </si>
  <si>
    <r>
      <rPr>
        <sz val="9"/>
        <color indexed="8"/>
        <rFont val="楷体_GB2312"/>
        <family val="3"/>
        <charset val="134"/>
      </rPr>
      <t>税前利润</t>
    </r>
    <phoneticPr fontId="5" type="noConversion"/>
  </si>
  <si>
    <r>
      <rPr>
        <sz val="9"/>
        <color indexed="8"/>
        <rFont val="楷体_GB2312"/>
        <family val="3"/>
        <charset val="134"/>
      </rPr>
      <t>所得税</t>
    </r>
    <phoneticPr fontId="5" type="noConversion"/>
  </si>
  <si>
    <r>
      <rPr>
        <sz val="9"/>
        <rFont val="楷体_GB2312"/>
        <family val="3"/>
        <charset val="134"/>
      </rPr>
      <t>少数股东损益</t>
    </r>
    <phoneticPr fontId="5" type="noConversion"/>
  </si>
  <si>
    <r>
      <rPr>
        <sz val="9"/>
        <color indexed="8"/>
        <rFont val="楷体_GB2312"/>
        <family val="3"/>
        <charset val="134"/>
      </rPr>
      <t>净利润</t>
    </r>
    <phoneticPr fontId="5" type="noConversion"/>
  </si>
  <si>
    <t>Long term investment</t>
  </si>
  <si>
    <t>Intangible assets &amp; others</t>
    <phoneticPr fontId="5" type="noConversion"/>
  </si>
  <si>
    <t>货币资金</t>
    <phoneticPr fontId="5" type="noConversion"/>
  </si>
  <si>
    <t>应收账款</t>
    <phoneticPr fontId="5" type="noConversion"/>
  </si>
  <si>
    <t>存货</t>
    <phoneticPr fontId="5" type="noConversion"/>
  </si>
  <si>
    <t>固定资产</t>
    <phoneticPr fontId="5" type="noConversion"/>
  </si>
  <si>
    <r>
      <rPr>
        <sz val="9"/>
        <rFont val="楷体_GB2312"/>
        <family val="3"/>
        <charset val="134"/>
      </rPr>
      <t>无形资产及其他资产</t>
    </r>
    <phoneticPr fontId="5" type="noConversion"/>
  </si>
  <si>
    <t>流动资产合计</t>
    <phoneticPr fontId="5" type="noConversion"/>
  </si>
  <si>
    <t>长期投资</t>
    <phoneticPr fontId="5" type="noConversion"/>
  </si>
  <si>
    <t>非流动资产合计</t>
    <phoneticPr fontId="5" type="noConversion"/>
  </si>
  <si>
    <t>Total current Assets</t>
    <phoneticPr fontId="5" type="noConversion"/>
  </si>
  <si>
    <t>Total non-current Assets</t>
    <phoneticPr fontId="5" type="noConversion"/>
  </si>
  <si>
    <r>
      <rPr>
        <sz val="9"/>
        <rFont val="楷体_GB2312"/>
        <family val="3"/>
        <charset val="134"/>
      </rPr>
      <t>短期借款</t>
    </r>
    <r>
      <rPr>
        <sz val="9"/>
        <rFont val="Arial"/>
        <family val="2"/>
      </rPr>
      <t xml:space="preserve"> </t>
    </r>
    <phoneticPr fontId="5" type="noConversion"/>
  </si>
  <si>
    <r>
      <rPr>
        <sz val="9"/>
        <rFont val="楷体_GB2312"/>
        <family val="3"/>
        <charset val="134"/>
      </rPr>
      <t>应付帐款</t>
    </r>
    <r>
      <rPr>
        <sz val="9"/>
        <rFont val="Arial"/>
        <family val="2"/>
      </rPr>
      <t xml:space="preserve"> </t>
    </r>
    <phoneticPr fontId="5" type="noConversion"/>
  </si>
  <si>
    <r>
      <rPr>
        <sz val="9"/>
        <rFont val="楷体_GB2312"/>
        <family val="3"/>
        <charset val="134"/>
      </rPr>
      <t>应交税金</t>
    </r>
    <r>
      <rPr>
        <sz val="9"/>
        <rFont val="Arial"/>
        <family val="2"/>
      </rPr>
      <t xml:space="preserve"> </t>
    </r>
    <phoneticPr fontId="5" type="noConversion"/>
  </si>
  <si>
    <t>流动负债合计</t>
    <phoneticPr fontId="5" type="noConversion"/>
  </si>
  <si>
    <t>Total current liabilities</t>
    <phoneticPr fontId="5" type="noConversion"/>
  </si>
  <si>
    <t>负债和权益合计</t>
    <phoneticPr fontId="5" type="noConversion"/>
  </si>
  <si>
    <t>Total liabilities and equity</t>
    <phoneticPr fontId="5" type="noConversion"/>
  </si>
  <si>
    <t>非流动负债合计</t>
    <phoneticPr fontId="5" type="noConversion"/>
  </si>
  <si>
    <t>Total non-current liabilities</t>
    <phoneticPr fontId="5" type="noConversion"/>
  </si>
  <si>
    <t>净利润</t>
    <phoneticPr fontId="5" type="noConversion"/>
  </si>
  <si>
    <t>中报模板</t>
    <phoneticPr fontId="5" type="noConversion"/>
  </si>
  <si>
    <t>（人民币百万元）</t>
    <phoneticPr fontId="5" type="noConversion"/>
  </si>
  <si>
    <t>(Rmb mn)</t>
    <phoneticPr fontId="5" type="noConversion"/>
  </si>
  <si>
    <t>YoY</t>
    <phoneticPr fontId="5" type="noConversion"/>
  </si>
  <si>
    <t>HoH</t>
    <phoneticPr fontId="5" type="noConversion"/>
  </si>
  <si>
    <t>1H as % of FY</t>
    <phoneticPr fontId="5" type="noConversion"/>
  </si>
  <si>
    <t>收入</t>
    <phoneticPr fontId="5" type="noConversion"/>
  </si>
  <si>
    <t>Revenue</t>
    <phoneticPr fontId="5" type="noConversion"/>
  </si>
  <si>
    <t>毛利</t>
    <phoneticPr fontId="5" type="noConversion"/>
  </si>
  <si>
    <t>Gross profit</t>
    <phoneticPr fontId="5" type="noConversion"/>
  </si>
  <si>
    <r>
      <rPr>
        <sz val="9"/>
        <rFont val="楷体_GB2312"/>
        <family val="3"/>
        <charset val="134"/>
      </rPr>
      <t>营业利润</t>
    </r>
    <phoneticPr fontId="5" type="noConversion"/>
  </si>
  <si>
    <t>Operating profit</t>
    <phoneticPr fontId="5" type="noConversion"/>
  </si>
  <si>
    <r>
      <rPr>
        <sz val="9"/>
        <rFont val="楷体_GB2312"/>
        <family val="3"/>
        <charset val="134"/>
      </rPr>
      <t>净利润</t>
    </r>
    <phoneticPr fontId="5" type="noConversion"/>
  </si>
  <si>
    <t>Net profit</t>
    <phoneticPr fontId="5" type="noConversion"/>
  </si>
  <si>
    <r>
      <rPr>
        <b/>
        <sz val="9"/>
        <rFont val="楷体_GB2312"/>
        <family val="3"/>
        <charset val="134"/>
      </rPr>
      <t>全面摊薄每股收益（元）</t>
    </r>
    <phoneticPr fontId="5" type="noConversion"/>
  </si>
  <si>
    <t>Fully-diluted EPS (Rmb)</t>
    <phoneticPr fontId="5" type="noConversion"/>
  </si>
  <si>
    <r>
      <rPr>
        <sz val="9"/>
        <rFont val="楷体_GB2312"/>
        <family val="3"/>
        <charset val="134"/>
      </rPr>
      <t>毛利率</t>
    </r>
    <phoneticPr fontId="5" type="noConversion"/>
  </si>
  <si>
    <t>Gross margin</t>
    <phoneticPr fontId="5" type="noConversion"/>
  </si>
  <si>
    <r>
      <rPr>
        <sz val="9"/>
        <rFont val="楷体_GB2312"/>
        <family val="3"/>
        <charset val="134"/>
      </rPr>
      <t>营业利润率</t>
    </r>
    <phoneticPr fontId="5" type="noConversion"/>
  </si>
  <si>
    <t>Operating margin</t>
    <phoneticPr fontId="5" type="noConversion"/>
  </si>
  <si>
    <r>
      <rPr>
        <sz val="9"/>
        <rFont val="楷体_GB2312"/>
        <family val="3"/>
        <charset val="134"/>
      </rPr>
      <t>净利润率</t>
    </r>
    <phoneticPr fontId="5" type="noConversion"/>
  </si>
  <si>
    <t>Net margin</t>
    <phoneticPr fontId="5" type="noConversion"/>
  </si>
  <si>
    <r>
      <rPr>
        <b/>
        <sz val="9"/>
        <color rgb="FFFF0000"/>
        <rFont val="楷体_GB2312"/>
        <family val="3"/>
        <charset val="134"/>
      </rPr>
      <t>说明</t>
    </r>
    <phoneticPr fontId="237" type="noConversion"/>
  </si>
  <si>
    <r>
      <t>1/ EPS</t>
    </r>
    <r>
      <rPr>
        <sz val="9"/>
        <color rgb="FFFF0000"/>
        <rFont val="楷体_GB2312"/>
        <family val="3"/>
        <charset val="134"/>
      </rPr>
      <t>以下的关键假设可自行替换</t>
    </r>
    <r>
      <rPr>
        <sz val="9"/>
        <color rgb="FFFF0000"/>
        <rFont val="Arial"/>
        <family val="2"/>
      </rPr>
      <t>/</t>
    </r>
    <r>
      <rPr>
        <sz val="9"/>
        <color rgb="FFFF0000"/>
        <rFont val="楷体_GB2312"/>
        <family val="3"/>
        <charset val="134"/>
      </rPr>
      <t>添加</t>
    </r>
    <phoneticPr fontId="237" type="noConversion"/>
  </si>
  <si>
    <r>
      <t xml:space="preserve">2/ </t>
    </r>
    <r>
      <rPr>
        <sz val="9"/>
        <color rgb="FFFF0000"/>
        <rFont val="楷体_GB2312"/>
        <family val="3"/>
        <charset val="134"/>
      </rPr>
      <t>注意更新单位（人民币百万元</t>
    </r>
    <r>
      <rPr>
        <sz val="9"/>
        <color rgb="FFFF0000"/>
        <rFont val="Arial"/>
        <family val="2"/>
      </rPr>
      <t>/</t>
    </r>
    <r>
      <rPr>
        <sz val="9"/>
        <color rgb="FFFF0000"/>
        <rFont val="楷体_GB2312"/>
        <family val="3"/>
        <charset val="134"/>
      </rPr>
      <t>元</t>
    </r>
    <r>
      <rPr>
        <sz val="9"/>
        <color rgb="FFFF0000"/>
        <rFont val="Arial"/>
        <family val="2"/>
      </rPr>
      <t>/Rmb mn/Rmb)</t>
    </r>
    <phoneticPr fontId="237" type="noConversion"/>
  </si>
  <si>
    <r>
      <t xml:space="preserve">3/ </t>
    </r>
    <r>
      <rPr>
        <sz val="9"/>
        <color rgb="FFFF0000"/>
        <rFont val="楷体_GB2312"/>
        <family val="3"/>
        <charset val="134"/>
      </rPr>
      <t>如有必要，可将</t>
    </r>
    <r>
      <rPr>
        <sz val="9"/>
        <color rgb="FFFF0000"/>
        <rFont val="Arial"/>
        <family val="2"/>
      </rPr>
      <t>Net profit</t>
    </r>
    <r>
      <rPr>
        <sz val="9"/>
        <color rgb="FFFF0000"/>
        <rFont val="楷体_GB2312"/>
        <family val="3"/>
        <charset val="134"/>
      </rPr>
      <t>替换为</t>
    </r>
    <r>
      <rPr>
        <sz val="9"/>
        <color rgb="FFFF0000"/>
        <rFont val="Arial"/>
        <family val="2"/>
      </rPr>
      <t>Recurrent net profit/NON-GAAP net profit</t>
    </r>
    <phoneticPr fontId="5" type="noConversion"/>
  </si>
  <si>
    <t>季报模板</t>
    <phoneticPr fontId="5" type="noConversion"/>
  </si>
  <si>
    <t>（人民币百万元）</t>
    <phoneticPr fontId="5" type="noConversion"/>
  </si>
  <si>
    <t>(Rmb mn)</t>
    <phoneticPr fontId="5" type="noConversion"/>
  </si>
  <si>
    <t>1Q15A</t>
    <phoneticPr fontId="5" type="noConversion"/>
  </si>
  <si>
    <t>2Q15A</t>
    <phoneticPr fontId="5" type="noConversion"/>
  </si>
  <si>
    <t>YoY</t>
    <phoneticPr fontId="5" type="noConversion"/>
  </si>
  <si>
    <t>QoQ</t>
    <phoneticPr fontId="5" type="noConversion"/>
  </si>
  <si>
    <t>1-3Q as % of FY</t>
    <phoneticPr fontId="5" type="noConversion"/>
  </si>
  <si>
    <t>收入</t>
    <phoneticPr fontId="5" type="noConversion"/>
  </si>
  <si>
    <t>Revenue</t>
    <phoneticPr fontId="5" type="noConversion"/>
  </si>
  <si>
    <t>毛利</t>
    <phoneticPr fontId="5" type="noConversion"/>
  </si>
  <si>
    <t>Gross profit</t>
    <phoneticPr fontId="5" type="noConversion"/>
  </si>
  <si>
    <r>
      <rPr>
        <sz val="9"/>
        <rFont val="楷体_GB2312"/>
        <family val="3"/>
        <charset val="134"/>
      </rPr>
      <t>营业利润</t>
    </r>
    <phoneticPr fontId="5" type="noConversion"/>
  </si>
  <si>
    <t>Operating profit</t>
    <phoneticPr fontId="5" type="noConversion"/>
  </si>
  <si>
    <r>
      <rPr>
        <sz val="9"/>
        <rFont val="楷体_GB2312"/>
        <family val="3"/>
        <charset val="134"/>
      </rPr>
      <t>净利润</t>
    </r>
    <phoneticPr fontId="5" type="noConversion"/>
  </si>
  <si>
    <t>Net profit</t>
    <phoneticPr fontId="5" type="noConversion"/>
  </si>
  <si>
    <r>
      <rPr>
        <b/>
        <sz val="9"/>
        <rFont val="楷体_GB2312"/>
        <family val="3"/>
        <charset val="134"/>
      </rPr>
      <t>全面摊薄每股收益（元）</t>
    </r>
    <phoneticPr fontId="5" type="noConversion"/>
  </si>
  <si>
    <t>Fully-diluted EPS (Rmb)</t>
    <phoneticPr fontId="5" type="noConversion"/>
  </si>
  <si>
    <r>
      <rPr>
        <sz val="9"/>
        <rFont val="楷体_GB2312"/>
        <family val="3"/>
        <charset val="134"/>
      </rPr>
      <t>毛利率</t>
    </r>
    <phoneticPr fontId="5" type="noConversion"/>
  </si>
  <si>
    <t>Gross margin</t>
    <phoneticPr fontId="5" type="noConversion"/>
  </si>
  <si>
    <r>
      <rPr>
        <sz val="9"/>
        <rFont val="楷体_GB2312"/>
        <family val="3"/>
        <charset val="134"/>
      </rPr>
      <t>营业利润率</t>
    </r>
    <phoneticPr fontId="5" type="noConversion"/>
  </si>
  <si>
    <t>Operating margin</t>
    <phoneticPr fontId="5" type="noConversion"/>
  </si>
  <si>
    <r>
      <rPr>
        <sz val="9"/>
        <rFont val="楷体_GB2312"/>
        <family val="3"/>
        <charset val="134"/>
      </rPr>
      <t>净利润率</t>
    </r>
    <phoneticPr fontId="5" type="noConversion"/>
  </si>
  <si>
    <t>Net margin</t>
    <phoneticPr fontId="5" type="noConversion"/>
  </si>
  <si>
    <r>
      <rPr>
        <b/>
        <sz val="9"/>
        <color rgb="FFFF0000"/>
        <rFont val="楷体_GB2312"/>
        <family val="3"/>
        <charset val="134"/>
      </rPr>
      <t>说明</t>
    </r>
    <phoneticPr fontId="237" type="noConversion"/>
  </si>
  <si>
    <r>
      <t>1/ EPS</t>
    </r>
    <r>
      <rPr>
        <sz val="9"/>
        <color rgb="FFFF0000"/>
        <rFont val="楷体_GB2312"/>
        <family val="3"/>
        <charset val="134"/>
      </rPr>
      <t>以下的关键假设可自行替换</t>
    </r>
    <r>
      <rPr>
        <sz val="9"/>
        <color rgb="FFFF0000"/>
        <rFont val="Arial"/>
        <family val="2"/>
      </rPr>
      <t>/</t>
    </r>
    <r>
      <rPr>
        <sz val="9"/>
        <color rgb="FFFF0000"/>
        <rFont val="楷体_GB2312"/>
        <family val="3"/>
        <charset val="134"/>
      </rPr>
      <t>添加</t>
    </r>
    <phoneticPr fontId="237" type="noConversion"/>
  </si>
  <si>
    <r>
      <t xml:space="preserve">2/ </t>
    </r>
    <r>
      <rPr>
        <sz val="9"/>
        <color rgb="FFFF0000"/>
        <rFont val="楷体_GB2312"/>
        <family val="3"/>
        <charset val="134"/>
      </rPr>
      <t>注意更新单位（人民币百万元</t>
    </r>
    <r>
      <rPr>
        <sz val="9"/>
        <color rgb="FFFF0000"/>
        <rFont val="Arial"/>
        <family val="2"/>
      </rPr>
      <t>/</t>
    </r>
    <r>
      <rPr>
        <sz val="9"/>
        <color rgb="FFFF0000"/>
        <rFont val="楷体_GB2312"/>
        <family val="3"/>
        <charset val="134"/>
      </rPr>
      <t>元</t>
    </r>
    <r>
      <rPr>
        <sz val="9"/>
        <color rgb="FFFF0000"/>
        <rFont val="Arial"/>
        <family val="2"/>
      </rPr>
      <t>/Rmb mn/Rmb)</t>
    </r>
    <phoneticPr fontId="237" type="noConversion"/>
  </si>
  <si>
    <r>
      <t xml:space="preserve">3/ </t>
    </r>
    <r>
      <rPr>
        <sz val="9"/>
        <color rgb="FFFF0000"/>
        <rFont val="楷体_GB2312"/>
        <family val="3"/>
        <charset val="134"/>
      </rPr>
      <t>如有必要，可将</t>
    </r>
    <r>
      <rPr>
        <sz val="9"/>
        <color rgb="FFFF0000"/>
        <rFont val="Arial"/>
        <family val="2"/>
      </rPr>
      <t>Net profit</t>
    </r>
    <r>
      <rPr>
        <sz val="9"/>
        <color rgb="FFFF0000"/>
        <rFont val="楷体_GB2312"/>
        <family val="3"/>
        <charset val="134"/>
      </rPr>
      <t>替换为</t>
    </r>
    <r>
      <rPr>
        <sz val="9"/>
        <color rgb="FFFF0000"/>
        <rFont val="Arial"/>
        <family val="2"/>
      </rPr>
      <t>Recurrent net profit/NON-GAAP net profit</t>
    </r>
    <phoneticPr fontId="5" type="noConversion"/>
  </si>
  <si>
    <t>年报模板</t>
    <phoneticPr fontId="5" type="noConversion"/>
  </si>
  <si>
    <t>（人民币百万元）</t>
    <phoneticPr fontId="5" type="noConversion"/>
  </si>
  <si>
    <t>(Rmb mn)</t>
    <phoneticPr fontId="5" type="noConversion"/>
  </si>
  <si>
    <t>vs CICC estimate</t>
    <phoneticPr fontId="5" type="noConversion"/>
  </si>
  <si>
    <t>2016E</t>
    <phoneticPr fontId="5" type="noConversion"/>
  </si>
  <si>
    <t>收入</t>
    <phoneticPr fontId="5" type="noConversion"/>
  </si>
  <si>
    <t>Revenue</t>
    <phoneticPr fontId="5" type="noConversion"/>
  </si>
  <si>
    <t>毛利</t>
    <phoneticPr fontId="5" type="noConversion"/>
  </si>
  <si>
    <t>Gross profit</t>
    <phoneticPr fontId="5" type="noConversion"/>
  </si>
  <si>
    <r>
      <rPr>
        <sz val="9"/>
        <rFont val="楷体_GB2312"/>
        <family val="3"/>
        <charset val="134"/>
      </rPr>
      <t>营业利润</t>
    </r>
    <phoneticPr fontId="5" type="noConversion"/>
  </si>
  <si>
    <t>Operating profit</t>
    <phoneticPr fontId="5" type="noConversion"/>
  </si>
  <si>
    <r>
      <rPr>
        <sz val="9"/>
        <rFont val="楷体_GB2312"/>
        <family val="3"/>
        <charset val="134"/>
      </rPr>
      <t>净利润</t>
    </r>
    <phoneticPr fontId="5" type="noConversion"/>
  </si>
  <si>
    <t>Net profit</t>
    <phoneticPr fontId="5" type="noConversion"/>
  </si>
  <si>
    <r>
      <rPr>
        <b/>
        <sz val="9"/>
        <rFont val="楷体_GB2312"/>
        <family val="3"/>
        <charset val="134"/>
      </rPr>
      <t>全面摊薄每股收益（元）</t>
    </r>
    <phoneticPr fontId="5" type="noConversion"/>
  </si>
  <si>
    <t>Fully-diluted EPS (Rmb)</t>
    <phoneticPr fontId="5" type="noConversion"/>
  </si>
  <si>
    <r>
      <rPr>
        <sz val="9"/>
        <rFont val="楷体_GB2312"/>
        <family val="3"/>
        <charset val="134"/>
      </rPr>
      <t>毛利率</t>
    </r>
    <phoneticPr fontId="5" type="noConversion"/>
  </si>
  <si>
    <t>Gross margin</t>
    <phoneticPr fontId="5" type="noConversion"/>
  </si>
  <si>
    <r>
      <rPr>
        <sz val="9"/>
        <rFont val="楷体_GB2312"/>
        <family val="3"/>
        <charset val="134"/>
      </rPr>
      <t>营业利润率</t>
    </r>
    <phoneticPr fontId="5" type="noConversion"/>
  </si>
  <si>
    <t>Operating margin</t>
    <phoneticPr fontId="5" type="noConversion"/>
  </si>
  <si>
    <r>
      <rPr>
        <sz val="9"/>
        <rFont val="楷体_GB2312"/>
        <family val="3"/>
        <charset val="134"/>
      </rPr>
      <t>净利润率</t>
    </r>
    <phoneticPr fontId="5" type="noConversion"/>
  </si>
  <si>
    <t>Net margin</t>
    <phoneticPr fontId="5" type="noConversion"/>
  </si>
  <si>
    <r>
      <rPr>
        <b/>
        <sz val="9"/>
        <color rgb="FFFF0000"/>
        <rFont val="楷体_GB2312"/>
        <family val="3"/>
        <charset val="134"/>
      </rPr>
      <t>说明</t>
    </r>
    <phoneticPr fontId="237" type="noConversion"/>
  </si>
  <si>
    <r>
      <t>1/ EPS</t>
    </r>
    <r>
      <rPr>
        <sz val="9"/>
        <color rgb="FFFF0000"/>
        <rFont val="楷体_GB2312"/>
        <family val="3"/>
        <charset val="134"/>
      </rPr>
      <t>以下的关键假设可自行替换</t>
    </r>
    <r>
      <rPr>
        <sz val="9"/>
        <color rgb="FFFF0000"/>
        <rFont val="Arial"/>
        <family val="2"/>
      </rPr>
      <t>/</t>
    </r>
    <r>
      <rPr>
        <sz val="9"/>
        <color rgb="FFFF0000"/>
        <rFont val="楷体_GB2312"/>
        <family val="3"/>
        <charset val="134"/>
      </rPr>
      <t>添加</t>
    </r>
    <phoneticPr fontId="237" type="noConversion"/>
  </si>
  <si>
    <r>
      <t xml:space="preserve">2/ </t>
    </r>
    <r>
      <rPr>
        <sz val="9"/>
        <color rgb="FFFF0000"/>
        <rFont val="楷体_GB2312"/>
        <family val="3"/>
        <charset val="134"/>
      </rPr>
      <t>注意更新单位（人民币百万元</t>
    </r>
    <r>
      <rPr>
        <sz val="9"/>
        <color rgb="FFFF0000"/>
        <rFont val="Arial"/>
        <family val="2"/>
      </rPr>
      <t>/</t>
    </r>
    <r>
      <rPr>
        <sz val="9"/>
        <color rgb="FFFF0000"/>
        <rFont val="楷体_GB2312"/>
        <family val="3"/>
        <charset val="134"/>
      </rPr>
      <t>元</t>
    </r>
    <r>
      <rPr>
        <sz val="9"/>
        <color rgb="FFFF0000"/>
        <rFont val="Arial"/>
        <family val="2"/>
      </rPr>
      <t>/Rmb mn/Rmb)</t>
    </r>
    <phoneticPr fontId="237" type="noConversion"/>
  </si>
  <si>
    <r>
      <t xml:space="preserve">3/ </t>
    </r>
    <r>
      <rPr>
        <sz val="9"/>
        <color rgb="FFFF0000"/>
        <rFont val="楷体_GB2312"/>
        <family val="3"/>
        <charset val="134"/>
      </rPr>
      <t>如有必要，可将</t>
    </r>
    <r>
      <rPr>
        <sz val="9"/>
        <color rgb="FFFF0000"/>
        <rFont val="Arial"/>
        <family val="2"/>
      </rPr>
      <t>Net profit</t>
    </r>
    <r>
      <rPr>
        <sz val="9"/>
        <color rgb="FFFF0000"/>
        <rFont val="楷体_GB2312"/>
        <family val="3"/>
        <charset val="134"/>
      </rPr>
      <t>替换为</t>
    </r>
    <r>
      <rPr>
        <sz val="9"/>
        <color rgb="FFFF0000"/>
        <rFont val="Arial"/>
        <family val="2"/>
      </rPr>
      <t>Recurrent net profit/NON-GAAP net profit</t>
    </r>
    <phoneticPr fontId="5" type="noConversion"/>
  </si>
  <si>
    <t>1H15A</t>
    <phoneticPr fontId="5" type="noConversion"/>
  </si>
  <si>
    <t>2H15A</t>
    <phoneticPr fontId="5" type="noConversion"/>
  </si>
  <si>
    <t>1H16A</t>
    <phoneticPr fontId="237" type="noConversion"/>
  </si>
  <si>
    <t>2016E</t>
    <phoneticPr fontId="237" type="noConversion"/>
  </si>
  <si>
    <t>3Q15A</t>
    <phoneticPr fontId="5" type="noConversion"/>
  </si>
  <si>
    <t>4Q15A</t>
    <phoneticPr fontId="5" type="noConversion"/>
  </si>
  <si>
    <t>1Q16A</t>
    <phoneticPr fontId="5" type="noConversion"/>
  </si>
  <si>
    <t>2Q16A</t>
    <phoneticPr fontId="5" type="noConversion"/>
  </si>
  <si>
    <t>3Q16A</t>
    <phoneticPr fontId="237" type="noConversion"/>
  </si>
  <si>
    <t>2015A</t>
    <phoneticPr fontId="5" type="noConversion"/>
  </si>
  <si>
    <t>2016A</t>
    <phoneticPr fontId="237" type="noConversion"/>
  </si>
  <si>
    <t>2016A
YoY</t>
    <phoneticPr fontId="5" type="noConversion"/>
  </si>
  <si>
    <t>2017E</t>
    <phoneticPr fontId="5" type="noConversion"/>
  </si>
  <si>
    <t>2017E
YoY</t>
    <phoneticPr fontId="5" type="noConversion"/>
  </si>
  <si>
    <t>普通股股利</t>
    <phoneticPr fontId="5" type="noConversion"/>
  </si>
  <si>
    <t>优先股股利</t>
    <phoneticPr fontId="5" type="noConversion"/>
  </si>
  <si>
    <t>Perferred stock dividend</t>
    <phoneticPr fontId="5" type="noConversion"/>
  </si>
  <si>
    <t>归属普通股股东的净利润</t>
    <phoneticPr fontId="5" type="noConversion"/>
  </si>
  <si>
    <t>Net profit attribute to common stock shareholders</t>
    <phoneticPr fontId="5" type="noConversion"/>
  </si>
  <si>
    <t>其他权益工具</t>
    <phoneticPr fontId="5" type="noConversion"/>
  </si>
  <si>
    <t xml:space="preserve">  其中：优先股</t>
    <phoneticPr fontId="5" type="noConversion"/>
  </si>
  <si>
    <t>Other equity instruments</t>
    <phoneticPr fontId="5" type="noConversion"/>
  </si>
  <si>
    <t xml:space="preserve">        永续债</t>
    <phoneticPr fontId="5" type="noConversion"/>
  </si>
  <si>
    <t xml:space="preserve">                       perpetual capital security</t>
    <phoneticPr fontId="5" type="noConversion"/>
  </si>
  <si>
    <r>
      <t xml:space="preserve">   including</t>
    </r>
    <r>
      <rPr>
        <sz val="9"/>
        <rFont val="宋体"/>
        <family val="3"/>
        <charset val="134"/>
      </rPr>
      <t>：</t>
    </r>
    <r>
      <rPr>
        <sz val="9"/>
        <rFont val="Arial"/>
        <family val="2"/>
      </rPr>
      <t>preferred stock</t>
    </r>
    <phoneticPr fontId="5" type="noConversion"/>
  </si>
  <si>
    <t>股票代码</t>
    <phoneticPr fontId="5" type="noConversion"/>
  </si>
  <si>
    <t>(mn Rmb)</t>
    <phoneticPr fontId="5" type="noConversion"/>
  </si>
  <si>
    <t>人民币：百万元</t>
    <phoneticPr fontId="5" type="noConversion"/>
  </si>
  <si>
    <t>1Q13</t>
    <phoneticPr fontId="5" type="noConversion"/>
  </si>
  <si>
    <t>2Q13</t>
    <phoneticPr fontId="5" type="noConversion"/>
  </si>
  <si>
    <t>3Q13</t>
    <phoneticPr fontId="5" type="noConversion"/>
  </si>
  <si>
    <t>4Q13</t>
    <phoneticPr fontId="5" type="noConversion"/>
  </si>
  <si>
    <t>1Q14</t>
    <phoneticPr fontId="5" type="noConversion"/>
  </si>
  <si>
    <t>2Q14</t>
    <phoneticPr fontId="5" type="noConversion"/>
  </si>
  <si>
    <t>3Q14</t>
    <phoneticPr fontId="5" type="noConversion"/>
  </si>
  <si>
    <t>4Q14</t>
    <phoneticPr fontId="5" type="noConversion"/>
  </si>
  <si>
    <t>1Q15</t>
    <phoneticPr fontId="5" type="noConversion"/>
  </si>
  <si>
    <t>2Q15</t>
    <phoneticPr fontId="5" type="noConversion"/>
  </si>
  <si>
    <t>3Q15</t>
    <phoneticPr fontId="5" type="noConversion"/>
  </si>
  <si>
    <t>4Q15</t>
    <phoneticPr fontId="5" type="noConversion"/>
  </si>
  <si>
    <t>1Q16</t>
    <phoneticPr fontId="5" type="noConversion"/>
  </si>
  <si>
    <t>2Q16</t>
    <phoneticPr fontId="5" type="noConversion"/>
  </si>
  <si>
    <t>QoQ</t>
    <phoneticPr fontId="5" type="noConversion"/>
  </si>
  <si>
    <t>YoY</t>
    <phoneticPr fontId="5" type="noConversion"/>
  </si>
  <si>
    <t>Revenue</t>
    <phoneticPr fontId="5" type="noConversion"/>
  </si>
  <si>
    <t>营业收入</t>
    <phoneticPr fontId="5" type="noConversion"/>
  </si>
  <si>
    <t>Cost</t>
    <phoneticPr fontId="5" type="noConversion"/>
  </si>
  <si>
    <t>营业成本</t>
    <phoneticPr fontId="5" type="noConversion"/>
  </si>
  <si>
    <t>Business tax and additional</t>
    <phoneticPr fontId="5" type="noConversion"/>
  </si>
  <si>
    <t>销售费用</t>
    <phoneticPr fontId="5" type="noConversion"/>
  </si>
  <si>
    <t>G&amp;A expenses</t>
    <phoneticPr fontId="5" type="noConversion"/>
  </si>
  <si>
    <t>管理费用</t>
  </si>
  <si>
    <t>Financial costs</t>
    <phoneticPr fontId="5" type="noConversion"/>
  </si>
  <si>
    <t>财务费用</t>
  </si>
  <si>
    <t>Asset Impairment loss</t>
    <phoneticPr fontId="5" type="noConversion"/>
  </si>
  <si>
    <t>资产减值损失</t>
    <phoneticPr fontId="5" type="noConversion"/>
  </si>
  <si>
    <t>Profit and loss from fair value change</t>
    <phoneticPr fontId="5" type="noConversion"/>
  </si>
  <si>
    <t>公允价值变动损益</t>
    <phoneticPr fontId="5" type="noConversion"/>
  </si>
  <si>
    <t>Investment income</t>
    <phoneticPr fontId="5" type="noConversion"/>
  </si>
  <si>
    <t>投资收益</t>
    <phoneticPr fontId="5" type="noConversion"/>
  </si>
  <si>
    <t>Operating profit</t>
    <phoneticPr fontId="5" type="noConversion"/>
  </si>
  <si>
    <t>营业利润</t>
  </si>
  <si>
    <t>Other income</t>
    <phoneticPr fontId="5" type="noConversion"/>
  </si>
  <si>
    <t>营业外收入</t>
    <phoneticPr fontId="5" type="noConversion"/>
  </si>
  <si>
    <t>Other cost</t>
    <phoneticPr fontId="5" type="noConversion"/>
  </si>
  <si>
    <t>营业外支出</t>
    <phoneticPr fontId="5" type="noConversion"/>
  </si>
  <si>
    <t>PBT</t>
  </si>
  <si>
    <t>利润总额</t>
    <phoneticPr fontId="5" type="noConversion"/>
  </si>
  <si>
    <t>Income tax</t>
    <phoneticPr fontId="5" type="noConversion"/>
  </si>
  <si>
    <t>所得税</t>
    <phoneticPr fontId="5" type="noConversion"/>
  </si>
  <si>
    <t>Minority interest</t>
    <phoneticPr fontId="5" type="noConversion"/>
  </si>
  <si>
    <t>少数股东损益</t>
    <phoneticPr fontId="5" type="noConversion"/>
  </si>
  <si>
    <t>EPS (Rmb)</t>
    <phoneticPr fontId="5" type="noConversion"/>
  </si>
  <si>
    <t>每股收益（元）</t>
    <phoneticPr fontId="5" type="noConversion"/>
  </si>
  <si>
    <t>Gross profit margin</t>
    <phoneticPr fontId="5" type="noConversion"/>
  </si>
  <si>
    <t>毛利率</t>
    <phoneticPr fontId="5" type="noConversion"/>
  </si>
  <si>
    <t>Selling expenses/revenue</t>
    <phoneticPr fontId="5" type="noConversion"/>
  </si>
  <si>
    <t>销售费用率</t>
    <phoneticPr fontId="5" type="noConversion"/>
  </si>
  <si>
    <t>G&amp;A expenses/revenue</t>
    <phoneticPr fontId="5" type="noConversion"/>
  </si>
  <si>
    <t>管理费用率</t>
    <phoneticPr fontId="5" type="noConversion"/>
  </si>
  <si>
    <t>Operating profit margin</t>
    <phoneticPr fontId="5" type="noConversion"/>
  </si>
  <si>
    <t>营业利润率</t>
    <phoneticPr fontId="5" type="noConversion"/>
  </si>
  <si>
    <t>Income tax rate</t>
    <phoneticPr fontId="5" type="noConversion"/>
  </si>
  <si>
    <t>有效税率</t>
    <phoneticPr fontId="5" type="noConversion"/>
  </si>
  <si>
    <t>Net profit margin</t>
    <phoneticPr fontId="5" type="noConversion"/>
  </si>
  <si>
    <t>净利润率</t>
    <phoneticPr fontId="5" type="noConversion"/>
  </si>
  <si>
    <t>最新股本</t>
    <phoneticPr fontId="5" type="noConversion"/>
  </si>
  <si>
    <t>财务费用率</t>
    <phoneticPr fontId="5" type="noConversion"/>
  </si>
  <si>
    <t>主营业务利润</t>
    <phoneticPr fontId="5" type="noConversion"/>
  </si>
  <si>
    <t>3Q16</t>
    <phoneticPr fontId="5" type="noConversion"/>
  </si>
  <si>
    <t>4Q16</t>
    <phoneticPr fontId="5" type="noConversion"/>
  </si>
  <si>
    <t>1Q17</t>
    <phoneticPr fontId="5" type="noConversion"/>
  </si>
  <si>
    <t>Financial ratios</t>
    <phoneticPr fontId="5" type="noConversion"/>
  </si>
  <si>
    <t>财务比率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</si>
</sst>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6">
    <numFmt numFmtId="41" formatCode="_(* #,##0_);_(* \(#,##0\);_(* &quot;-&quot;_);_(@_)"/>
    <numFmt numFmtId="43" formatCode="_(* #,##0.00_);_(* \(#,##0.00\);_(* &quot;-&quot;??_);_(@_)"/>
    <numFmt numFmtId="176" formatCode="_ * #,##0_ ;_ * \-#,##0_ ;_ * &quot;-&quot;_ ;_ @_ "/>
    <numFmt numFmtId="177" formatCode="_ * #,##0.00_ ;_ * \-#,##0.00_ ;_ * &quot;-&quot;??_ ;_ @_ "/>
    <numFmt numFmtId="178" formatCode="&quot;￥&quot;#,##0.00;[Red]&quot;￥&quot;\-#,##0.00"/>
    <numFmt numFmtId="179" formatCode="#,##0.0_);\(#,##0.0\)"/>
    <numFmt numFmtId="180" formatCode="0.0%"/>
    <numFmt numFmtId="181" formatCode="_ * #,##0.000_ ;_ * \-#,##0.000_ ;_ * &quot;-&quot;_ ;_ @_ "/>
    <numFmt numFmtId="182" formatCode="0_);[Red]\(0\)"/>
    <numFmt numFmtId="183" formatCode="_ * #,##0.0_ ;_ * \-#,##0.0_ ;_ * &quot;-&quot;??_ ;_ @_ "/>
    <numFmt numFmtId="184" formatCode="_ * #,##0_ ;_ * \-#,##0_ ;_ * &quot;-&quot;??_ ;_ @_ "/>
    <numFmt numFmtId="185" formatCode="_ * #,##0.000_ ;_ * \-#,##0.000_ ;_ * &quot;-&quot;??_ ;_ @_ "/>
    <numFmt numFmtId="186" formatCode="0.00_ "/>
    <numFmt numFmtId="187" formatCode="0_ "/>
    <numFmt numFmtId="188" formatCode="_(&quot;$&quot;* #,##0_);_(&quot;$&quot;* \(#,##0\);_(&quot;$&quot;* &quot;-&quot;_);_(@_)"/>
    <numFmt numFmtId="189" formatCode="_(&quot;$&quot;* #,##0.00_);_(&quot;$&quot;* \(#,##0.00\);_(&quot;$&quot;* &quot;-&quot;??_);_(@_)"/>
    <numFmt numFmtId="190" formatCode="mmm/yyyy;_-\ &quot;N/A&quot;_-;_-\ &quot;-&quot;_-"/>
    <numFmt numFmtId="191" formatCode="mmm/dd/yyyy;_-\ &quot;N/A&quot;_-;_-\ &quot;-&quot;_-"/>
    <numFmt numFmtId="192" formatCode="_-#,##0_-;\(#,##0\);_-\ \ &quot;-&quot;_-;_-@_-"/>
    <numFmt numFmtId="193" formatCode="_-#,##0.00_-;\(#,##0.00\);_-\ \ &quot;-&quot;_-;_-@_-"/>
    <numFmt numFmtId="194" formatCode="_-#,##0%_-;\(#,##0%\);_-\ &quot;-&quot;_-"/>
    <numFmt numFmtId="195" formatCode="_-#,###,_-;\(#,###,\);_-\ \ &quot;-&quot;_-;_-@_-"/>
    <numFmt numFmtId="196" formatCode="_-#,###.00,_-;\(#,###.00,\);_-\ \ &quot;-&quot;_-;_-@_-"/>
    <numFmt numFmtId="197" formatCode="_([$€-2]* #,##0.00_);_([$€-2]* \(#,##0.00\);_([$€-2]* &quot;-&quot;??_)"/>
    <numFmt numFmtId="198" formatCode="_-#0&quot;.&quot;0000_-;\(#0&quot;.&quot;0000\);_-\ \ &quot;-&quot;_-;_-@_-"/>
    <numFmt numFmtId="199" formatCode="_-#0&quot;.&quot;0,_-;\(#0&quot;.&quot;0,\);_-\ \ &quot;-&quot;_-;_-@_-"/>
    <numFmt numFmtId="200" formatCode="#,##0;\(#,##0\);&quot;~&quot;"/>
    <numFmt numFmtId="201" formatCode="#,##0_ "/>
    <numFmt numFmtId="202" formatCode="_ * #,##0.0000_ ;_ * \-#,##0.0000_ ;_ * &quot;-&quot;??_ ;_ @_ "/>
    <numFmt numFmtId="203" formatCode="yyyy/mm/dd"/>
    <numFmt numFmtId="204" formatCode="#,##0.00_ ;[Red]\-#,##0.00\ "/>
    <numFmt numFmtId="205" formatCode="#,##0.00_ "/>
    <numFmt numFmtId="206" formatCode="&quot;￥&quot;#,##0.00_);[Red]\(&quot;￥&quot;#,##0.00\)"/>
    <numFmt numFmtId="207" formatCode="&quot;&quot;\ #,##0_);[Red]\(&quot;&quot;\ #,##0\)"/>
    <numFmt numFmtId="208" formatCode="&quot;&quot;\ #,##0_);[Red]\(&quot;&quot;\ #,##0\)"/>
    <numFmt numFmtId="209" formatCode="&quot;£&quot;\ #,##0_);[Red]\(&quot;£&quot;\ #,##0\)"/>
    <numFmt numFmtId="210" formatCode="&quot;￥&quot;\ #,##0_);[Red]\(&quot;￥&quot;\ #,##0\)"/>
    <numFmt numFmtId="211" formatCode="&quot;•&quot;\ \ @"/>
    <numFmt numFmtId="212" formatCode="\ \ _•&quot;–&quot;\ \ \ \ @"/>
    <numFmt numFmtId="213" formatCode="#,##0;[Red]\(#,##0\)"/>
    <numFmt numFmtId="214" formatCode="0.0%;[Red]\(0.0%\)"/>
    <numFmt numFmtId="215" formatCode="_(* #,##0_);[Red]_(* \(#,##0\);_(* &quot;-&quot;??_)"/>
    <numFmt numFmtId="216" formatCode="#,##0.0_ "/>
    <numFmt numFmtId="217" formatCode="#,##0.000_ "/>
    <numFmt numFmtId="218" formatCode="&quot;£&quot;#,##0;\-&quot;£&quot;#,##0"/>
    <numFmt numFmtId="219" formatCode="&quot;£&quot;#,##0;[Red]\-&quot;£&quot;#,##0"/>
    <numFmt numFmtId="220" formatCode="&quot;£&quot;#,##0.00;\-&quot;£&quot;#,##0.00"/>
    <numFmt numFmtId="221" formatCode="#,##0.0_);\(#,##0.0\);#,##0.0_);@_)"/>
    <numFmt numFmtId="222" formatCode="_-&quot;£&quot;* #,##0_-;\-&quot;£&quot;* #,##0_-;_-&quot;£&quot;* &quot;-&quot;_-;_-@_-"/>
    <numFmt numFmtId="223" formatCode="&quot;$&quot;_(#,##0.00_);&quot;$&quot;\(#,##0.00\);&quot;$&quot;_(0.00_);@_)"/>
    <numFmt numFmtId="224" formatCode="_-* #,##0_-;\-* #,##0_-;_-* &quot;-&quot;_-;_-@_-"/>
    <numFmt numFmtId="225" formatCode="#,##0.00_);\(#,##0.00\);0.00_);@_)"/>
    <numFmt numFmtId="226" formatCode="_-&quot;£&quot;* #,##0.00_-;\-&quot;£&quot;* #,##0.00_-;_-&quot;£&quot;* &quot;-&quot;??_-;_-@_-"/>
    <numFmt numFmtId="227" formatCode="_-* #,##0.00_-;\-* #,##0.00_-;_-* &quot;-&quot;??_-;_-@_-"/>
    <numFmt numFmtId="228" formatCode="#,##0.0_)\x;\(#,##0.0\)\x;0.0_)\x;@_)_x"/>
    <numFmt numFmtId="229" formatCode="#,##0.0_)_x;\(#,##0.0\)_x;0.0_)_x;@_)_x"/>
    <numFmt numFmtId="230" formatCode="&quot;NT$&quot;#,##0;\-&quot;NT$&quot;#,##0"/>
    <numFmt numFmtId="231" formatCode="0.0_)\%;\(0.0\)\%;0.0_)\%;@_)_%"/>
    <numFmt numFmtId="232" formatCode="&quot;NT$&quot;#,##0;[Red]\-&quot;NT$&quot;#,##0"/>
    <numFmt numFmtId="233" formatCode="#,##0.0_)_%;\(#,##0.0\)_%;0.0_)_%;@_)_%"/>
    <numFmt numFmtId="234" formatCode="&quot;NT$&quot;#,##0.00;\-&quot;NT$&quot;#,##0.00"/>
    <numFmt numFmtId="235" formatCode="#,##0;&quot;£&quot;#,##0"/>
    <numFmt numFmtId="236" formatCode="&quot;£&quot;#,##0.00;[Red]\-&quot;£&quot;#,##0.00"/>
    <numFmt numFmtId="237" formatCode="0.00\ ;\(0.00\)"/>
    <numFmt numFmtId="238" formatCode="General&quot;E&quot;"/>
    <numFmt numFmtId="239" formatCode="0.0%_);\(0.0%\);\-_)"/>
    <numFmt numFmtId="240" formatCode="#,##0.0_);\(#,##0.0\);\-_)"/>
    <numFmt numFmtId="241" formatCode="&quot;$&quot;&quot; &quot;#,##0.000_);\(&quot;$&quot;&quot; &quot;#,##0.000\);\-_)"/>
    <numFmt numFmtId="242" formatCode="0.000%_);\(0.000%\);\-_)"/>
    <numFmt numFmtId="243" formatCode="0.000000%"/>
    <numFmt numFmtId="244" formatCode="&quot;$&quot;#,##0.00;\(&quot;$&quot;#,##0.00\)"/>
    <numFmt numFmtId="245" formatCode="0.0%;\(0.0\)%"/>
    <numFmt numFmtId="246" formatCode="#,##0\ ;\(#,##0.0\)"/>
    <numFmt numFmtId="247" formatCode="#,##0.0;[Red]\(#,##0.0\)"/>
    <numFmt numFmtId="248" formatCode="dd/m/yy"/>
    <numFmt numFmtId="249" formatCode="#,##0.0_);[Red]\(#,##0.0\)"/>
    <numFmt numFmtId="250" formatCode="#,##0\ \ "/>
    <numFmt numFmtId="251" formatCode="&quot;$&quot;0.00_)"/>
    <numFmt numFmtId="252" formatCode="General_)"/>
    <numFmt numFmtId="253" formatCode="#,##0.0000_);[Red]\(#,##0.0000\);\-\-\-_)"/>
    <numFmt numFmtId="254" formatCode="&quot;$&quot;#,##0_);[Red]\(&quot;$&quot;#,##0\)"/>
    <numFmt numFmtId="255" formatCode="&quot;$&quot;#,##0.00_);[Red]\(&quot;$&quot;#,##0.00\)"/>
    <numFmt numFmtId="256" formatCode="&quot;$&quot;#,##0.0_);[Red]\(&quot;$&quot;#,##0.0\)"/>
    <numFmt numFmtId="257" formatCode="&quot;$&quot;#,##0.0_%_);\(&quot;$&quot;#,##0.0\)_%;**;@_%_)"/>
    <numFmt numFmtId="258" formatCode="&quot;$&quot;#,##0_);\(&quot;$&quot;#,##0\)"/>
    <numFmt numFmtId="259" formatCode="&quot;$&quot;0.00\ ;\(&quot;$&quot;0.00\)"/>
    <numFmt numFmtId="260" formatCode="0.0%;\(0.0%\)"/>
    <numFmt numFmtId="261" formatCode="m/d/yy_)"/>
    <numFmt numFmtId="262" formatCode="0\ ;\-0\ "/>
    <numFmt numFmtId="263" formatCode="0.00\ ;\-0.00\ "/>
    <numFmt numFmtId="264" formatCode="0.000\ ;\-0.000\ "/>
    <numFmt numFmtId="265" formatCode="#,##0.0;\(#,##0.0\)"/>
    <numFmt numFmtId="266" formatCode="#,##0;\(#,##0\)"/>
    <numFmt numFmtId="267" formatCode="&quot;$&quot;#,##0.00"/>
    <numFmt numFmtId="268" formatCode="#,##0.0\ ;\(#,##0.0\)"/>
    <numFmt numFmtId="269" formatCode="0.00\p"/>
    <numFmt numFmtId="270" formatCode="_(* #,##0_);_(* \(#,##0\);_(* &quot; - &quot;??_);_(@_)"/>
    <numFmt numFmtId="271" formatCode="_(* #,##0.0_);_(* \(#,##0.0\);_(* &quot; - &quot;??_);_(@_)"/>
    <numFmt numFmtId="272" formatCode="_(* #,##0.00_);_(* \(#,##0.00\);_(* &quot; - &quot;??_);_(@_)"/>
    <numFmt numFmtId="273" formatCode="[$-409]mmm\-yy;@"/>
    <numFmt numFmtId="274" formatCode="[$-409]dd\-mmm\-yy;@"/>
    <numFmt numFmtId="275" formatCode="0.0\p"/>
    <numFmt numFmtId="276" formatCode="0.000"/>
    <numFmt numFmtId="277" formatCode="#,##0_-;[Red]#,##0\-"/>
    <numFmt numFmtId="278" formatCode="#,##0.0"/>
    <numFmt numFmtId="279" formatCode="mmyy"/>
    <numFmt numFmtId="280" formatCode="0.00_%"/>
    <numFmt numFmtId="281" formatCode="0.0000_%"/>
    <numFmt numFmtId="282" formatCode="#,##0.0__;[Red]\(#,##0.0\)"/>
    <numFmt numFmtId="283" formatCode="#,##0__\);[Red]\(#,##0\)"/>
    <numFmt numFmtId="284" formatCode="0.0%_);\(0.0%\)"/>
    <numFmt numFmtId="285" formatCode="0.0\m"/>
    <numFmt numFmtId="286" formatCode="_(* #,##0.0_);_(* \(#,##0.0\);_(* &quot;-&quot;??_);_(@_)"/>
    <numFmt numFmtId="287" formatCode="\$#,##0.0;\-\$#,##0.0"/>
    <numFmt numFmtId="288" formatCode="_(* #,##0.0_);_(* \(#,##0.0\);_(* &quot;-&quot;?_);_(@_)"/>
    <numFmt numFmtId="289" formatCode="#,##0.00;\(#,##0.00\)"/>
    <numFmt numFmtId="290" formatCode="0.0\x;\-0.0\x;"/>
    <numFmt numFmtId="291" formatCode="#,##0.000_);[Red]\(#,##0.000\)"/>
    <numFmt numFmtId="292" formatCode="#,##0.0\ ;\-#,##0.0\ "/>
    <numFmt numFmtId="293" formatCode="#,##0.00;[Red]\(#,##0.00\)"/>
    <numFmt numFmtId="294" formatCode="#,##0___);\(#,##0.00\)"/>
    <numFmt numFmtId="295" formatCode="&quot;+&quot;0.0%;&quot;-&quot;0.0%"/>
    <numFmt numFmtId="296" formatCode="_(* #,##0.0%_);_(* \(#,##0.0%\);_(* &quot;--- %&quot;_);_(* @_%_)"/>
    <numFmt numFmtId="297" formatCode="0.0\x"/>
    <numFmt numFmtId="298" formatCode="#,##0&quot;%&quot;"/>
    <numFmt numFmtId="299" formatCode="0.0"/>
    <numFmt numFmtId="300" formatCode="0%;\(0\)%"/>
    <numFmt numFmtId="301" formatCode="0.0%___);\(0.0%\)__"/>
    <numFmt numFmtId="302" formatCode="&quot;£&quot;#,##0"/>
    <numFmt numFmtId="303" formatCode="0\p\p\t;\(0\)\p\p\t"/>
    <numFmt numFmtId="304" formatCode="0.0\p\p\t;\(0.0\)\p\p\t"/>
    <numFmt numFmtId="305" formatCode="0.00\ \ \ \ "/>
    <numFmt numFmtId="306" formatCode="&quot;2Q&quot;00"/>
    <numFmt numFmtId="307" formatCode="_(&quot;$&quot;* #,##0.0_);_(&quot;$&quot;* \(#,##0.0\);_(&quot;$&quot;* &quot;-&quot;??_);_(@_)"/>
    <numFmt numFmtId="308" formatCode="[Red]0.###,,&quot; mm&quot;"/>
    <numFmt numFmtId="309" formatCode="dd\ mmm\ yy"/>
    <numFmt numFmtId="310" formatCode="#,##0.0&quot;x&quot;_);\(#,##0.0&quot;x&quot;\)"/>
    <numFmt numFmtId="311" formatCode="#,##0.00&quot;x&quot;_);\(#,##0.00&quot;x&quot;\)"/>
    <numFmt numFmtId="312" formatCode="#,##0.0\x"/>
    <numFmt numFmtId="313" formatCode="0.00\x"/>
    <numFmt numFmtId="314" formatCode="0.00_)"/>
    <numFmt numFmtId="315" formatCode="0.000%"/>
    <numFmt numFmtId="316" formatCode="_(&quot;$&quot;#,##0_);_(&quot;$&quot;\(#,##0\);_(&quot;$&quot;* &quot;-&quot;??_);_(@_)"/>
    <numFmt numFmtId="317" formatCode="###,###,##0.0"/>
    <numFmt numFmtId="318" formatCode="###,###,##0.0000"/>
    <numFmt numFmtId="319" formatCode="###,###,##0.00"/>
  </numFmts>
  <fonts count="24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name val="Arial"/>
      <family val="2"/>
    </font>
    <font>
      <b/>
      <sz val="9"/>
      <name val="楷体_GB2312"/>
      <family val="3"/>
      <charset val="134"/>
    </font>
    <font>
      <sz val="9"/>
      <name val="楷体_GB2312"/>
      <family val="3"/>
      <charset val="134"/>
    </font>
    <font>
      <sz val="9"/>
      <color indexed="8"/>
      <name val="Arial"/>
      <family val="2"/>
    </font>
    <font>
      <i/>
      <sz val="9"/>
      <name val="楷体_GB2312"/>
      <family val="3"/>
      <charset val="134"/>
    </font>
    <font>
      <i/>
      <sz val="9"/>
      <name val="Arial"/>
      <family val="2"/>
    </font>
    <font>
      <i/>
      <sz val="9"/>
      <color indexed="12"/>
      <name val="Arial"/>
      <family val="2"/>
    </font>
    <font>
      <sz val="10"/>
      <name val="Arial"/>
      <family val="2"/>
    </font>
    <font>
      <sz val="9"/>
      <color indexed="9"/>
      <name val="Arial"/>
      <family val="2"/>
    </font>
    <font>
      <b/>
      <sz val="9"/>
      <color indexed="8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b/>
      <sz val="9"/>
      <color indexed="9"/>
      <name val="Arial"/>
      <family val="2"/>
    </font>
    <font>
      <sz val="9"/>
      <color indexed="8"/>
      <name val="楷体_GB2312"/>
      <family val="3"/>
      <charset val="134"/>
    </font>
    <font>
      <i/>
      <sz val="10"/>
      <color indexed="58"/>
      <name val="Times New Roman"/>
      <family val="1"/>
    </font>
    <font>
      <b/>
      <sz val="8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9"/>
      <color indexed="81"/>
      <name val="宋体"/>
      <family val="3"/>
      <charset val="134"/>
    </font>
    <font>
      <b/>
      <sz val="10"/>
      <name val="MS Sans Serif"/>
      <family val="2"/>
    </font>
    <font>
      <b/>
      <sz val="10"/>
      <name val="Helvetica"/>
      <family val="2"/>
    </font>
    <font>
      <b/>
      <sz val="10"/>
      <name val="Arial"/>
      <family val="2"/>
    </font>
    <font>
      <sz val="12"/>
      <name val="Helv"/>
      <family val="2"/>
    </font>
    <font>
      <u/>
      <sz val="9"/>
      <color indexed="12"/>
      <name val="Helv"/>
      <family val="2"/>
    </font>
    <font>
      <sz val="12"/>
      <name val="Palatino"/>
      <family val="1"/>
    </font>
    <font>
      <sz val="10"/>
      <name val="Times New Roman"/>
      <family val="1"/>
    </font>
    <font>
      <b/>
      <sz val="9"/>
      <color indexed="8"/>
      <name val="楷体_GB2312"/>
      <family val="3"/>
      <charset val="134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sz val="11"/>
      <color indexed="9"/>
      <name val="Calibri"/>
      <family val="2"/>
    </font>
    <font>
      <sz val="11"/>
      <color indexed="9"/>
      <name val="宋体"/>
      <family val="3"/>
      <charset val="134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0"/>
      <color indexed="12"/>
      <name val="Arial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i/>
      <sz val="10"/>
      <name val="Helv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  <font>
      <sz val="12"/>
      <name val="宋体"/>
      <family val="3"/>
      <charset val="134"/>
    </font>
    <font>
      <b/>
      <sz val="9"/>
      <color theme="0"/>
      <name val="Arial"/>
      <family val="2"/>
    </font>
    <font>
      <sz val="9"/>
      <color theme="0"/>
      <name val="楷体_GB2312"/>
      <family val="3"/>
      <charset val="134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i/>
      <sz val="9"/>
      <color theme="4"/>
      <name val="Arial"/>
      <family val="2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sz val="9"/>
      <color rgb="FF0070C0"/>
      <name val="Arial"/>
      <family val="2"/>
    </font>
    <font>
      <sz val="9"/>
      <color theme="0"/>
      <name val="Arial"/>
      <family val="2"/>
    </font>
    <font>
      <sz val="8"/>
      <name val="华文楷体"/>
      <family val="3"/>
      <charset val="134"/>
    </font>
    <font>
      <b/>
      <sz val="9"/>
      <color rgb="FFFFFFFF"/>
      <name val="Arial"/>
      <family val="2"/>
    </font>
    <font>
      <sz val="9"/>
      <color rgb="FFFFFFFF"/>
      <name val="Arial"/>
      <family val="2"/>
    </font>
    <font>
      <sz val="9"/>
      <color rgb="FF0000FF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u/>
      <sz val="10"/>
      <color indexed="12"/>
      <name val="楷体_GB2312"/>
      <family val="3"/>
      <charset val="134"/>
    </font>
    <font>
      <u/>
      <sz val="10"/>
      <color indexed="36"/>
      <name val="楷体_GB2312"/>
      <family val="3"/>
      <charset val="134"/>
    </font>
    <font>
      <sz val="9"/>
      <name val="Times New Roman"/>
      <family val="1"/>
    </font>
    <font>
      <sz val="9"/>
      <name val="华文楷体"/>
      <family val="3"/>
      <charset val="134"/>
    </font>
    <font>
      <b/>
      <sz val="9"/>
      <color rgb="FFFFFFFF"/>
      <name val="楷体_GB2312"/>
      <family val="3"/>
      <charset val="134"/>
    </font>
    <font>
      <b/>
      <vertAlign val="superscript"/>
      <sz val="9"/>
      <name val="Arial"/>
      <family val="2"/>
    </font>
    <font>
      <b/>
      <sz val="9"/>
      <color indexed="81"/>
      <name val="宋体"/>
      <family val="3"/>
      <charset val="134"/>
    </font>
    <font>
      <sz val="10"/>
      <color theme="1"/>
      <name val="Arial"/>
      <family val="2"/>
    </font>
    <font>
      <sz val="10"/>
      <name val="GillSans"/>
      <family val="2"/>
    </font>
    <font>
      <sz val="10"/>
      <name val="Helvetica"/>
      <family val="2"/>
    </font>
    <font>
      <sz val="8"/>
      <color indexed="81"/>
      <name val="Tahoma"/>
      <family val="2"/>
    </font>
    <font>
      <u/>
      <sz val="8"/>
      <color indexed="36"/>
      <name val="Arial"/>
      <family val="2"/>
    </font>
    <font>
      <u/>
      <sz val="8"/>
      <color indexed="12"/>
      <name val="Arial"/>
      <family val="2"/>
    </font>
    <font>
      <sz val="12"/>
      <name val="Helv"/>
    </font>
    <font>
      <sz val="12"/>
      <name val="‚l‚r ‚oƒSƒVƒbƒN"/>
      <charset val="128"/>
    </font>
    <font>
      <sz val="10"/>
      <name val="MS Sans Serif"/>
      <family val="2"/>
    </font>
    <font>
      <sz val="14"/>
      <name val="Tms Rmn"/>
    </font>
    <font>
      <sz val="6"/>
      <color indexed="8"/>
      <name val="Helvetica"/>
      <family val="2"/>
    </font>
    <font>
      <sz val="12"/>
      <name val="Arial MT"/>
    </font>
    <font>
      <sz val="8"/>
      <name val="Arial"/>
      <family val="2"/>
    </font>
    <font>
      <sz val="8"/>
      <name val="Times"/>
      <family val="1"/>
    </font>
    <font>
      <sz val="7"/>
      <color indexed="8"/>
      <name val="Arial"/>
      <family val="2"/>
    </font>
    <font>
      <sz val="7"/>
      <color indexed="14"/>
      <name val="Small Fonts"/>
      <family val="2"/>
    </font>
    <font>
      <sz val="12"/>
      <name val="Arial"/>
      <family val="2"/>
    </font>
    <font>
      <b/>
      <sz val="9"/>
      <color indexed="0"/>
      <name val="Arial"/>
      <family val="2"/>
    </font>
    <font>
      <sz val="9"/>
      <color indexed="0"/>
      <name val="Arial"/>
      <family val="2"/>
    </font>
    <font>
      <sz val="8"/>
      <color indexed="12"/>
      <name val="Tms Rmn"/>
      <family val="1"/>
    </font>
    <font>
      <b/>
      <sz val="18"/>
      <name val="Tms Rmn"/>
    </font>
    <font>
      <b/>
      <sz val="12"/>
      <name val="Tms Rmn"/>
    </font>
    <font>
      <b/>
      <i/>
      <sz val="12"/>
      <name val="Tms Rmn"/>
    </font>
    <font>
      <sz val="8"/>
      <name val="Times New Roman"/>
      <family val="1"/>
    </font>
    <font>
      <b/>
      <sz val="10"/>
      <color indexed="8"/>
      <name val="Times New Roman"/>
      <family val="1"/>
    </font>
    <font>
      <b/>
      <sz val="11"/>
      <name val="Arial"/>
      <family val="2"/>
    </font>
    <font>
      <sz val="10"/>
      <color indexed="18"/>
      <name val="Times New Roman"/>
      <family val="1"/>
    </font>
    <font>
      <b/>
      <sz val="7"/>
      <name val="Arial"/>
      <family val="2"/>
    </font>
    <font>
      <b/>
      <sz val="8"/>
      <color indexed="12"/>
      <name val="Arial"/>
      <family val="2"/>
    </font>
    <font>
      <b/>
      <sz val="8"/>
      <name val="GillSans"/>
      <family val="2"/>
    </font>
    <font>
      <b/>
      <sz val="7"/>
      <name val="Helvetica-Narrow"/>
      <family val="2"/>
    </font>
    <font>
      <b/>
      <sz val="7"/>
      <name val="GillSans"/>
      <family val="2"/>
    </font>
    <font>
      <sz val="10"/>
      <name val="Helv"/>
    </font>
    <font>
      <sz val="12"/>
      <name val="Helvetica"/>
      <family val="2"/>
    </font>
    <font>
      <sz val="10"/>
      <name val="Geneva"/>
      <family val="2"/>
    </font>
    <font>
      <sz val="8"/>
      <name val="Palatino"/>
      <family val="1"/>
    </font>
    <font>
      <sz val="10"/>
      <name val="Expert Sans Regular"/>
    </font>
    <font>
      <b/>
      <sz val="24"/>
      <name val="Arial"/>
      <family val="2"/>
    </font>
    <font>
      <b/>
      <sz val="11"/>
      <name val="Times New Roman"/>
      <family val="1"/>
    </font>
    <font>
      <sz val="10"/>
      <color indexed="13"/>
      <name val="Arial Narrow"/>
      <family val="2"/>
    </font>
    <font>
      <sz val="16"/>
      <name val="Palatino"/>
      <family val="1"/>
    </font>
    <font>
      <sz val="10"/>
      <color indexed="12"/>
      <name val="Helv"/>
    </font>
    <font>
      <b/>
      <sz val="8"/>
      <name val="Helv"/>
    </font>
    <font>
      <sz val="8"/>
      <color indexed="12"/>
      <name val="Tms Rmn"/>
    </font>
    <font>
      <sz val="8"/>
      <color indexed="12"/>
      <name val="Arial"/>
      <family val="2"/>
    </font>
    <font>
      <sz val="1"/>
      <name val="Times New Roman"/>
      <family val="1"/>
    </font>
    <font>
      <b/>
      <sz val="10"/>
      <color indexed="9"/>
      <name val="Tms Rmn"/>
    </font>
    <font>
      <b/>
      <sz val="14"/>
      <name val="Times"/>
      <family val="1"/>
    </font>
    <font>
      <b/>
      <sz val="9"/>
      <color indexed="2"/>
      <name val="Arial"/>
      <family val="2"/>
    </font>
    <font>
      <sz val="9"/>
      <color indexed="2"/>
      <name val="Arial"/>
      <family val="2"/>
    </font>
    <font>
      <sz val="8"/>
      <color indexed="9"/>
      <name val="Arial"/>
      <family val="2"/>
    </font>
    <font>
      <sz val="1"/>
      <color indexed="8"/>
      <name val="Courier"/>
      <family val="3"/>
    </font>
    <font>
      <sz val="8"/>
      <name val="Helv"/>
    </font>
    <font>
      <sz val="10"/>
      <name val="Tms Rmn"/>
    </font>
    <font>
      <sz val="8"/>
      <color indexed="14"/>
      <name val="Times New Roman"/>
      <family val="1"/>
    </font>
    <font>
      <u val="doubleAccounting"/>
      <sz val="10"/>
      <name val="Arial"/>
      <family val="2"/>
    </font>
    <font>
      <sz val="9"/>
      <color indexed="12"/>
      <name val="Times New Roman"/>
      <family val="1"/>
    </font>
    <font>
      <b/>
      <i/>
      <sz val="8"/>
      <color indexed="12"/>
      <name val="HelveticaNeue Condensed"/>
      <family val="2"/>
    </font>
    <font>
      <sz val="9"/>
      <name val="GillSans Light"/>
      <family val="2"/>
    </font>
    <font>
      <sz val="7"/>
      <name val="Palatino"/>
      <family val="1"/>
    </font>
    <font>
      <sz val="10"/>
      <color indexed="12"/>
      <name val="Helvetica"/>
      <family val="2"/>
    </font>
    <font>
      <sz val="10"/>
      <color indexed="12"/>
      <name val="Times New Roman"/>
      <family val="1"/>
    </font>
    <font>
      <sz val="12"/>
      <color indexed="10"/>
      <name val="Palatino"/>
      <family val="1"/>
    </font>
    <font>
      <sz val="12"/>
      <color indexed="39"/>
      <name val="Times New Roman"/>
      <family val="1"/>
    </font>
    <font>
      <b/>
      <sz val="10"/>
      <color indexed="9"/>
      <name val="GillSans"/>
      <family val="2"/>
    </font>
    <font>
      <b/>
      <sz val="10"/>
      <color indexed="8"/>
      <name val="GillSans"/>
      <family val="2"/>
    </font>
    <font>
      <sz val="10.5"/>
      <name val="Times New Roman"/>
      <family val="1"/>
    </font>
    <font>
      <sz val="6"/>
      <name val="Palatino"/>
      <family val="1"/>
    </font>
    <font>
      <b/>
      <sz val="12"/>
      <name val="Arial"/>
      <family val="2"/>
    </font>
    <font>
      <b/>
      <sz val="8"/>
      <name val="Palatino"/>
      <family val="1"/>
    </font>
    <font>
      <sz val="10"/>
      <name val="Helvetica-Black"/>
    </font>
    <font>
      <b/>
      <sz val="1"/>
      <color indexed="8"/>
      <name val="Courier"/>
      <family val="3"/>
    </font>
    <font>
      <sz val="10"/>
      <name val="Palatino"/>
      <family val="1"/>
    </font>
    <font>
      <i/>
      <sz val="14"/>
      <name val="Palatino"/>
      <family val="1"/>
    </font>
    <font>
      <b/>
      <sz val="10"/>
      <color indexed="18"/>
      <name val="Times New Roman"/>
      <family val="1"/>
    </font>
    <font>
      <b/>
      <sz val="10"/>
      <color indexed="62"/>
      <name val="Arial Narrow"/>
      <family val="2"/>
    </font>
    <font>
      <sz val="10"/>
      <color indexed="8"/>
      <name val="Times New Roman"/>
      <family val="1"/>
    </font>
    <font>
      <u/>
      <sz val="11"/>
      <color theme="10"/>
      <name val="宋体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 Narrow"/>
      <family val="2"/>
    </font>
    <font>
      <sz val="10"/>
      <name val="Courier"/>
      <family val="3"/>
    </font>
    <font>
      <i/>
      <sz val="8"/>
      <name val="Times New Roman"/>
      <family val="1"/>
    </font>
    <font>
      <u/>
      <sz val="8"/>
      <color indexed="12"/>
      <name val="Tahoma"/>
      <family val="2"/>
    </font>
    <font>
      <sz val="10"/>
      <name val="GillSans Light"/>
      <family val="2"/>
    </font>
    <font>
      <sz val="10"/>
      <color indexed="16"/>
      <name val="MS Sans Serif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8"/>
      <color indexed="17"/>
      <name val="Tms Rmn"/>
    </font>
    <font>
      <sz val="12"/>
      <color indexed="8"/>
      <name val="Times New Roman"/>
      <family val="2"/>
    </font>
    <font>
      <sz val="11"/>
      <color theme="1"/>
      <name val="宋体"/>
      <family val="2"/>
      <scheme val="minor"/>
    </font>
    <font>
      <sz val="10"/>
      <name val="Garamond"/>
      <family val="1"/>
    </font>
    <font>
      <sz val="8"/>
      <color indexed="8"/>
      <name val="Arial"/>
      <family val="2"/>
    </font>
    <font>
      <b/>
      <sz val="13.5"/>
      <name val="MS Sans Serif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6"/>
      <color indexed="13"/>
      <name val="Arial"/>
      <family val="2"/>
    </font>
    <font>
      <sz val="10"/>
      <name val="Arial Narrow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b/>
      <sz val="10"/>
      <name val="Times New Roman"/>
      <family val="1"/>
    </font>
    <font>
      <sz val="8"/>
      <color indexed="14"/>
      <name val="Tms Rmn"/>
    </font>
    <font>
      <b/>
      <sz val="12"/>
      <name val="Palatino"/>
      <family val="1"/>
    </font>
    <font>
      <sz val="10"/>
      <name val="Arial Black"/>
      <family val="2"/>
    </font>
    <font>
      <b/>
      <sz val="14"/>
      <name val="Arial Black"/>
      <family val="2"/>
    </font>
    <font>
      <sz val="10"/>
      <color indexed="10"/>
      <name val="Tms Rmn"/>
    </font>
    <font>
      <sz val="10"/>
      <color indexed="55"/>
      <name val="Times New Roman"/>
      <family val="1"/>
    </font>
    <font>
      <b/>
      <sz val="8"/>
      <color indexed="55"/>
      <name val="Times New Roman"/>
      <family val="1"/>
    </font>
    <font>
      <u val="singleAccounting"/>
      <sz val="10"/>
      <name val="Arial"/>
      <family val="2"/>
    </font>
    <font>
      <i/>
      <sz val="10"/>
      <name val="Times New Roman"/>
      <family val="1"/>
    </font>
    <font>
      <sz val="12"/>
      <name val="Palatino"/>
      <family val="1"/>
    </font>
    <font>
      <u/>
      <sz val="10"/>
      <color indexed="8"/>
      <name val="Arial"/>
      <family val="2"/>
    </font>
    <font>
      <b/>
      <sz val="10"/>
      <name val="GillSans"/>
      <family val="2"/>
    </font>
    <font>
      <b/>
      <sz val="14"/>
      <name val="Arial"/>
      <family val="2"/>
    </font>
    <font>
      <sz val="10"/>
      <name val="Webdings"/>
      <family val="1"/>
      <charset val="2"/>
    </font>
    <font>
      <b/>
      <sz val="9"/>
      <name val="Palatino"/>
      <family val="1"/>
    </font>
    <font>
      <sz val="9"/>
      <color indexed="21"/>
      <name val="Helvetica-Black"/>
    </font>
    <font>
      <sz val="7"/>
      <name val="Times New Roman"/>
      <family val="1"/>
    </font>
    <font>
      <u/>
      <sz val="8"/>
      <name val="Times New Roman"/>
      <family val="1"/>
    </font>
    <font>
      <sz val="9"/>
      <name val="Arial Black"/>
      <family val="2"/>
    </font>
    <font>
      <sz val="9"/>
      <color indexed="63"/>
      <name val="Arial Black"/>
      <family val="2"/>
    </font>
    <font>
      <b/>
      <sz val="10"/>
      <name val="Helvetica 65"/>
      <family val="2"/>
    </font>
    <font>
      <b/>
      <sz val="10"/>
      <color indexed="16"/>
      <name val="GillSans"/>
      <family val="2"/>
    </font>
    <font>
      <sz val="8"/>
      <color indexed="10"/>
      <name val="Arial Narrow"/>
      <family val="2"/>
    </font>
    <font>
      <sz val="8"/>
      <color indexed="16"/>
      <name val="Helv"/>
    </font>
    <font>
      <i/>
      <sz val="10"/>
      <name val="Arial"/>
      <family val="2"/>
    </font>
    <font>
      <b/>
      <u/>
      <sz val="10"/>
      <name val="Tms Rmn"/>
    </font>
    <font>
      <sz val="11"/>
      <name val="Helvetica-Narrow"/>
      <family val="2"/>
    </font>
    <font>
      <sz val="11"/>
      <name val="Times New Roman"/>
      <family val="1"/>
    </font>
    <font>
      <b/>
      <sz val="12"/>
      <name val="Times"/>
      <family val="1"/>
    </font>
    <font>
      <sz val="14"/>
      <name val="뼻뮝"/>
      <family val="2"/>
      <charset val="129"/>
    </font>
    <font>
      <sz val="12"/>
      <name val="뼻뮝"/>
      <family val="1"/>
      <charset val="129"/>
    </font>
    <font>
      <sz val="12"/>
      <name val="굴림체"/>
      <family val="3"/>
      <charset val="129"/>
    </font>
    <font>
      <sz val="12"/>
      <name val="바탕체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u/>
      <sz val="11"/>
      <color indexed="12"/>
      <name val="돋움"/>
      <family val="2"/>
      <charset val="129"/>
    </font>
    <font>
      <b/>
      <sz val="9"/>
      <color rgb="FF640000"/>
      <name val="楷体_GB2312"/>
      <family val="3"/>
      <charset val="134"/>
    </font>
    <font>
      <b/>
      <sz val="9"/>
      <color theme="0"/>
      <name val="楷体_GB2312"/>
      <family val="3"/>
      <charset val="134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b/>
      <sz val="9"/>
      <color rgb="FFFF0000"/>
      <name val="楷体_GB2312"/>
      <family val="3"/>
      <charset val="134"/>
    </font>
    <font>
      <sz val="9"/>
      <color rgb="FFFF0000"/>
      <name val="楷体_GB2312"/>
      <family val="3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3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8"/>
      </patternFill>
    </fill>
    <fill>
      <patternFill patternType="solid">
        <fgColor indexed="2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gray0625">
        <fgColor indexed="13"/>
        <bgColor indexed="9"/>
      </patternFill>
    </fill>
    <fill>
      <patternFill patternType="mediumGray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rgb="FF640000"/>
      </right>
      <top style="medium">
        <color rgb="FF640000"/>
      </top>
      <bottom style="medium">
        <color rgb="FF640000"/>
      </bottom>
      <diagonal/>
    </border>
    <border>
      <left/>
      <right/>
      <top style="medium">
        <color rgb="FF640000"/>
      </top>
      <bottom style="medium">
        <color rgb="FF640000"/>
      </bottom>
      <diagonal/>
    </border>
    <border>
      <left style="medium">
        <color rgb="FF640000"/>
      </left>
      <right/>
      <top style="medium">
        <color rgb="FF640000"/>
      </top>
      <bottom style="medium">
        <color rgb="FF640000"/>
      </bottom>
      <diagonal/>
    </border>
    <border>
      <left style="thin">
        <color indexed="32"/>
      </left>
      <right/>
      <top/>
      <bottom/>
      <diagonal/>
    </border>
    <border diagonalDown="1"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ck">
        <color indexed="64"/>
      </top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9"/>
      </left>
      <right style="medium">
        <color indexed="49"/>
      </right>
      <top/>
      <bottom/>
      <diagonal/>
    </border>
  </borders>
  <cellStyleXfs count="786">
    <xf numFmtId="0" fontId="0" fillId="0" borderId="0" applyFill="0" applyBorder="0">
      <protection locked="0"/>
    </xf>
    <xf numFmtId="0" fontId="26" fillId="0" borderId="0" applyNumberFormat="0" applyFill="0" applyBorder="0" applyAlignment="0" applyProtection="0"/>
    <xf numFmtId="0" fontId="14" fillId="0" borderId="0"/>
    <xf numFmtId="49" fontId="32" fillId="0" borderId="0" applyProtection="0">
      <alignment horizontal="left"/>
    </xf>
    <xf numFmtId="49" fontId="32" fillId="0" borderId="0" applyProtection="0">
      <alignment horizontal="left"/>
    </xf>
    <xf numFmtId="0" fontId="14" fillId="0" borderId="0" applyFill="0" applyBorder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 applyFill="0" applyBorder="0">
      <protection locked="0"/>
    </xf>
    <xf numFmtId="0" fontId="14" fillId="0" borderId="0" applyFill="0" applyBorder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/>
    <xf numFmtId="0" fontId="14" fillId="0" borderId="0"/>
    <xf numFmtId="192" fontId="32" fillId="0" borderId="0" applyFill="0" applyBorder="0" applyProtection="0">
      <alignment horizontal="right"/>
    </xf>
    <xf numFmtId="193" fontId="32" fillId="0" borderId="0" applyFill="0" applyBorder="0" applyProtection="0">
      <alignment horizontal="right"/>
    </xf>
    <xf numFmtId="191" fontId="34" fillId="0" borderId="0" applyFill="0" applyBorder="0" applyProtection="0">
      <alignment horizontal="center"/>
    </xf>
    <xf numFmtId="190" fontId="34" fillId="0" borderId="0" applyFill="0" applyBorder="0" applyProtection="0">
      <alignment horizontal="center"/>
    </xf>
    <xf numFmtId="194" fontId="35" fillId="0" borderId="0" applyFill="0" applyBorder="0" applyProtection="0">
      <alignment horizontal="right"/>
    </xf>
    <xf numFmtId="195" fontId="32" fillId="0" borderId="0" applyFill="0" applyBorder="0" applyProtection="0">
      <alignment horizontal="right"/>
    </xf>
    <xf numFmtId="196" fontId="32" fillId="0" borderId="0" applyFill="0" applyBorder="0" applyProtection="0">
      <alignment horizontal="right"/>
    </xf>
    <xf numFmtId="199" fontId="32" fillId="0" borderId="0" applyFill="0" applyBorder="0" applyProtection="0">
      <alignment horizontal="right"/>
    </xf>
    <xf numFmtId="198" fontId="32" fillId="0" borderId="0" applyFill="0" applyBorder="0" applyProtection="0">
      <alignment horizontal="right"/>
    </xf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2" borderId="0" applyNumberFormat="0" applyBorder="0" applyAlignment="0" applyProtection="0"/>
    <xf numFmtId="0" fontId="36" fillId="5" borderId="0" applyNumberFormat="0" applyBorder="0" applyAlignment="0" applyProtection="0"/>
    <xf numFmtId="0" fontId="36" fillId="4" borderId="0" applyNumberFormat="0" applyBorder="0" applyAlignment="0" applyProtection="0"/>
    <xf numFmtId="0" fontId="37" fillId="6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6" fillId="9" borderId="0" applyNumberFormat="0" applyBorder="0" applyAlignment="0" applyProtection="0"/>
    <xf numFmtId="0" fontId="36" fillId="3" borderId="0" applyNumberFormat="0" applyBorder="0" applyAlignment="0" applyProtection="0"/>
    <xf numFmtId="0" fontId="36" fillId="7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7" borderId="0" applyNumberFormat="0" applyBorder="0" applyAlignment="0" applyProtection="0"/>
    <xf numFmtId="0" fontId="37" fillId="9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11" borderId="0" applyNumberFormat="0" applyBorder="0" applyAlignment="0" applyProtection="0"/>
    <xf numFmtId="0" fontId="38" fillId="3" borderId="0" applyNumberFormat="0" applyBorder="0" applyAlignment="0" applyProtection="0"/>
    <xf numFmtId="0" fontId="38" fillId="7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38" fillId="3" borderId="0" applyNumberFormat="0" applyBorder="0" applyAlignment="0" applyProtection="0"/>
    <xf numFmtId="0" fontId="39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8" fillId="11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1" borderId="0" applyNumberFormat="0" applyBorder="0" applyAlignment="0" applyProtection="0"/>
    <xf numFmtId="0" fontId="38" fillId="17" borderId="0" applyNumberFormat="0" applyBorder="0" applyAlignment="0" applyProtection="0"/>
    <xf numFmtId="0" fontId="27" fillId="0" borderId="0">
      <alignment horizontal="right"/>
    </xf>
    <xf numFmtId="0" fontId="40" fillId="18" borderId="0" applyNumberFormat="0" applyBorder="0" applyAlignment="0" applyProtection="0"/>
    <xf numFmtId="0" fontId="41" fillId="19" borderId="1" applyNumberFormat="0" applyAlignment="0" applyProtection="0"/>
    <xf numFmtId="0" fontId="42" fillId="20" borderId="2" applyNumberFormat="0" applyAlignment="0" applyProtection="0"/>
    <xf numFmtId="0" fontId="28" fillId="0" borderId="0" applyNumberFormat="0" applyFill="0" applyBorder="0" applyAlignment="0" applyProtection="0"/>
    <xf numFmtId="14" fontId="27" fillId="0" borderId="0">
      <alignment horizontal="left"/>
    </xf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7" fontId="3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21" borderId="0" applyNumberFormat="0" applyBorder="0" applyAlignment="0" applyProtection="0"/>
    <xf numFmtId="37" fontId="29" fillId="0" borderId="0"/>
    <xf numFmtId="0" fontId="45" fillId="0" borderId="3" applyNumberFormat="0" applyFill="0" applyAlignment="0" applyProtection="0"/>
    <xf numFmtId="0" fontId="46" fillId="0" borderId="4" applyNumberFormat="0" applyFill="0" applyAlignment="0" applyProtection="0"/>
    <xf numFmtId="0" fontId="47" fillId="0" borderId="5" applyNumberFormat="0" applyFill="0" applyAlignment="0" applyProtection="0"/>
    <xf numFmtId="0" fontId="47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48" fillId="7" borderId="1" applyNumberFormat="0" applyAlignment="0" applyProtection="0"/>
    <xf numFmtId="0" fontId="49" fillId="0" borderId="0" applyNumberFormat="0" applyFill="0" applyBorder="0" applyAlignment="0">
      <protection locked="0"/>
    </xf>
    <xf numFmtId="180" fontId="21" fillId="0" borderId="0">
      <alignment horizontal="right"/>
    </xf>
    <xf numFmtId="0" fontId="50" fillId="0" borderId="6" applyNumberFormat="0" applyFill="0" applyAlignment="0" applyProtection="0"/>
    <xf numFmtId="0" fontId="51" fillId="7" borderId="0" applyNumberFormat="0" applyBorder="0" applyAlignment="0" applyProtection="0"/>
    <xf numFmtId="200" fontId="28" fillId="0" borderId="0" applyBorder="0"/>
    <xf numFmtId="0" fontId="14" fillId="4" borderId="7" applyNumberFormat="0" applyFont="0" applyAlignment="0" applyProtection="0"/>
    <xf numFmtId="0" fontId="52" fillId="0" borderId="8"/>
    <xf numFmtId="0" fontId="53" fillId="19" borderId="9" applyNumberFormat="0" applyAlignment="0" applyProtection="0"/>
    <xf numFmtId="180" fontId="31" fillId="0" borderId="0" applyFont="0" applyFill="0" applyBorder="0" applyAlignment="0" applyProtection="0"/>
    <xf numFmtId="0" fontId="24" fillId="0" borderId="0" applyNumberFormat="0" applyFill="0" applyBorder="0" applyProtection="0">
      <protection locked="0"/>
    </xf>
    <xf numFmtId="0" fontId="14" fillId="0" borderId="0"/>
    <xf numFmtId="37" fontId="29" fillId="0" borderId="0"/>
    <xf numFmtId="0" fontId="23" fillId="0" borderId="10" applyNumberFormat="0" applyFill="0" applyProtection="0">
      <alignment horizontal="right"/>
      <protection locked="0"/>
    </xf>
    <xf numFmtId="0" fontId="23" fillId="0" borderId="0" applyNumberFormat="0" applyFill="0" applyBorder="0" applyAlignment="0" applyProtection="0">
      <protection locked="0"/>
    </xf>
    <xf numFmtId="0" fontId="22" fillId="0" borderId="11" applyNumberFormat="0" applyFill="0" applyBorder="0" applyAlignment="0" applyProtection="0">
      <protection locked="0"/>
    </xf>
    <xf numFmtId="0" fontId="54" fillId="0" borderId="0" applyNumberFormat="0" applyFill="0" applyBorder="0" applyAlignment="0" applyProtection="0"/>
    <xf numFmtId="0" fontId="55" fillId="0" borderId="12" applyNumberFormat="0" applyFill="0" applyAlignment="0" applyProtection="0"/>
    <xf numFmtId="188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0" fontId="5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9" fillId="0" borderId="4" applyNumberFormat="0" applyFill="0" applyAlignment="0" applyProtection="0">
      <alignment vertical="center"/>
    </xf>
    <xf numFmtId="0" fontId="60" fillId="0" borderId="5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73" fillId="0" borderId="0" applyFill="0" applyBorder="0" applyProtection="0">
      <protection locked="0"/>
    </xf>
    <xf numFmtId="0" fontId="4" fillId="0" borderId="0"/>
    <xf numFmtId="0" fontId="14" fillId="0" borderId="0">
      <alignment vertical="center"/>
    </xf>
    <xf numFmtId="0" fontId="4" fillId="0" borderId="0"/>
    <xf numFmtId="0" fontId="14" fillId="0" borderId="0">
      <alignment vertical="center"/>
    </xf>
    <xf numFmtId="0" fontId="62" fillId="21" borderId="0" applyNumberFormat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  <xf numFmtId="0" fontId="64" fillId="19" borderId="1" applyNumberFormat="0" applyAlignment="0" applyProtection="0">
      <alignment vertical="center"/>
    </xf>
    <xf numFmtId="0" fontId="65" fillId="13" borderId="2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39" fillId="11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70" fillId="19" borderId="9" applyNumberFormat="0" applyAlignment="0" applyProtection="0">
      <alignment vertical="center"/>
    </xf>
    <xf numFmtId="0" fontId="71" fillId="2" borderId="1" applyNumberFormat="0" applyAlignment="0" applyProtection="0">
      <alignment vertical="center"/>
    </xf>
    <xf numFmtId="0" fontId="72" fillId="0" borderId="0" applyNumberFormat="0" applyFill="0" applyBorder="0" applyAlignment="0" applyProtection="0"/>
    <xf numFmtId="0" fontId="14" fillId="7" borderId="13" applyNumberFormat="0" applyFont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207" fontId="87" fillId="0" borderId="0" applyFont="0" applyFill="0" applyBorder="0" applyAlignment="0" applyProtection="0"/>
    <xf numFmtId="208" fontId="87" fillId="0" borderId="0" applyFont="0" applyFill="0" applyBorder="0" applyAlignment="0" applyProtection="0"/>
    <xf numFmtId="0" fontId="72" fillId="0" borderId="0" applyNumberFormat="0" applyFill="0" applyBorder="0" applyAlignment="0" applyProtection="0"/>
    <xf numFmtId="209" fontId="87" fillId="0" borderId="0" applyFont="0" applyFill="0" applyBorder="0" applyAlignment="0" applyProtection="0"/>
    <xf numFmtId="210" fontId="87" fillId="0" borderId="0" applyFont="0" applyFill="0" applyBorder="0" applyAlignment="0" applyProtection="0"/>
    <xf numFmtId="0" fontId="88" fillId="0" borderId="10" applyNumberFormat="0" applyFill="0" applyAlignment="0" applyProtection="0"/>
    <xf numFmtId="211" fontId="87" fillId="0" borderId="0" applyFont="0" applyFill="0" applyBorder="0" applyAlignment="0" applyProtection="0"/>
    <xf numFmtId="212" fontId="87" fillId="0" borderId="0" applyFont="0" applyFill="0" applyBorder="0" applyAlignment="0" applyProtection="0"/>
    <xf numFmtId="213" fontId="14" fillId="27" borderId="0">
      <alignment horizontal="right"/>
    </xf>
    <xf numFmtId="214" fontId="14" fillId="27" borderId="0">
      <alignment horizontal="right"/>
    </xf>
    <xf numFmtId="213" fontId="14" fillId="22" borderId="0">
      <alignment horizontal="right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180" fontId="32" fillId="0" borderId="0"/>
    <xf numFmtId="0" fontId="14" fillId="0" borderId="0"/>
    <xf numFmtId="0" fontId="91" fillId="0" borderId="0">
      <alignment vertical="center"/>
    </xf>
    <xf numFmtId="215" fontId="83" fillId="0" borderId="0">
      <alignment vertical="center"/>
    </xf>
    <xf numFmtId="216" fontId="83" fillId="0" borderId="0">
      <alignment vertical="center"/>
    </xf>
    <xf numFmtId="205" fontId="83" fillId="0" borderId="0">
      <alignment vertical="center"/>
    </xf>
    <xf numFmtId="9" fontId="92" fillId="0" borderId="0">
      <alignment vertical="center"/>
    </xf>
    <xf numFmtId="180" fontId="92" fillId="0" borderId="0">
      <alignment vertical="center"/>
    </xf>
    <xf numFmtId="10" fontId="92" fillId="0" borderId="0">
      <alignment vertical="center"/>
    </xf>
    <xf numFmtId="0" fontId="83" fillId="0" borderId="0">
      <alignment vertical="center"/>
    </xf>
    <xf numFmtId="0" fontId="4" fillId="0" borderId="0"/>
    <xf numFmtId="218" fontId="14" fillId="0" borderId="0"/>
    <xf numFmtId="0" fontId="14" fillId="0" borderId="0"/>
    <xf numFmtId="219" fontId="14" fillId="0" borderId="0"/>
    <xf numFmtId="0" fontId="97" fillId="0" borderId="0"/>
    <xf numFmtId="0" fontId="14" fillId="0" borderId="0"/>
    <xf numFmtId="0" fontId="14" fillId="0" borderId="0"/>
    <xf numFmtId="0" fontId="14" fillId="0" borderId="0"/>
    <xf numFmtId="37" fontId="98" fillId="0" borderId="0"/>
    <xf numFmtId="220" fontId="14" fillId="0" borderId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99" fillId="0" borderId="0" applyNumberFormat="0" applyFont="0" applyFill="0" applyBorder="0" applyAlignment="0" applyProtection="0"/>
    <xf numFmtId="0" fontId="32" fillId="0" borderId="0" applyFont="0" applyFill="0" applyBorder="0" applyAlignment="0"/>
    <xf numFmtId="0" fontId="100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/>
    <xf numFmtId="37" fontId="102" fillId="0" borderId="0"/>
    <xf numFmtId="0" fontId="14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21" fontId="14" fillId="0" borderId="0" applyFont="0" applyFill="0" applyBorder="0" applyAlignment="0" applyProtection="0"/>
    <xf numFmtId="222" fontId="14" fillId="0" borderId="0" applyFont="0" applyFill="0" applyBorder="0" applyAlignment="0" applyProtection="0"/>
    <xf numFmtId="223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24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39" fontId="14" fillId="0" borderId="0" applyFont="0" applyFill="0" applyBorder="0" applyAlignment="0" applyProtection="0"/>
    <xf numFmtId="225" fontId="14" fillId="0" borderId="0" applyFont="0" applyFill="0" applyBorder="0" applyAlignment="0" applyProtection="0"/>
    <xf numFmtId="0" fontId="14" fillId="0" borderId="0"/>
    <xf numFmtId="0" fontId="14" fillId="0" borderId="0"/>
    <xf numFmtId="218" fontId="14" fillId="0" borderId="0"/>
    <xf numFmtId="0" fontId="14" fillId="0" borderId="0"/>
    <xf numFmtId="226" fontId="14" fillId="0" borderId="0"/>
    <xf numFmtId="0" fontId="14" fillId="0" borderId="0"/>
    <xf numFmtId="0" fontId="14" fillId="0" borderId="0"/>
    <xf numFmtId="0" fontId="14" fillId="0" borderId="0"/>
    <xf numFmtId="218" fontId="14" fillId="0" borderId="0"/>
    <xf numFmtId="0" fontId="14" fillId="0" borderId="0"/>
    <xf numFmtId="226" fontId="14" fillId="0" borderId="0"/>
    <xf numFmtId="0" fontId="14" fillId="0" borderId="0"/>
    <xf numFmtId="0" fontId="14" fillId="0" borderId="0"/>
    <xf numFmtId="0" fontId="14" fillId="0" borderId="0"/>
    <xf numFmtId="218" fontId="14" fillId="0" borderId="0"/>
    <xf numFmtId="218" fontId="14" fillId="0" borderId="0"/>
    <xf numFmtId="0" fontId="14" fillId="0" borderId="0"/>
    <xf numFmtId="22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26" fontId="14" fillId="0" borderId="0"/>
    <xf numFmtId="0" fontId="14" fillId="0" borderId="0"/>
    <xf numFmtId="0" fontId="14" fillId="0" borderId="0"/>
    <xf numFmtId="0" fontId="14" fillId="0" borderId="0"/>
    <xf numFmtId="218" fontId="14" fillId="0" borderId="0"/>
    <xf numFmtId="0" fontId="14" fillId="0" borderId="0"/>
    <xf numFmtId="226" fontId="14" fillId="0" borderId="0"/>
    <xf numFmtId="0" fontId="14" fillId="0" borderId="0"/>
    <xf numFmtId="0" fontId="14" fillId="0" borderId="0"/>
    <xf numFmtId="0" fontId="14" fillId="0" borderId="0"/>
    <xf numFmtId="218" fontId="14" fillId="0" borderId="0"/>
    <xf numFmtId="0" fontId="14" fillId="0" borderId="0"/>
    <xf numFmtId="226" fontId="14" fillId="0" borderId="0"/>
    <xf numFmtId="0" fontId="14" fillId="0" borderId="0"/>
    <xf numFmtId="0" fontId="14" fillId="0" borderId="0"/>
    <xf numFmtId="0" fontId="14" fillId="0" borderId="0"/>
    <xf numFmtId="226" fontId="14" fillId="0" borderId="0"/>
    <xf numFmtId="0" fontId="14" fillId="0" borderId="0"/>
    <xf numFmtId="0" fontId="14" fillId="0" borderId="0"/>
    <xf numFmtId="0" fontId="14" fillId="0" borderId="0"/>
    <xf numFmtId="227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18" fontId="14" fillId="0" borderId="0" applyFont="0" applyFill="0" applyBorder="0" applyAlignment="0" applyProtection="0"/>
    <xf numFmtId="229" fontId="14" fillId="0" borderId="0" applyFont="0" applyFill="0" applyBorder="0" applyAlignment="0" applyProtection="0"/>
    <xf numFmtId="230" fontId="14" fillId="0" borderId="0" applyFont="0" applyFill="0" applyBorder="0" applyAlignment="0" applyProtection="0"/>
    <xf numFmtId="230" fontId="14" fillId="0" borderId="0" applyFont="0" applyFill="0" applyBorder="0" applyAlignment="0" applyProtection="0"/>
    <xf numFmtId="219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32" fontId="14" fillId="0" borderId="0" applyFont="0" applyFill="0" applyBorder="0" applyAlignment="0" applyProtection="0"/>
    <xf numFmtId="232" fontId="14" fillId="0" borderId="0" applyFont="0" applyFill="0" applyBorder="0" applyAlignment="0" applyProtection="0"/>
    <xf numFmtId="220" fontId="14" fillId="0" borderId="0" applyFont="0" applyFill="0" applyBorder="0" applyAlignment="0" applyProtection="0"/>
    <xf numFmtId="233" fontId="14" fillId="0" borderId="0" applyFont="0" applyFill="0" applyBorder="0" applyAlignment="0" applyProtection="0"/>
    <xf numFmtId="234" fontId="14" fillId="0" borderId="0" applyFont="0" applyFill="0" applyBorder="0" applyAlignment="0" applyProtection="0"/>
    <xf numFmtId="234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/>
    <xf numFmtId="0" fontId="14" fillId="0" borderId="0"/>
    <xf numFmtId="235" fontId="103" fillId="27" borderId="0" applyNumberFormat="0" applyFont="0" applyBorder="0" applyAlignment="0">
      <protection locked="0"/>
    </xf>
    <xf numFmtId="0" fontId="14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104" fillId="0" borderId="0"/>
    <xf numFmtId="9" fontId="14" fillId="0" borderId="0"/>
    <xf numFmtId="0" fontId="104" fillId="0" borderId="0"/>
    <xf numFmtId="0" fontId="104" fillId="0" borderId="0"/>
    <xf numFmtId="2" fontId="104" fillId="0" borderId="0"/>
    <xf numFmtId="10" fontId="104" fillId="0" borderId="0"/>
    <xf numFmtId="0" fontId="104" fillId="0" borderId="0"/>
    <xf numFmtId="0" fontId="104" fillId="0" borderId="0"/>
    <xf numFmtId="3" fontId="98" fillId="0" borderId="0"/>
    <xf numFmtId="236" fontId="14" fillId="0" borderId="0" applyBorder="0"/>
    <xf numFmtId="237" fontId="105" fillId="0" borderId="0"/>
    <xf numFmtId="0" fontId="106" fillId="22" borderId="24" applyNumberFormat="0" applyFont="0" applyBorder="0" applyAlignment="0" applyProtection="0">
      <alignment horizontal="left"/>
      <protection locked="0"/>
    </xf>
    <xf numFmtId="0" fontId="14" fillId="0" borderId="0"/>
    <xf numFmtId="37" fontId="107" fillId="0" borderId="0">
      <alignment horizontal="center"/>
    </xf>
    <xf numFmtId="37" fontId="32" fillId="0" borderId="0">
      <alignment horizontal="right"/>
    </xf>
    <xf numFmtId="0" fontId="108" fillId="0" borderId="0" applyNumberFormat="0" applyAlignment="0"/>
    <xf numFmtId="0" fontId="14" fillId="0" borderId="0" applyFill="0" applyBorder="0" applyProtection="0">
      <protection locked="0"/>
    </xf>
    <xf numFmtId="0" fontId="14" fillId="0" borderId="0" applyFill="0" applyBorder="0" applyProtection="0">
      <protection locked="0"/>
    </xf>
    <xf numFmtId="0" fontId="109" fillId="0" borderId="0"/>
    <xf numFmtId="39" fontId="110" fillId="0" borderId="0">
      <alignment horizontal="right" vertical="center"/>
    </xf>
    <xf numFmtId="0" fontId="111" fillId="0" borderId="0"/>
    <xf numFmtId="0" fontId="14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13" fillId="0" borderId="0">
      <alignment horizontal="left"/>
    </xf>
    <xf numFmtId="0" fontId="113" fillId="0" borderId="25">
      <alignment horizontal="left"/>
    </xf>
    <xf numFmtId="0" fontId="113" fillId="0" borderId="25">
      <alignment horizontal="left"/>
    </xf>
    <xf numFmtId="0" fontId="114" fillId="0" borderId="0">
      <alignment horizontal="left" wrapText="1"/>
    </xf>
    <xf numFmtId="0" fontId="114" fillId="0" borderId="25">
      <alignment horizontal="left" wrapText="1"/>
    </xf>
    <xf numFmtId="0" fontId="114" fillId="0" borderId="25">
      <alignment horizontal="left" wrapText="1"/>
    </xf>
    <xf numFmtId="238" fontId="14" fillId="0" borderId="0" applyFont="0" applyFill="0" applyBorder="0" applyAlignment="0" applyProtection="0"/>
    <xf numFmtId="239" fontId="32" fillId="0" borderId="0" applyFont="0" applyFill="0" applyBorder="0" applyAlignment="0" applyProtection="0"/>
    <xf numFmtId="240" fontId="32" fillId="0" borderId="0" applyFont="0" applyFill="0" applyBorder="0" applyAlignment="0" applyProtection="0"/>
    <xf numFmtId="241" fontId="32" fillId="0" borderId="0" applyFont="0" applyFill="0" applyBorder="0" applyAlignment="0" applyProtection="0"/>
    <xf numFmtId="242" fontId="32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0" fontId="32" fillId="0" borderId="0"/>
    <xf numFmtId="37" fontId="116" fillId="0" borderId="0">
      <alignment horizontal="centerContinuous"/>
    </xf>
    <xf numFmtId="37" fontId="117" fillId="0" borderId="0"/>
    <xf numFmtId="37" fontId="118" fillId="0" borderId="0"/>
    <xf numFmtId="0" fontId="119" fillId="0" borderId="14" applyNumberFormat="0" applyFont="0" applyFill="0" applyAlignment="0" applyProtection="0"/>
    <xf numFmtId="0" fontId="119" fillId="0" borderId="26" applyNumberFormat="0" applyFont="0" applyFill="0" applyAlignment="0" applyProtection="0"/>
    <xf numFmtId="243" fontId="1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20" fillId="0" borderId="0"/>
    <xf numFmtId="0" fontId="114" fillId="0" borderId="0">
      <alignment horizontal="right" vertical="center"/>
    </xf>
    <xf numFmtId="0" fontId="114" fillId="0" borderId="27">
      <alignment horizontal="right" vertical="center"/>
    </xf>
    <xf numFmtId="0" fontId="114" fillId="0" borderId="0">
      <alignment horizontal="right" vertical="center"/>
    </xf>
    <xf numFmtId="0" fontId="32" fillId="0" borderId="0" applyNumberFormat="0" applyFont="0" applyFill="0">
      <alignment horizontal="center"/>
    </xf>
    <xf numFmtId="0" fontId="121" fillId="0" borderId="0" applyFill="0" applyBorder="0" applyProtection="0">
      <alignment horizontal="center"/>
      <protection locked="0"/>
    </xf>
    <xf numFmtId="178" fontId="14" fillId="0" borderId="0">
      <alignment horizontal="right"/>
    </xf>
    <xf numFmtId="0" fontId="113" fillId="0" borderId="0">
      <alignment horizontal="center" vertical="center" wrapText="1"/>
    </xf>
    <xf numFmtId="0" fontId="113" fillId="28" borderId="1">
      <alignment horizontal="center" vertical="center" wrapText="1"/>
    </xf>
    <xf numFmtId="0" fontId="113" fillId="0" borderId="0">
      <alignment horizontal="center" vertical="center" wrapText="1"/>
    </xf>
    <xf numFmtId="244" fontId="109" fillId="0" borderId="0"/>
    <xf numFmtId="1" fontId="122" fillId="0" borderId="0"/>
    <xf numFmtId="0" fontId="123" fillId="29" borderId="0" applyNumberFormat="0" applyFont="0" applyAlignment="0">
      <alignment vertical="center"/>
      <protection locked="0"/>
    </xf>
    <xf numFmtId="0" fontId="7" fillId="0" borderId="0"/>
    <xf numFmtId="0" fontId="14" fillId="0" borderId="0"/>
    <xf numFmtId="0" fontId="108" fillId="0" borderId="0" applyNumberFormat="0" applyFill="0" applyBorder="0" applyAlignment="0" applyProtection="0"/>
    <xf numFmtId="0" fontId="124" fillId="30" borderId="0" applyNumberFormat="0" applyBorder="0" applyAlignment="0" applyProtection="0">
      <alignment horizontal="left"/>
      <protection locked="0"/>
    </xf>
    <xf numFmtId="0" fontId="125" fillId="0" borderId="10" applyNumberFormat="0" applyFill="0" applyProtection="0">
      <alignment horizontal="left" vertical="center"/>
    </xf>
    <xf numFmtId="0" fontId="126" fillId="0" borderId="19" applyNumberFormat="0" applyFill="0" applyProtection="0">
      <alignment horizontal="center" vertical="center"/>
    </xf>
    <xf numFmtId="0" fontId="127" fillId="0" borderId="10" applyNumberFormat="0" applyFill="0" applyBorder="0" applyProtection="0">
      <alignment horizontal="right" vertical="center"/>
    </xf>
    <xf numFmtId="0" fontId="128" fillId="0" borderId="0"/>
    <xf numFmtId="245" fontId="129" fillId="0" borderId="0"/>
    <xf numFmtId="245" fontId="129" fillId="0" borderId="0"/>
    <xf numFmtId="245" fontId="129" fillId="0" borderId="0"/>
    <xf numFmtId="245" fontId="129" fillId="0" borderId="0"/>
    <xf numFmtId="245" fontId="129" fillId="0" borderId="0"/>
    <xf numFmtId="245" fontId="129" fillId="0" borderId="0"/>
    <xf numFmtId="245" fontId="129" fillId="0" borderId="0"/>
    <xf numFmtId="245" fontId="129" fillId="0" borderId="0"/>
    <xf numFmtId="246" fontId="128" fillId="0" borderId="10"/>
    <xf numFmtId="247" fontId="119" fillId="0" borderId="0"/>
    <xf numFmtId="179" fontId="130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right"/>
    </xf>
    <xf numFmtId="24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right"/>
    </xf>
    <xf numFmtId="43" fontId="36" fillId="0" borderId="0" applyFont="0" applyFill="0" applyBorder="0" applyAlignment="0" applyProtection="0"/>
    <xf numFmtId="43" fontId="13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49" fontId="130" fillId="0" borderId="0" applyFont="0" applyFill="0" applyBorder="0" applyAlignment="0" applyProtection="0"/>
    <xf numFmtId="37" fontId="130" fillId="0" borderId="0" applyFont="0" applyFill="0" applyBorder="0" applyAlignment="0" applyProtection="0"/>
    <xf numFmtId="39" fontId="130" fillId="0" borderId="0" applyFont="0" applyFill="0" applyBorder="0" applyAlignment="0" applyProtection="0"/>
    <xf numFmtId="4" fontId="133" fillId="0" borderId="0">
      <alignment vertical="center"/>
    </xf>
    <xf numFmtId="38" fontId="134" fillId="0" borderId="0" applyNumberFormat="0" applyFill="0" applyBorder="0">
      <alignment horizontal="left"/>
    </xf>
    <xf numFmtId="250" fontId="135" fillId="31" borderId="0">
      <alignment horizontal="left"/>
    </xf>
    <xf numFmtId="0" fontId="14" fillId="0" borderId="0">
      <alignment horizontal="left"/>
    </xf>
    <xf numFmtId="0" fontId="136" fillId="0" borderId="0"/>
    <xf numFmtId="0" fontId="14" fillId="0" borderId="0">
      <alignment horizontal="left"/>
    </xf>
    <xf numFmtId="251" fontId="137" fillId="0" borderId="14">
      <protection hidden="1"/>
    </xf>
    <xf numFmtId="252" fontId="138" fillId="0" borderId="0"/>
    <xf numFmtId="252" fontId="138" fillId="0" borderId="0"/>
    <xf numFmtId="253" fontId="14" fillId="0" borderId="0"/>
    <xf numFmtId="254" fontId="139" fillId="0" borderId="28" applyBorder="0"/>
    <xf numFmtId="253" fontId="14" fillId="0" borderId="0"/>
    <xf numFmtId="255" fontId="140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right"/>
    </xf>
    <xf numFmtId="0" fontId="131" fillId="0" borderId="0" applyFont="0" applyFill="0" applyBorder="0" applyAlignment="0" applyProtection="0">
      <alignment horizontal="right"/>
    </xf>
    <xf numFmtId="189" fontId="141" fillId="0" borderId="0" applyFont="0" applyFill="0" applyBorder="0" applyAlignment="0" applyProtection="0"/>
    <xf numFmtId="189" fontId="142" fillId="0" borderId="0" applyFont="0" applyFill="0" applyBorder="0" applyAlignment="0" applyProtection="0"/>
    <xf numFmtId="256" fontId="143" fillId="0" borderId="0" applyFont="0" applyFill="0" applyBorder="0" applyAlignment="0" applyProtection="0"/>
    <xf numFmtId="257" fontId="131" fillId="0" borderId="0" applyFont="0" applyFill="0" applyBorder="0" applyAlignment="0" applyProtection="0"/>
    <xf numFmtId="254" fontId="130" fillId="0" borderId="0"/>
    <xf numFmtId="256" fontId="31" fillId="0" borderId="0"/>
    <xf numFmtId="255" fontId="130" fillId="0" borderId="0" applyFont="0" applyFill="0" applyBorder="0" applyAlignment="0" applyProtection="0"/>
    <xf numFmtId="258" fontId="130" fillId="0" borderId="0" applyFont="0" applyFill="0" applyBorder="0" applyAlignment="0" applyProtection="0"/>
    <xf numFmtId="259" fontId="105" fillId="0" borderId="0" applyFill="0" applyBorder="0" applyProtection="0">
      <alignment horizontal="right"/>
    </xf>
    <xf numFmtId="189" fontId="14" fillId="0" borderId="0" applyFont="0" applyFill="0" applyBorder="0" applyAlignment="0" applyProtection="0"/>
    <xf numFmtId="260" fontId="14" fillId="32" borderId="29">
      <alignment horizontal="right"/>
    </xf>
    <xf numFmtId="0" fontId="144" fillId="0" borderId="25">
      <alignment horizontal="left"/>
    </xf>
    <xf numFmtId="0" fontId="145" fillId="0" borderId="25">
      <alignment horizontal="left" wrapText="1"/>
    </xf>
    <xf numFmtId="0" fontId="146" fillId="33" borderId="0" applyAlignment="0">
      <protection locked="0"/>
    </xf>
    <xf numFmtId="261" fontId="32" fillId="0" borderId="0" applyFont="0" applyFill="0" applyBorder="0" applyAlignment="0" applyProtection="0"/>
    <xf numFmtId="17" fontId="22" fillId="0" borderId="0" applyFill="0" applyBorder="0">
      <alignment horizontal="right"/>
    </xf>
    <xf numFmtId="0" fontId="131" fillId="0" borderId="0" applyFont="0" applyFill="0" applyBorder="0" applyAlignment="0" applyProtection="0"/>
    <xf numFmtId="0" fontId="147" fillId="0" borderId="0">
      <protection locked="0"/>
    </xf>
    <xf numFmtId="0" fontId="32" fillId="0" borderId="0"/>
    <xf numFmtId="1" fontId="32" fillId="0" borderId="0" applyFont="0" applyFill="0" applyBorder="0" applyAlignment="0" applyProtection="0">
      <alignment horizontal="right"/>
    </xf>
    <xf numFmtId="262" fontId="148" fillId="0" borderId="0" applyFont="0" applyFill="0" applyBorder="0"/>
    <xf numFmtId="263" fontId="148" fillId="0" borderId="0" applyFont="0" applyFill="0" applyBorder="0"/>
    <xf numFmtId="264" fontId="148" fillId="0" borderId="0" applyFont="0" applyFill="0" applyBorder="0"/>
    <xf numFmtId="265" fontId="109" fillId="0" borderId="0"/>
    <xf numFmtId="256" fontId="14" fillId="0" borderId="0"/>
    <xf numFmtId="266" fontId="149" fillId="0" borderId="0"/>
    <xf numFmtId="219" fontId="14" fillId="0" borderId="0"/>
    <xf numFmtId="267" fontId="150" fillId="0" borderId="0" applyFont="0" applyFill="0" applyBorder="0" applyAlignment="0" applyProtection="0"/>
    <xf numFmtId="0" fontId="131" fillId="0" borderId="30" applyNumberFormat="0" applyFont="0" applyFill="0" applyAlignment="0" applyProtection="0"/>
    <xf numFmtId="188" fontId="151" fillId="0" borderId="0" applyFill="0" applyBorder="0" applyAlignment="0" applyProtection="0"/>
    <xf numFmtId="268" fontId="152" fillId="0" borderId="31" applyNumberFormat="0" applyBorder="0"/>
    <xf numFmtId="269" fontId="148" fillId="0" borderId="29" applyFont="0" applyFill="0" applyBorder="0"/>
    <xf numFmtId="180" fontId="153" fillId="0" borderId="32" applyNumberFormat="0" applyAlignment="0" applyProtection="0">
      <alignment vertical="top"/>
    </xf>
    <xf numFmtId="270" fontId="14" fillId="0" borderId="0" applyFill="0" applyBorder="0" applyProtection="0">
      <alignment horizontal="right"/>
    </xf>
    <xf numFmtId="271" fontId="14" fillId="0" borderId="0" applyFill="0" applyBorder="0" applyProtection="0">
      <alignment horizontal="right"/>
    </xf>
    <xf numFmtId="272" fontId="14" fillId="0" borderId="0" applyFill="0" applyBorder="0" applyProtection="0">
      <alignment horizontal="right"/>
    </xf>
    <xf numFmtId="270" fontId="28" fillId="0" borderId="0" applyFill="0" applyBorder="0" applyProtection="0">
      <alignment horizontal="right"/>
    </xf>
    <xf numFmtId="271" fontId="28" fillId="0" borderId="0" applyFill="0" applyBorder="0" applyProtection="0">
      <alignment horizontal="right"/>
    </xf>
    <xf numFmtId="272" fontId="28" fillId="0" borderId="0" applyFill="0" applyBorder="0" applyProtection="0">
      <alignment horizontal="right"/>
    </xf>
    <xf numFmtId="273" fontId="14" fillId="0" borderId="0" applyFill="0" applyBorder="0" applyProtection="0">
      <alignment horizontal="right"/>
    </xf>
    <xf numFmtId="273" fontId="28" fillId="0" borderId="0" applyFill="0" applyBorder="0" applyProtection="0">
      <alignment horizontal="right"/>
    </xf>
    <xf numFmtId="274" fontId="14" fillId="0" borderId="0" applyFill="0" applyBorder="0" applyProtection="0">
      <alignment horizontal="right"/>
    </xf>
    <xf numFmtId="274" fontId="28" fillId="0" borderId="0" applyFill="0" applyBorder="0" applyProtection="0">
      <alignment horizontal="right"/>
    </xf>
    <xf numFmtId="0" fontId="14" fillId="0" borderId="0" applyFill="0" applyBorder="0" applyAlignment="0" applyProtection="0"/>
    <xf numFmtId="9" fontId="14" fillId="0" borderId="0" applyFill="0" applyBorder="0" applyProtection="0">
      <alignment horizontal="right"/>
    </xf>
    <xf numFmtId="18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0" fontId="14" fillId="0" borderId="0" applyFill="0" applyBorder="0" applyProtection="0">
      <alignment horizontal="right"/>
    </xf>
    <xf numFmtId="0" fontId="119" fillId="34" borderId="33" applyNumberFormat="0" applyFont="0" applyAlignment="0">
      <protection locked="0"/>
    </xf>
    <xf numFmtId="275" fontId="148" fillId="0" borderId="0" applyFont="0" applyFill="0" applyBorder="0"/>
    <xf numFmtId="276" fontId="32" fillId="0" borderId="0" applyFont="0" applyFill="0" applyBorder="0" applyAlignment="0" applyProtection="0"/>
    <xf numFmtId="179" fontId="32" fillId="0" borderId="0" applyFont="0" applyFill="0" applyBorder="0" applyAlignment="0" applyProtection="0">
      <alignment horizontal="right"/>
    </xf>
    <xf numFmtId="277" fontId="14" fillId="0" borderId="0">
      <protection locked="0"/>
    </xf>
    <xf numFmtId="278" fontId="14" fillId="0" borderId="0"/>
    <xf numFmtId="2" fontId="109" fillId="0" borderId="0"/>
    <xf numFmtId="249" fontId="128" fillId="0" borderId="0">
      <alignment horizontal="right"/>
    </xf>
    <xf numFmtId="0" fontId="14" fillId="0" borderId="0"/>
    <xf numFmtId="0" fontId="14" fillId="0" borderId="0">
      <alignment horizontal="left"/>
    </xf>
    <xf numFmtId="0" fontId="14" fillId="0" borderId="0">
      <alignment horizontal="left"/>
    </xf>
    <xf numFmtId="0" fontId="154" fillId="0" borderId="0" applyNumberFormat="0" applyFill="0" applyBorder="0" applyProtection="0">
      <alignment horizontal="left" vertical="center"/>
    </xf>
    <xf numFmtId="0" fontId="155" fillId="0" borderId="0">
      <alignment horizontal="left"/>
    </xf>
    <xf numFmtId="0" fontId="155" fillId="0" borderId="0" applyFill="0" applyBorder="0" applyProtection="0">
      <alignment horizontal="left"/>
    </xf>
    <xf numFmtId="0" fontId="14" fillId="0" borderId="0" applyNumberFormat="0" applyFill="0" applyBorder="0" applyAlignment="0" applyProtection="0"/>
    <xf numFmtId="0" fontId="156" fillId="32" borderId="0"/>
    <xf numFmtId="37" fontId="157" fillId="32" borderId="0" applyNumberFormat="0" applyBorder="0" applyAlignment="0" applyProtection="0"/>
    <xf numFmtId="256" fontId="14" fillId="32" borderId="29">
      <alignment horizontal="right"/>
    </xf>
    <xf numFmtId="0" fontId="158" fillId="0" borderId="34" applyFont="0" applyBorder="0" applyAlignment="0"/>
    <xf numFmtId="38" fontId="108" fillId="32" borderId="0" applyNumberFormat="0" applyBorder="0" applyAlignment="0" applyProtection="0"/>
    <xf numFmtId="0" fontId="131" fillId="0" borderId="0" applyFont="0" applyFill="0" applyBorder="0" applyAlignment="0" applyProtection="0">
      <alignment horizontal="right"/>
    </xf>
    <xf numFmtId="0" fontId="159" fillId="0" borderId="0"/>
    <xf numFmtId="0" fontId="160" fillId="35" borderId="0" applyNumberFormat="0" applyBorder="0" applyProtection="0">
      <alignment horizontal="left" vertical="center"/>
    </xf>
    <xf numFmtId="0" fontId="161" fillId="1" borderId="0" applyNumberFormat="0" applyBorder="0" applyProtection="0">
      <alignment horizontal="left" vertical="center"/>
    </xf>
    <xf numFmtId="0" fontId="162" fillId="0" borderId="0" applyProtection="0">
      <alignment horizontal="right" vertical="top"/>
    </xf>
    <xf numFmtId="0" fontId="163" fillId="0" borderId="0">
      <alignment horizontal="left"/>
    </xf>
    <xf numFmtId="0" fontId="163" fillId="0" borderId="0">
      <alignment horizontal="left"/>
    </xf>
    <xf numFmtId="0" fontId="164" fillId="0" borderId="35" applyNumberFormat="0" applyAlignment="0" applyProtection="0">
      <alignment horizontal="left" vertical="center"/>
    </xf>
    <xf numFmtId="0" fontId="164" fillId="0" borderId="15">
      <alignment horizontal="left" vertical="center"/>
    </xf>
    <xf numFmtId="0" fontId="165" fillId="0" borderId="0">
      <alignment horizontal="center"/>
    </xf>
    <xf numFmtId="0" fontId="165" fillId="0" borderId="0">
      <alignment horizontal="center"/>
    </xf>
    <xf numFmtId="0" fontId="166" fillId="0" borderId="0">
      <alignment horizontal="left"/>
    </xf>
    <xf numFmtId="0" fontId="167" fillId="0" borderId="0">
      <protection locked="0"/>
    </xf>
    <xf numFmtId="0" fontId="14" fillId="0" borderId="34">
      <alignment horizontal="left" vertical="top"/>
    </xf>
    <xf numFmtId="0" fontId="168" fillId="0" borderId="0">
      <alignment horizontal="left"/>
    </xf>
    <xf numFmtId="0" fontId="14" fillId="0" borderId="34">
      <alignment horizontal="left" vertical="top"/>
    </xf>
    <xf numFmtId="0" fontId="169" fillId="0" borderId="0">
      <alignment horizontal="left"/>
    </xf>
    <xf numFmtId="0" fontId="170" fillId="0" borderId="0"/>
    <xf numFmtId="0" fontId="121" fillId="0" borderId="0" applyFill="0" applyAlignment="0" applyProtection="0">
      <protection locked="0"/>
    </xf>
    <xf numFmtId="0" fontId="121" fillId="0" borderId="10" applyFill="0" applyAlignment="0" applyProtection="0">
      <protection locked="0"/>
    </xf>
    <xf numFmtId="1" fontId="171" fillId="36" borderId="10">
      <alignment horizontal="center"/>
    </xf>
    <xf numFmtId="265" fontId="172" fillId="22" borderId="0" applyNumberFormat="0" applyFont="0" applyBorder="0" applyAlignment="0" applyProtection="0"/>
    <xf numFmtId="37" fontId="157" fillId="0" borderId="0" applyNumberFormat="0" applyBorder="0" applyAlignment="0" applyProtection="0"/>
    <xf numFmtId="0" fontId="173" fillId="0" borderId="0" applyNumberFormat="0" applyFill="0" applyBorder="0" applyAlignment="0" applyProtection="0"/>
    <xf numFmtId="0" fontId="174" fillId="0" borderId="0" applyNumberFormat="0" applyFill="0" applyBorder="0" applyAlignment="0" applyProtection="0">
      <alignment vertical="top"/>
      <protection locked="0"/>
    </xf>
    <xf numFmtId="0" fontId="173" fillId="0" borderId="0" applyNumberFormat="0" applyFill="0" applyBorder="0" applyAlignment="0" applyProtection="0"/>
    <xf numFmtId="250" fontId="175" fillId="37" borderId="0"/>
    <xf numFmtId="279" fontId="32" fillId="0" borderId="0"/>
    <xf numFmtId="10" fontId="108" fillId="27" borderId="36" applyNumberFormat="0" applyBorder="0" applyAlignment="0" applyProtection="0"/>
    <xf numFmtId="280" fontId="176" fillId="0" borderId="0" applyFill="0" applyBorder="0" applyProtection="0"/>
    <xf numFmtId="281" fontId="176" fillId="0" borderId="0" applyFill="0" applyBorder="0" applyProtection="0"/>
    <xf numFmtId="280" fontId="176" fillId="0" borderId="0" applyFill="0" applyBorder="0" applyProtection="0"/>
    <xf numFmtId="282" fontId="176" fillId="0" borderId="0" applyFill="0" applyBorder="0" applyProtection="0"/>
    <xf numFmtId="283" fontId="176" fillId="0" borderId="0" applyFill="0" applyBorder="0" applyProtection="0"/>
    <xf numFmtId="0" fontId="108" fillId="38" borderId="0" applyBorder="0">
      <protection locked="0"/>
    </xf>
    <xf numFmtId="0" fontId="140" fillId="38" borderId="0">
      <alignment horizontal="left"/>
      <protection locked="0"/>
    </xf>
    <xf numFmtId="0" fontId="140" fillId="38" borderId="0" applyBorder="0">
      <alignment horizontal="left"/>
      <protection locked="0"/>
    </xf>
    <xf numFmtId="10" fontId="140" fillId="38" borderId="0">
      <alignment horizontal="left"/>
      <protection locked="0"/>
    </xf>
    <xf numFmtId="213" fontId="109" fillId="0" borderId="0"/>
    <xf numFmtId="17" fontId="142" fillId="39" borderId="0"/>
    <xf numFmtId="38" fontId="177" fillId="0" borderId="0" applyNumberFormat="0" applyBorder="0" applyProtection="0">
      <alignment horizontal="left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249" fontId="168" fillId="0" borderId="0"/>
    <xf numFmtId="0" fontId="178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Protection="0">
      <alignment horizontal="left" vertical="center"/>
    </xf>
    <xf numFmtId="37" fontId="180" fillId="0" borderId="0" applyNumberFormat="0" applyFill="0" applyBorder="0" applyAlignment="0" applyProtection="0">
      <alignment horizontal="right"/>
    </xf>
    <xf numFmtId="0" fontId="14" fillId="0" borderId="0"/>
    <xf numFmtId="0" fontId="14" fillId="0" borderId="0"/>
    <xf numFmtId="284" fontId="14" fillId="0" borderId="0">
      <alignment horizontal="right"/>
    </xf>
    <xf numFmtId="0" fontId="14" fillId="0" borderId="0"/>
    <xf numFmtId="38" fontId="14" fillId="22" borderId="37">
      <alignment horizontal="right"/>
    </xf>
    <xf numFmtId="38" fontId="104" fillId="0" borderId="0" applyFont="0" applyFill="0" applyBorder="0" applyAlignment="0" applyProtection="0"/>
    <xf numFmtId="40" fontId="104" fillId="0" borderId="0" applyFont="0" applyFill="0" applyBorder="0" applyAlignment="0" applyProtection="0"/>
    <xf numFmtId="285" fontId="148" fillId="0" borderId="29" applyFont="0" applyFill="0" applyBorder="0"/>
    <xf numFmtId="38" fontId="14" fillId="22" borderId="38">
      <alignment horizontal="right"/>
    </xf>
    <xf numFmtId="0" fontId="104" fillId="0" borderId="0" applyFont="0" applyFill="0" applyBorder="0" applyAlignment="0" applyProtection="0"/>
    <xf numFmtId="0" fontId="104" fillId="0" borderId="0" applyFont="0" applyFill="0" applyBorder="0" applyAlignment="0" applyProtection="0"/>
    <xf numFmtId="286" fontId="14" fillId="0" borderId="0"/>
    <xf numFmtId="0" fontId="14" fillId="0" borderId="0" applyFont="0" applyFill="0" applyBorder="0" applyAlignment="0" applyProtection="0"/>
    <xf numFmtId="0" fontId="14" fillId="0" borderId="0"/>
    <xf numFmtId="180" fontId="176" fillId="0" borderId="0" applyFont="0" applyFill="0" applyBorder="0" applyAlignment="0" applyProtection="0">
      <alignment horizontal="right"/>
    </xf>
    <xf numFmtId="179" fontId="32" fillId="0" borderId="0" applyFont="0" applyFill="0" applyBorder="0" applyAlignment="0" applyProtection="0">
      <alignment horizontal="right"/>
    </xf>
    <xf numFmtId="179" fontId="148" fillId="0" borderId="10"/>
    <xf numFmtId="37" fontId="181" fillId="0" borderId="0"/>
    <xf numFmtId="278" fontId="32" fillId="0" borderId="0" applyFill="0" applyBorder="0" applyAlignment="0" applyProtection="0"/>
    <xf numFmtId="287" fontId="32" fillId="0" borderId="31" applyFont="0" applyFill="0" applyBorder="0" applyAlignment="0" applyProtection="0"/>
    <xf numFmtId="268" fontId="128" fillId="0" borderId="0"/>
    <xf numFmtId="288" fontId="14" fillId="0" borderId="0"/>
    <xf numFmtId="0" fontId="168" fillId="0" borderId="0"/>
    <xf numFmtId="0" fontId="182" fillId="0" borderId="0"/>
    <xf numFmtId="279" fontId="32" fillId="0" borderId="0"/>
    <xf numFmtId="265" fontId="168" fillId="0" borderId="0"/>
    <xf numFmtId="37" fontId="139" fillId="0" borderId="0"/>
    <xf numFmtId="38" fontId="183" fillId="0" borderId="0"/>
    <xf numFmtId="289" fontId="168" fillId="0" borderId="0"/>
    <xf numFmtId="290" fontId="32" fillId="0" borderId="0">
      <alignment horizontal="right"/>
    </xf>
    <xf numFmtId="40" fontId="108" fillId="0" borderId="0" applyFont="0" applyFill="0" applyBorder="0" applyAlignment="0"/>
    <xf numFmtId="291" fontId="108" fillId="0" borderId="0" applyFont="0" applyFill="0" applyBorder="0" applyAlignment="0"/>
    <xf numFmtId="0" fontId="96" fillId="0" borderId="0"/>
    <xf numFmtId="0" fontId="14" fillId="0" borderId="0"/>
    <xf numFmtId="0" fontId="14" fillId="0" borderId="0"/>
    <xf numFmtId="0" fontId="184" fillId="0" borderId="0"/>
    <xf numFmtId="0" fontId="87" fillId="0" borderId="0" applyProtection="0"/>
    <xf numFmtId="0" fontId="36" fillId="0" borderId="0"/>
    <xf numFmtId="0" fontId="14" fillId="0" borderId="0"/>
    <xf numFmtId="0" fontId="32" fillId="0" borderId="0">
      <alignment vertical="center"/>
    </xf>
    <xf numFmtId="0" fontId="6" fillId="0" borderId="0"/>
    <xf numFmtId="0" fontId="87" fillId="0" borderId="0" applyProtection="0"/>
    <xf numFmtId="0" fontId="99" fillId="0" borderId="0"/>
    <xf numFmtId="0" fontId="185" fillId="0" borderId="0"/>
    <xf numFmtId="0" fontId="132" fillId="0" borderId="0"/>
    <xf numFmtId="0" fontId="185" fillId="0" borderId="0"/>
    <xf numFmtId="249" fontId="22" fillId="0" borderId="0" applyNumberFormat="0" applyFill="0" applyBorder="0" applyAlignment="0" applyProtection="0"/>
    <xf numFmtId="0" fontId="14" fillId="0" borderId="0"/>
    <xf numFmtId="0" fontId="168" fillId="0" borderId="0"/>
    <xf numFmtId="252" fontId="177" fillId="0" borderId="0" applyBorder="0">
      <alignment horizontal="left"/>
    </xf>
    <xf numFmtId="38" fontId="186" fillId="0" borderId="0"/>
    <xf numFmtId="276" fontId="1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268" fontId="14" fillId="0" borderId="8" applyBorder="0"/>
    <xf numFmtId="292" fontId="14" fillId="0" borderId="8" applyFont="0" applyFill="0" applyBorder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" fontId="187" fillId="0" borderId="0"/>
    <xf numFmtId="0" fontId="114" fillId="0" borderId="39">
      <alignment horizontal="left" vertical="center" wrapText="1"/>
    </xf>
    <xf numFmtId="0" fontId="188" fillId="0" borderId="0">
      <alignment horizontal="left"/>
    </xf>
    <xf numFmtId="293" fontId="189" fillId="19" borderId="0">
      <alignment horizontal="right"/>
    </xf>
    <xf numFmtId="0" fontId="190" fillId="40" borderId="0">
      <alignment horizontal="center"/>
    </xf>
    <xf numFmtId="0" fontId="191" fillId="41" borderId="29"/>
    <xf numFmtId="0" fontId="192" fillId="29" borderId="0" applyBorder="0">
      <alignment horizontal="centerContinuous"/>
    </xf>
    <xf numFmtId="0" fontId="193" fillId="41" borderId="0" applyBorder="0">
      <alignment horizontal="centerContinuous"/>
    </xf>
    <xf numFmtId="37" fontId="194" fillId="29" borderId="0" applyAlignment="0"/>
    <xf numFmtId="294" fontId="104" fillId="0" borderId="0"/>
    <xf numFmtId="15" fontId="14" fillId="0" borderId="40">
      <alignment horizontal="right"/>
    </xf>
    <xf numFmtId="0" fontId="91" fillId="0" borderId="0">
      <alignment vertical="center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15" fontId="14" fillId="0" borderId="40">
      <alignment horizontal="right"/>
    </xf>
    <xf numFmtId="2" fontId="123" fillId="0" borderId="10" applyNumberFormat="0" applyFill="0" applyProtection="0">
      <alignment horizontal="right" vertical="center"/>
      <protection locked="0"/>
    </xf>
    <xf numFmtId="4" fontId="23" fillId="0" borderId="0" applyNumberFormat="0" applyFill="0" applyBorder="0" applyProtection="0">
      <alignment horizontal="left" vertical="center"/>
      <protection locked="0"/>
    </xf>
    <xf numFmtId="4" fontId="23" fillId="0" borderId="0" applyFill="0" applyBorder="0" applyProtection="0">
      <alignment horizontal="right" vertical="center"/>
      <protection locked="0"/>
    </xf>
    <xf numFmtId="0" fontId="195" fillId="0" borderId="0" applyFill="0" applyBorder="0" applyProtection="0">
      <alignment horizontal="left"/>
    </xf>
    <xf numFmtId="0" fontId="196" fillId="0" borderId="0" applyFill="0" applyBorder="0" applyProtection="0">
      <alignment horizontal="left"/>
    </xf>
    <xf numFmtId="1" fontId="197" fillId="0" borderId="0" applyProtection="0">
      <alignment horizontal="right" vertical="center"/>
    </xf>
    <xf numFmtId="0" fontId="198" fillId="0" borderId="41" applyNumberFormat="0" applyAlignment="0" applyProtection="0"/>
    <xf numFmtId="0" fontId="32" fillId="22" borderId="0" applyNumberFormat="0" applyFont="0" applyBorder="0" applyAlignment="0" applyProtection="0"/>
    <xf numFmtId="0" fontId="108" fillId="30" borderId="8" applyNumberFormat="0" applyFont="0" applyBorder="0" applyAlignment="0" applyProtection="0">
      <alignment horizontal="center"/>
    </xf>
    <xf numFmtId="0" fontId="108" fillId="37" borderId="8" applyNumberFormat="0" applyFont="0" applyBorder="0" applyAlignment="0" applyProtection="0">
      <alignment horizontal="center"/>
    </xf>
    <xf numFmtId="0" fontId="32" fillId="0" borderId="42" applyNumberFormat="0" applyAlignment="0" applyProtection="0"/>
    <xf numFmtId="0" fontId="32" fillId="0" borderId="43" applyNumberFormat="0" applyAlignment="0" applyProtection="0"/>
    <xf numFmtId="0" fontId="198" fillId="0" borderId="44" applyNumberFormat="0" applyAlignment="0" applyProtection="0"/>
    <xf numFmtId="180" fontId="148" fillId="0" borderId="0" applyFont="0" applyFill="0" applyBorder="0"/>
    <xf numFmtId="295" fontId="148" fillId="0" borderId="0" applyFont="0" applyFill="0" applyBorder="0"/>
    <xf numFmtId="180" fontId="14" fillId="0" borderId="8" applyFill="0" applyBorder="0"/>
    <xf numFmtId="295" fontId="14" fillId="0" borderId="0" applyFill="0" applyBorder="0"/>
    <xf numFmtId="10" fontId="148" fillId="0" borderId="0" applyFont="0" applyFill="0" applyBorder="0"/>
    <xf numFmtId="296" fontId="91" fillId="0" borderId="0" applyFont="0" applyFill="0" applyBorder="0" applyAlignment="0" applyProtection="0">
      <alignment horizontal="right"/>
    </xf>
    <xf numFmtId="297" fontId="91" fillId="0" borderId="0" applyFont="0" applyFill="0" applyBorder="0" applyAlignment="0" applyProtection="0">
      <alignment horizontal="right"/>
    </xf>
    <xf numFmtId="10" fontId="186" fillId="0" borderId="0"/>
    <xf numFmtId="298" fontId="137" fillId="0" borderId="0">
      <protection hidden="1"/>
    </xf>
    <xf numFmtId="180" fontId="119" fillId="0" borderId="0"/>
    <xf numFmtId="260" fontId="199" fillId="0" borderId="0"/>
    <xf numFmtId="9" fontId="87" fillId="0" borderId="0" applyFont="0" applyFill="0" applyBorder="0" applyAlignment="0" applyProtection="0"/>
    <xf numFmtId="180" fontId="87" fillId="0" borderId="0" applyFont="0" applyFill="0" applyBorder="0" applyAlignment="0" applyProtection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2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2" fillId="0" borderId="0" applyFont="0" applyFill="0" applyBorder="0" applyAlignment="0" applyProtection="0"/>
    <xf numFmtId="299" fontId="14" fillId="0" borderId="0" applyFont="0" applyFill="0" applyBorder="0" applyProtection="0">
      <alignment horizontal="right"/>
    </xf>
    <xf numFmtId="300" fontId="168" fillId="0" borderId="0"/>
    <xf numFmtId="301" fontId="130" fillId="0" borderId="0" applyFont="0" applyFill="0" applyBorder="0" applyAlignment="0" applyProtection="0"/>
    <xf numFmtId="0" fontId="130" fillId="0" borderId="0" applyFont="0" applyFill="0" applyBorder="0" applyAlignment="0" applyProtection="0"/>
    <xf numFmtId="10" fontId="143" fillId="0" borderId="0" applyFont="0" applyFill="0" applyBorder="0" applyAlignment="0" applyProtection="0"/>
    <xf numFmtId="9" fontId="104" fillId="0" borderId="11" applyNumberFormat="0" applyBorder="0"/>
    <xf numFmtId="179" fontId="148" fillId="0" borderId="0"/>
    <xf numFmtId="302" fontId="14" fillId="0" borderId="0" applyFont="0" applyFill="0" applyBorder="0"/>
    <xf numFmtId="303" fontId="200" fillId="0" borderId="0">
      <alignment horizontal="centerContinuous"/>
    </xf>
    <xf numFmtId="304" fontId="31" fillId="0" borderId="0">
      <alignment horizontal="centerContinuous"/>
    </xf>
    <xf numFmtId="0" fontId="200" fillId="0" borderId="0">
      <alignment horizontal="centerContinuous"/>
    </xf>
    <xf numFmtId="0" fontId="201" fillId="0" borderId="0">
      <alignment horizontal="right"/>
    </xf>
    <xf numFmtId="0" fontId="191" fillId="42" borderId="0" applyNumberFormat="0" applyBorder="0" applyAlignment="0" applyProtection="0"/>
    <xf numFmtId="305" fontId="97" fillId="32" borderId="0"/>
    <xf numFmtId="0" fontId="110" fillId="0" borderId="0">
      <alignment horizontal="right" vertical="center"/>
    </xf>
    <xf numFmtId="0" fontId="202" fillId="0" borderId="31">
      <alignment horizontal="right" vertical="center"/>
    </xf>
    <xf numFmtId="0" fontId="203" fillId="0" borderId="0" applyNumberFormat="0" applyFill="0" applyBorder="0" applyAlignment="0" applyProtection="0"/>
    <xf numFmtId="37" fontId="204" fillId="0" borderId="0" applyNumberFormat="0" applyFill="0" applyBorder="0" applyAlignment="0" applyProtection="0"/>
    <xf numFmtId="0" fontId="6" fillId="0" borderId="0">
      <alignment horizontal="right"/>
    </xf>
    <xf numFmtId="306" fontId="205" fillId="0" borderId="45" applyNumberFormat="0" applyFont="0" applyFill="0" applyBorder="0" applyAlignment="0" applyProtection="0">
      <alignment horizontal="right" vertical="center"/>
      <protection locked="0"/>
    </xf>
    <xf numFmtId="0" fontId="114" fillId="0" borderId="0">
      <alignment horizontal="left" vertical="center" wrapText="1"/>
    </xf>
    <xf numFmtId="0" fontId="114" fillId="0" borderId="27">
      <alignment horizontal="left" vertical="center" wrapText="1"/>
    </xf>
    <xf numFmtId="0" fontId="114" fillId="0" borderId="0">
      <alignment horizontal="left" vertical="center" wrapText="1"/>
    </xf>
    <xf numFmtId="0" fontId="179" fillId="0" borderId="0" applyNumberFormat="0" applyFill="0" applyBorder="0" applyProtection="0">
      <alignment horizontal="right" vertical="center"/>
    </xf>
    <xf numFmtId="0" fontId="108" fillId="0" borderId="0" applyNumberFormat="0" applyFont="0" applyFill="0" applyBorder="0" applyAlignment="0" applyProtection="0"/>
    <xf numFmtId="307" fontId="14" fillId="0" borderId="46" applyNumberFormat="0" applyFont="0" applyFill="0" applyBorder="0" applyAlignment="0" applyProtection="0">
      <alignment horizontal="left" vertical="center"/>
    </xf>
    <xf numFmtId="0" fontId="14" fillId="38" borderId="0" applyNumberFormat="0" applyFont="0" applyBorder="0" applyAlignment="0" applyProtection="0"/>
    <xf numFmtId="0" fontId="130" fillId="0" borderId="0"/>
    <xf numFmtId="0" fontId="172" fillId="0" borderId="0"/>
    <xf numFmtId="0" fontId="172" fillId="0" borderId="47">
      <alignment horizontal="centerContinuous"/>
    </xf>
    <xf numFmtId="0" fontId="14" fillId="0" borderId="48">
      <alignment vertical="center"/>
    </xf>
    <xf numFmtId="0" fontId="32" fillId="0" borderId="0" applyNumberFormat="0" applyFont="0" applyBorder="0" applyAlignment="0"/>
    <xf numFmtId="308" fontId="32" fillId="0" borderId="0" applyNumberFormat="0" applyFill="0" applyBorder="0" applyProtection="0">
      <alignment horizontal="left" vertical="center"/>
      <protection locked="0"/>
    </xf>
    <xf numFmtId="0" fontId="32" fillId="43" borderId="0" applyNumberFormat="0" applyFont="0" applyBorder="0" applyAlignment="0" applyProtection="0"/>
    <xf numFmtId="278" fontId="32" fillId="0" borderId="10" applyFont="0" applyFill="0" applyBorder="0" applyAlignment="0" applyProtection="0">
      <alignment horizontal="right"/>
    </xf>
    <xf numFmtId="188" fontId="206" fillId="0" borderId="0" applyFill="0" applyBorder="0" applyAlignment="0" applyProtection="0"/>
    <xf numFmtId="37" fontId="149" fillId="0" borderId="49"/>
    <xf numFmtId="0" fontId="207" fillId="0" borderId="0" applyNumberFormat="0" applyFill="0" applyBorder="0" applyAlignment="0" applyProtection="0"/>
    <xf numFmtId="299" fontId="119" fillId="0" borderId="0"/>
    <xf numFmtId="1" fontId="32" fillId="0" borderId="0" applyBorder="0">
      <alignment horizontal="left" vertical="top" wrapText="1"/>
    </xf>
    <xf numFmtId="0" fontId="113" fillId="0" borderId="0">
      <alignment horizontal="left" vertical="center" wrapText="1"/>
    </xf>
    <xf numFmtId="0" fontId="177" fillId="0" borderId="47"/>
    <xf numFmtId="0" fontId="14" fillId="0" borderId="0"/>
    <xf numFmtId="179" fontId="14" fillId="0" borderId="0">
      <alignment horizontal="right"/>
    </xf>
    <xf numFmtId="0" fontId="108" fillId="0" borderId="10">
      <alignment horizontal="right" vertical="center" wrapText="1"/>
    </xf>
    <xf numFmtId="0" fontId="208" fillId="0" borderId="0" applyNumberFormat="0" applyAlignment="0" applyProtection="0"/>
    <xf numFmtId="41" fontId="14" fillId="0" borderId="0" applyFont="0" applyFill="0" applyBorder="0" applyAlignment="0" applyProtection="0"/>
    <xf numFmtId="0" fontId="14" fillId="0" borderId="0">
      <alignment vertical="top"/>
    </xf>
    <xf numFmtId="0" fontId="14" fillId="0" borderId="0"/>
    <xf numFmtId="0" fontId="112" fillId="0" borderId="0"/>
    <xf numFmtId="0" fontId="14" fillId="0" borderId="0">
      <alignment vertical="top"/>
    </xf>
    <xf numFmtId="0" fontId="14" fillId="0" borderId="0">
      <alignment vertical="top"/>
    </xf>
    <xf numFmtId="0" fontId="6" fillId="0" borderId="0">
      <alignment vertical="top"/>
    </xf>
    <xf numFmtId="0" fontId="14" fillId="0" borderId="0"/>
    <xf numFmtId="0" fontId="6" fillId="0" borderId="0">
      <alignment vertical="top"/>
    </xf>
    <xf numFmtId="0" fontId="14" fillId="0" borderId="0">
      <alignment vertical="top"/>
    </xf>
    <xf numFmtId="0" fontId="189" fillId="0" borderId="0" applyNumberFormat="0" applyBorder="0" applyAlignment="0"/>
    <xf numFmtId="0" fontId="192" fillId="0" borderId="0" applyNumberFormat="0" applyBorder="0" applyAlignment="0"/>
    <xf numFmtId="0" fontId="209" fillId="0" borderId="0" applyNumberFormat="0" applyBorder="0" applyAlignment="0"/>
    <xf numFmtId="0" fontId="210" fillId="0" borderId="0" applyNumberFormat="0" applyFill="0" applyBorder="0" applyProtection="0">
      <alignment horizontal="left" vertical="center"/>
    </xf>
    <xf numFmtId="278" fontId="14" fillId="0" borderId="0" applyFill="0" applyBorder="0"/>
    <xf numFmtId="0" fontId="211" fillId="0" borderId="15">
      <alignment vertical="center"/>
    </xf>
    <xf numFmtId="0" fontId="210" fillId="0" borderId="15" applyNumberFormat="0" applyFill="0" applyProtection="0">
      <alignment horizontal="left" vertical="center"/>
    </xf>
    <xf numFmtId="0" fontId="108" fillId="0" borderId="0" applyFill="0" applyBorder="0" applyProtection="0">
      <protection locked="0"/>
    </xf>
    <xf numFmtId="0" fontId="212" fillId="38" borderId="50">
      <alignment horizontal="center"/>
    </xf>
    <xf numFmtId="0" fontId="212" fillId="38" borderId="51">
      <alignment horizontal="center"/>
    </xf>
    <xf numFmtId="0" fontId="212" fillId="38" borderId="52">
      <alignment horizontal="center"/>
    </xf>
    <xf numFmtId="0" fontId="119" fillId="0" borderId="0"/>
    <xf numFmtId="0" fontId="7" fillId="0" borderId="0" applyFill="0" applyBorder="0" applyProtection="0">
      <alignment horizontal="center" vertical="center"/>
    </xf>
    <xf numFmtId="0" fontId="213" fillId="0" borderId="0" applyBorder="0" applyProtection="0">
      <alignment vertical="center"/>
    </xf>
    <xf numFmtId="0" fontId="213" fillId="0" borderId="10" applyBorder="0" applyProtection="0">
      <alignment horizontal="right" vertical="center"/>
    </xf>
    <xf numFmtId="0" fontId="214" fillId="44" borderId="0" applyBorder="0" applyProtection="0">
      <alignment horizontal="centerContinuous" vertical="center"/>
    </xf>
    <xf numFmtId="0" fontId="214" fillId="39" borderId="10" applyBorder="0" applyProtection="0">
      <alignment horizontal="centerContinuous" vertical="center"/>
    </xf>
    <xf numFmtId="0" fontId="14" fillId="0" borderId="0" applyBorder="0" applyProtection="0">
      <alignment vertical="center"/>
    </xf>
    <xf numFmtId="0" fontId="155" fillId="0" borderId="0">
      <alignment horizontal="left"/>
    </xf>
    <xf numFmtId="0" fontId="7" fillId="0" borderId="0" applyFill="0" applyBorder="0" applyProtection="0"/>
    <xf numFmtId="0" fontId="215" fillId="0" borderId="0" applyFill="0" applyBorder="0" applyProtection="0">
      <alignment horizontal="left" vertical="top"/>
    </xf>
    <xf numFmtId="309" fontId="108" fillId="0" borderId="0" applyNumberFormat="0" applyFill="0" applyBorder="0">
      <alignment horizontal="left"/>
    </xf>
    <xf numFmtId="309" fontId="108" fillId="0" borderId="0" applyNumberFormat="0" applyFill="0" applyBorder="0">
      <alignment horizontal="right"/>
    </xf>
    <xf numFmtId="0" fontId="119" fillId="0" borderId="0"/>
    <xf numFmtId="38" fontId="216" fillId="0" borderId="0" applyNumberFormat="0" applyBorder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6" fillId="0" borderId="0"/>
    <xf numFmtId="310" fontId="32" fillId="0" borderId="0" applyFont="0" applyFill="0" applyBorder="0" applyAlignment="0" applyProtection="0"/>
    <xf numFmtId="311" fontId="3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312" fontId="148" fillId="0" borderId="0" applyFont="0" applyFill="0" applyBorder="0"/>
    <xf numFmtId="313" fontId="148" fillId="0" borderId="29" applyFont="0" applyFill="0" applyBorder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7" fillId="0" borderId="10">
      <alignment horizontal="left"/>
    </xf>
    <xf numFmtId="0" fontId="218" fillId="45" borderId="0" applyFont="0">
      <alignment vertical="center"/>
    </xf>
    <xf numFmtId="0" fontId="217" fillId="0" borderId="15"/>
    <xf numFmtId="0" fontId="219" fillId="0" borderId="53"/>
    <xf numFmtId="0" fontId="7" fillId="0" borderId="54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" fontId="191" fillId="46" borderId="55">
      <alignment horizontal="centerContinuous"/>
    </xf>
    <xf numFmtId="0" fontId="14" fillId="0" borderId="0"/>
    <xf numFmtId="0" fontId="14" fillId="0" borderId="0"/>
    <xf numFmtId="0" fontId="220" fillId="0" borderId="0" applyNumberFormat="0" applyFont="0" applyFill="0" applyBorder="0" applyAlignment="0">
      <alignment horizontal="left" vertical="center"/>
    </xf>
    <xf numFmtId="280" fontId="176" fillId="0" borderId="0" applyFill="0" applyBorder="0" applyProtection="0"/>
    <xf numFmtId="0" fontId="176" fillId="0" borderId="0" applyFill="0" applyBorder="0" applyProtection="0"/>
    <xf numFmtId="37" fontId="32" fillId="47" borderId="36" applyNumberFormat="0" applyAlignment="0" applyProtection="0"/>
    <xf numFmtId="37" fontId="149" fillId="0" borderId="10"/>
    <xf numFmtId="37" fontId="149" fillId="0" borderId="56"/>
    <xf numFmtId="1" fontId="119" fillId="0" borderId="10" applyNumberFormat="0">
      <alignment horizontal="right"/>
    </xf>
    <xf numFmtId="0" fontId="35" fillId="0" borderId="0"/>
    <xf numFmtId="0" fontId="221" fillId="0" borderId="0">
      <alignment vertical="top"/>
    </xf>
    <xf numFmtId="268" fontId="222" fillId="0" borderId="0" applyNumberFormat="0"/>
    <xf numFmtId="0" fontId="223" fillId="48" borderId="57">
      <alignment horizontal="left"/>
    </xf>
    <xf numFmtId="314" fontId="6" fillId="0" borderId="0"/>
    <xf numFmtId="0" fontId="6" fillId="0" borderId="0"/>
    <xf numFmtId="0" fontId="6" fillId="0" borderId="0"/>
    <xf numFmtId="315" fontId="14" fillId="0" borderId="0" applyFont="0" applyFill="0" applyBorder="0" applyProtection="0">
      <alignment horizontal="right"/>
    </xf>
    <xf numFmtId="0" fontId="108" fillId="38" borderId="0" applyBorder="0" applyAlignment="0" applyProtection="0"/>
    <xf numFmtId="0" fontId="224" fillId="0" borderId="0"/>
    <xf numFmtId="316" fontId="14" fillId="0" borderId="0" applyFont="0" applyFill="0" applyBorder="0" applyAlignment="0" applyProtection="0"/>
    <xf numFmtId="0" fontId="225" fillId="0" borderId="0"/>
    <xf numFmtId="0" fontId="174" fillId="0" borderId="0" applyNumberFormat="0" applyFill="0" applyBorder="0" applyAlignment="0" applyProtection="0">
      <alignment vertical="top"/>
      <protection locked="0"/>
    </xf>
    <xf numFmtId="40" fontId="226" fillId="0" borderId="0" applyAlignment="0"/>
    <xf numFmtId="0" fontId="87" fillId="0" borderId="0" applyFont="0" applyFill="0" applyBorder="0" applyAlignment="0" applyProtection="0"/>
    <xf numFmtId="0" fontId="227" fillId="0" borderId="29"/>
    <xf numFmtId="40" fontId="228" fillId="0" borderId="0" applyFont="0" applyFill="0" applyBorder="0" applyAlignment="0" applyProtection="0"/>
    <xf numFmtId="38" fontId="228" fillId="0" borderId="0" applyFont="0" applyFill="0" applyBorder="0" applyAlignment="0" applyProtection="0"/>
    <xf numFmtId="0" fontId="228" fillId="0" borderId="0" applyFont="0" applyFill="0" applyBorder="0" applyAlignment="0" applyProtection="0"/>
    <xf numFmtId="0" fontId="228" fillId="0" borderId="0" applyFont="0" applyFill="0" applyBorder="0" applyAlignment="0" applyProtection="0"/>
    <xf numFmtId="0" fontId="229" fillId="0" borderId="0"/>
    <xf numFmtId="49" fontId="230" fillId="0" borderId="0">
      <alignment horizontal="justify" vertical="center" wrapText="1"/>
    </xf>
    <xf numFmtId="0" fontId="14" fillId="0" borderId="0"/>
    <xf numFmtId="176" fontId="231" fillId="0" borderId="0" applyFont="0" applyFill="0" applyBorder="0" applyAlignment="0" applyProtection="0"/>
    <xf numFmtId="0" fontId="231" fillId="0" borderId="0" applyFont="0" applyFill="0" applyBorder="0" applyAlignment="0" applyProtection="0"/>
    <xf numFmtId="0" fontId="232" fillId="0" borderId="0" applyFont="0" applyFill="0" applyBorder="0" applyAlignment="0" applyProtection="0"/>
    <xf numFmtId="0" fontId="232" fillId="0" borderId="0" applyFont="0" applyFill="0" applyBorder="0" applyAlignment="0" applyProtection="0"/>
    <xf numFmtId="0" fontId="233" fillId="0" borderId="0"/>
    <xf numFmtId="0" fontId="23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4" fillId="0" borderId="0" applyFill="0" applyBorder="0" applyProtection="0">
      <protection locked="0"/>
    </xf>
    <xf numFmtId="0" fontId="4" fillId="0" borderId="0">
      <alignment vertical="center"/>
    </xf>
  </cellStyleXfs>
  <cellXfs count="383">
    <xf numFmtId="0" fontId="0" fillId="0" borderId="0" xfId="0">
      <protection locked="0"/>
    </xf>
    <xf numFmtId="203" fontId="74" fillId="23" borderId="0" xfId="111" applyNumberFormat="1" applyFont="1" applyFill="1" applyAlignment="1" applyProtection="1">
      <alignment horizontal="center"/>
    </xf>
    <xf numFmtId="177" fontId="74" fillId="23" borderId="0" xfId="111" applyNumberFormat="1" applyFont="1" applyFill="1" applyAlignment="1" applyProtection="1">
      <alignment horizontal="center"/>
    </xf>
    <xf numFmtId="0" fontId="74" fillId="23" borderId="0" xfId="0" applyFont="1" applyFill="1" applyBorder="1" applyAlignment="1">
      <alignment horizontal="right"/>
      <protection locked="0"/>
    </xf>
    <xf numFmtId="204" fontId="16" fillId="24" borderId="0" xfId="111" applyNumberFormat="1" applyFont="1" applyFill="1" applyProtection="1"/>
    <xf numFmtId="204" fontId="16" fillId="25" borderId="0" xfId="111" applyNumberFormat="1" applyFont="1" applyFill="1" applyAlignment="1" applyProtection="1">
      <alignment horizontal="right"/>
    </xf>
    <xf numFmtId="204" fontId="16" fillId="25" borderId="0" xfId="111" applyNumberFormat="1" applyFont="1" applyFill="1" applyAlignment="1" applyProtection="1">
      <alignment horizontal="center"/>
    </xf>
    <xf numFmtId="204" fontId="16" fillId="25" borderId="14" xfId="111" applyNumberFormat="1" applyFont="1" applyFill="1" applyBorder="1" applyAlignment="1" applyProtection="1">
      <alignment horizontal="right"/>
    </xf>
    <xf numFmtId="204" fontId="16" fillId="25" borderId="14" xfId="111" applyNumberFormat="1" applyFont="1" applyFill="1" applyBorder="1" applyAlignment="1" applyProtection="1">
      <alignment horizontal="center"/>
    </xf>
    <xf numFmtId="204" fontId="16" fillId="25" borderId="0" xfId="111" applyNumberFormat="1" applyFont="1" applyFill="1" applyProtection="1"/>
    <xf numFmtId="204" fontId="7" fillId="25" borderId="0" xfId="111" applyNumberFormat="1" applyFont="1" applyFill="1" applyProtection="1"/>
    <xf numFmtId="204" fontId="6" fillId="25" borderId="0" xfId="111" applyNumberFormat="1" applyFont="1" applyFill="1" applyProtection="1"/>
    <xf numFmtId="0" fontId="6" fillId="25" borderId="0" xfId="0" applyFont="1" applyFill="1">
      <protection locked="0"/>
    </xf>
    <xf numFmtId="0" fontId="6" fillId="25" borderId="0" xfId="0" applyFont="1" applyFill="1" applyBorder="1">
      <protection locked="0"/>
    </xf>
    <xf numFmtId="0" fontId="7" fillId="25" borderId="0" xfId="0" applyFont="1" applyFill="1">
      <protection locked="0"/>
    </xf>
    <xf numFmtId="184" fontId="6" fillId="25" borderId="0" xfId="123" applyNumberFormat="1" applyFont="1" applyFill="1"/>
    <xf numFmtId="177" fontId="6" fillId="25" borderId="0" xfId="123" applyFont="1" applyFill="1"/>
    <xf numFmtId="184" fontId="6" fillId="25" borderId="0" xfId="0" applyNumberFormat="1" applyFont="1" applyFill="1">
      <protection locked="0"/>
    </xf>
    <xf numFmtId="0" fontId="7" fillId="25" borderId="0" xfId="0" applyFont="1" applyFill="1" applyBorder="1" applyAlignment="1">
      <alignment horizontal="right"/>
      <protection locked="0"/>
    </xf>
    <xf numFmtId="177" fontId="6" fillId="25" borderId="0" xfId="123" applyNumberFormat="1" applyFont="1" applyFill="1"/>
    <xf numFmtId="177" fontId="6" fillId="25" borderId="0" xfId="0" applyNumberFormat="1" applyFont="1" applyFill="1">
      <protection locked="0"/>
    </xf>
    <xf numFmtId="0" fontId="6" fillId="25" borderId="10" xfId="0" applyFont="1" applyFill="1" applyBorder="1">
      <protection locked="0"/>
    </xf>
    <xf numFmtId="184" fontId="6" fillId="25" borderId="10" xfId="123" applyNumberFormat="1" applyFont="1" applyFill="1" applyBorder="1"/>
    <xf numFmtId="184" fontId="7" fillId="25" borderId="0" xfId="0" applyNumberFormat="1" applyFont="1" applyFill="1">
      <protection locked="0"/>
    </xf>
    <xf numFmtId="49" fontId="6" fillId="25" borderId="15" xfId="0" applyNumberFormat="1" applyFont="1" applyFill="1" applyBorder="1" applyAlignment="1">
      <alignment horizontal="centerContinuous"/>
      <protection locked="0"/>
    </xf>
    <xf numFmtId="182" fontId="6" fillId="25" borderId="0" xfId="0" applyNumberFormat="1" applyFont="1" applyFill="1">
      <protection locked="0"/>
    </xf>
    <xf numFmtId="182" fontId="6" fillId="25" borderId="10" xfId="0" applyNumberFormat="1" applyFont="1" applyFill="1" applyBorder="1">
      <protection locked="0"/>
    </xf>
    <xf numFmtId="177" fontId="6" fillId="25" borderId="10" xfId="124" applyNumberFormat="1" applyFont="1" applyFill="1" applyBorder="1"/>
    <xf numFmtId="177" fontId="79" fillId="25" borderId="0" xfId="123" applyFont="1" applyFill="1"/>
    <xf numFmtId="184" fontId="79" fillId="25" borderId="0" xfId="123" applyNumberFormat="1" applyFont="1" applyFill="1"/>
    <xf numFmtId="0" fontId="10" fillId="25" borderId="0" xfId="112" applyFont="1" applyFill="1" applyBorder="1" applyAlignment="1">
      <alignment vertical="center"/>
    </xf>
    <xf numFmtId="49" fontId="6" fillId="25" borderId="0" xfId="0" applyNumberFormat="1" applyFont="1" applyFill="1" applyBorder="1" applyAlignment="1">
      <alignment horizontal="centerContinuous"/>
      <protection locked="0"/>
    </xf>
    <xf numFmtId="0" fontId="74" fillId="23" borderId="0" xfId="0" applyFont="1" applyFill="1" applyAlignment="1">
      <alignment horizontal="right"/>
      <protection locked="0"/>
    </xf>
    <xf numFmtId="0" fontId="82" fillId="23" borderId="0" xfId="0" applyFont="1" applyFill="1">
      <protection locked="0"/>
    </xf>
    <xf numFmtId="0" fontId="6" fillId="0" borderId="0" xfId="138" applyFont="1" applyAlignment="1">
      <alignment horizontal="center" vertical="center"/>
    </xf>
    <xf numFmtId="180" fontId="6" fillId="26" borderId="0" xfId="104" applyNumberFormat="1" applyFont="1" applyFill="1" applyAlignment="1">
      <alignment horizontal="center" vertical="center"/>
    </xf>
    <xf numFmtId="180" fontId="6" fillId="26" borderId="16" xfId="138" applyNumberFormat="1" applyFont="1" applyFill="1" applyBorder="1" applyAlignment="1">
      <alignment horizontal="center" vertical="center"/>
    </xf>
    <xf numFmtId="180" fontId="6" fillId="25" borderId="0" xfId="104" applyNumberFormat="1" applyFont="1" applyFill="1" applyBorder="1" applyAlignment="1">
      <alignment horizontal="center" vertical="center"/>
    </xf>
    <xf numFmtId="180" fontId="6" fillId="26" borderId="17" xfId="138" applyNumberFormat="1" applyFont="1" applyFill="1" applyBorder="1" applyAlignment="1">
      <alignment horizontal="center" vertical="center"/>
    </xf>
    <xf numFmtId="180" fontId="6" fillId="26" borderId="19" xfId="138" applyNumberFormat="1" applyFont="1" applyFill="1" applyBorder="1" applyAlignment="1">
      <alignment horizontal="center" vertical="center"/>
    </xf>
    <xf numFmtId="0" fontId="84" fillId="23" borderId="0" xfId="138" applyFont="1" applyFill="1" applyAlignment="1">
      <alignment horizontal="center" vertical="center"/>
    </xf>
    <xf numFmtId="0" fontId="6" fillId="26" borderId="0" xfId="138" applyFont="1" applyFill="1" applyAlignment="1">
      <alignment horizontal="center" vertical="center"/>
    </xf>
    <xf numFmtId="39" fontId="6" fillId="26" borderId="0" xfId="138" applyNumberFormat="1" applyFont="1" applyFill="1" applyAlignment="1">
      <alignment horizontal="center" vertical="center"/>
    </xf>
    <xf numFmtId="39" fontId="6" fillId="24" borderId="0" xfId="138" applyNumberFormat="1" applyFont="1" applyFill="1" applyBorder="1" applyAlignment="1">
      <alignment horizontal="center" vertical="center"/>
    </xf>
    <xf numFmtId="0" fontId="85" fillId="26" borderId="0" xfId="138" applyFont="1" applyFill="1" applyAlignment="1">
      <alignment horizontal="center" vertical="center"/>
    </xf>
    <xf numFmtId="0" fontId="6" fillId="25" borderId="0" xfId="138" applyFont="1" applyFill="1" applyAlignment="1">
      <alignment horizontal="right" vertical="center"/>
    </xf>
    <xf numFmtId="0" fontId="6" fillId="26" borderId="0" xfId="138" applyFont="1" applyFill="1" applyAlignment="1">
      <alignment horizontal="left" vertical="center"/>
    </xf>
    <xf numFmtId="180" fontId="86" fillId="26" borderId="0" xfId="139" applyNumberFormat="1" applyFont="1" applyFill="1" applyAlignment="1">
      <alignment horizontal="right" vertical="center"/>
    </xf>
    <xf numFmtId="0" fontId="6" fillId="25" borderId="0" xfId="138" applyFont="1" applyFill="1" applyAlignment="1">
      <alignment horizontal="center" vertical="center"/>
    </xf>
    <xf numFmtId="180" fontId="77" fillId="0" borderId="0" xfId="139" applyNumberFormat="1" applyFont="1" applyFill="1" applyAlignment="1">
      <alignment horizontal="right" vertical="center"/>
    </xf>
    <xf numFmtId="180" fontId="6" fillId="26" borderId="0" xfId="139" applyNumberFormat="1" applyFont="1" applyFill="1" applyAlignment="1">
      <alignment horizontal="right" vertical="center"/>
    </xf>
    <xf numFmtId="205" fontId="6" fillId="25" borderId="21" xfId="138" applyNumberFormat="1" applyFont="1" applyFill="1" applyBorder="1" applyAlignment="1">
      <alignment horizontal="right" vertical="center"/>
    </xf>
    <xf numFmtId="201" fontId="6" fillId="26" borderId="0" xfId="138" applyNumberFormat="1" applyFont="1" applyFill="1" applyAlignment="1">
      <alignment horizontal="right" vertical="center"/>
    </xf>
    <xf numFmtId="186" fontId="86" fillId="26" borderId="0" xfId="138" applyNumberFormat="1" applyFont="1" applyFill="1" applyAlignment="1">
      <alignment horizontal="right" vertical="center"/>
    </xf>
    <xf numFmtId="206" fontId="6" fillId="26" borderId="0" xfId="138" applyNumberFormat="1" applyFont="1" applyFill="1" applyAlignment="1">
      <alignment horizontal="center" vertical="center"/>
    </xf>
    <xf numFmtId="180" fontId="12" fillId="26" borderId="0" xfId="139" applyNumberFormat="1" applyFont="1" applyFill="1" applyAlignment="1">
      <alignment horizontal="center" vertical="center"/>
    </xf>
    <xf numFmtId="180" fontId="6" fillId="0" borderId="0" xfId="104" applyNumberFormat="1" applyFont="1" applyAlignment="1">
      <alignment vertical="center"/>
    </xf>
    <xf numFmtId="201" fontId="7" fillId="24" borderId="0" xfId="138" applyNumberFormat="1" applyFont="1" applyFill="1" applyAlignment="1">
      <alignment horizontal="center" vertical="center"/>
    </xf>
    <xf numFmtId="201" fontId="6" fillId="26" borderId="0" xfId="138" applyNumberFormat="1" applyFont="1" applyFill="1" applyAlignment="1">
      <alignment horizontal="center" vertical="center"/>
    </xf>
    <xf numFmtId="0" fontId="6" fillId="26" borderId="0" xfId="138" applyFont="1" applyFill="1" applyAlignment="1">
      <alignment horizontal="right" vertical="center"/>
    </xf>
    <xf numFmtId="0" fontId="74" fillId="23" borderId="0" xfId="0" applyFont="1" applyFill="1" applyBorder="1" applyAlignment="1">
      <alignment horizontal="left"/>
      <protection locked="0"/>
    </xf>
    <xf numFmtId="180" fontId="12" fillId="0" borderId="0" xfId="0" applyNumberFormat="1" applyFont="1" applyFill="1" applyAlignment="1" applyProtection="1">
      <alignment vertical="center"/>
    </xf>
    <xf numFmtId="0" fontId="7" fillId="26" borderId="0" xfId="138" applyFont="1" applyFill="1" applyAlignment="1">
      <alignment horizontal="right" vertical="center"/>
    </xf>
    <xf numFmtId="186" fontId="6" fillId="26" borderId="0" xfId="138" applyNumberFormat="1" applyFont="1" applyFill="1" applyAlignment="1">
      <alignment horizontal="right" vertical="center"/>
    </xf>
    <xf numFmtId="180" fontId="7" fillId="26" borderId="19" xfId="138" applyNumberFormat="1" applyFont="1" applyFill="1" applyBorder="1" applyAlignment="1">
      <alignment horizontal="center" vertical="center"/>
    </xf>
    <xf numFmtId="180" fontId="7" fillId="26" borderId="16" xfId="138" applyNumberFormat="1" applyFont="1" applyFill="1" applyBorder="1" applyAlignment="1">
      <alignment horizontal="center" vertical="center"/>
    </xf>
    <xf numFmtId="182" fontId="6" fillId="25" borderId="10" xfId="0" applyNumberFormat="1" applyFont="1" applyFill="1" applyBorder="1" applyAlignment="1">
      <alignment vertical="center"/>
      <protection locked="0"/>
    </xf>
    <xf numFmtId="177" fontId="6" fillId="25" borderId="10" xfId="124" applyNumberFormat="1" applyFont="1" applyFill="1" applyBorder="1" applyAlignment="1">
      <alignment vertical="center"/>
    </xf>
    <xf numFmtId="202" fontId="6" fillId="25" borderId="10" xfId="124" applyNumberFormat="1" applyFont="1" applyFill="1" applyBorder="1" applyAlignment="1">
      <alignment vertical="center"/>
    </xf>
    <xf numFmtId="182" fontId="6" fillId="25" borderId="0" xfId="0" applyNumberFormat="1" applyFont="1" applyFill="1" applyAlignment="1">
      <alignment vertical="center"/>
      <protection locked="0"/>
    </xf>
    <xf numFmtId="0" fontId="6" fillId="25" borderId="0" xfId="0" applyFont="1" applyFill="1" applyAlignment="1">
      <alignment vertical="center"/>
      <protection locked="0"/>
    </xf>
    <xf numFmtId="0" fontId="6" fillId="25" borderId="0" xfId="0" applyFont="1" applyFill="1" applyBorder="1" applyAlignment="1">
      <alignment vertical="center"/>
      <protection locked="0"/>
    </xf>
    <xf numFmtId="49" fontId="6" fillId="25" borderId="15" xfId="0" applyNumberFormat="1" applyFont="1" applyFill="1" applyBorder="1" applyAlignment="1">
      <alignment horizontal="centerContinuous" vertical="center"/>
      <protection locked="0"/>
    </xf>
    <xf numFmtId="0" fontId="82" fillId="23" borderId="0" xfId="0" applyFont="1" applyFill="1" applyAlignment="1">
      <alignment vertical="center"/>
      <protection locked="0"/>
    </xf>
    <xf numFmtId="0" fontId="74" fillId="23" borderId="10" xfId="0" applyFont="1" applyFill="1" applyBorder="1" applyAlignment="1">
      <alignment horizontal="right" vertical="center"/>
      <protection locked="0"/>
    </xf>
    <xf numFmtId="0" fontId="74" fillId="23" borderId="0" xfId="0" applyFont="1" applyFill="1" applyBorder="1" applyAlignment="1">
      <alignment horizontal="left" vertical="center"/>
      <protection locked="0"/>
    </xf>
    <xf numFmtId="0" fontId="74" fillId="23" borderId="0" xfId="0" applyFont="1" applyFill="1" applyAlignment="1">
      <alignment horizontal="right" vertical="center"/>
      <protection locked="0"/>
    </xf>
    <xf numFmtId="0" fontId="7" fillId="24" borderId="0" xfId="0" applyFont="1" applyFill="1" applyAlignment="1">
      <alignment horizontal="left" vertical="center"/>
      <protection locked="0"/>
    </xf>
    <xf numFmtId="0" fontId="6" fillId="24" borderId="0" xfId="0" applyFont="1" applyFill="1" applyBorder="1" applyAlignment="1">
      <alignment horizontal="right" vertical="center"/>
      <protection locked="0"/>
    </xf>
    <xf numFmtId="0" fontId="7" fillId="24" borderId="0" xfId="0" applyFont="1" applyFill="1" applyBorder="1" applyAlignment="1">
      <alignment horizontal="left" vertical="center"/>
      <protection locked="0"/>
    </xf>
    <xf numFmtId="0" fontId="6" fillId="24" borderId="0" xfId="0" applyFont="1" applyFill="1" applyAlignment="1">
      <alignment horizontal="right" vertical="center"/>
      <protection locked="0"/>
    </xf>
    <xf numFmtId="0" fontId="7" fillId="25" borderId="0" xfId="0" applyFont="1" applyFill="1" applyAlignment="1">
      <alignment vertical="center"/>
      <protection locked="0"/>
    </xf>
    <xf numFmtId="201" fontId="7" fillId="25" borderId="0" xfId="124" applyNumberFormat="1" applyFont="1" applyFill="1" applyAlignment="1">
      <alignment vertical="center"/>
    </xf>
    <xf numFmtId="0" fontId="12" fillId="25" borderId="0" xfId="0" applyFont="1" applyFill="1" applyAlignment="1">
      <alignment vertical="center"/>
      <protection locked="0"/>
    </xf>
    <xf numFmtId="180" fontId="12" fillId="25" borderId="0" xfId="104" applyNumberFormat="1" applyFont="1" applyFill="1" applyAlignment="1">
      <alignment vertical="center"/>
    </xf>
    <xf numFmtId="201" fontId="6" fillId="25" borderId="0" xfId="124" applyNumberFormat="1" applyFont="1" applyFill="1" applyAlignment="1">
      <alignment vertical="center"/>
    </xf>
    <xf numFmtId="176" fontId="6" fillId="25" borderId="0" xfId="124" applyFont="1" applyFill="1" applyAlignment="1">
      <alignment vertical="center"/>
    </xf>
    <xf numFmtId="176" fontId="6" fillId="25" borderId="0" xfId="124" applyNumberFormat="1" applyFont="1" applyFill="1" applyAlignment="1">
      <alignment vertical="center"/>
    </xf>
    <xf numFmtId="201" fontId="6" fillId="25" borderId="0" xfId="0" applyNumberFormat="1" applyFont="1" applyFill="1" applyAlignment="1">
      <alignment vertical="center"/>
      <protection locked="0"/>
    </xf>
    <xf numFmtId="176" fontId="7" fillId="25" borderId="0" xfId="124" applyFont="1" applyFill="1" applyAlignment="1">
      <alignment vertical="center"/>
    </xf>
    <xf numFmtId="201" fontId="6" fillId="25" borderId="0" xfId="115" applyNumberFormat="1" applyFont="1" applyFill="1" applyAlignment="1">
      <alignment vertical="center"/>
    </xf>
    <xf numFmtId="201" fontId="79" fillId="25" borderId="0" xfId="124" applyNumberFormat="1" applyFont="1" applyFill="1" applyAlignment="1">
      <alignment vertical="center"/>
    </xf>
    <xf numFmtId="180" fontId="78" fillId="25" borderId="0" xfId="104" applyNumberFormat="1" applyFont="1" applyFill="1" applyAlignment="1">
      <alignment vertical="center"/>
    </xf>
    <xf numFmtId="201" fontId="77" fillId="25" borderId="0" xfId="124" applyNumberFormat="1" applyFont="1" applyFill="1" applyAlignment="1">
      <alignment vertical="center"/>
    </xf>
    <xf numFmtId="201" fontId="77" fillId="25" borderId="0" xfId="0" applyNumberFormat="1" applyFont="1" applyFill="1" applyAlignment="1">
      <alignment vertical="center"/>
      <protection locked="0"/>
    </xf>
    <xf numFmtId="0" fontId="6" fillId="25" borderId="0" xfId="0" applyFont="1" applyFill="1" applyAlignment="1">
      <alignment vertical="center" wrapText="1"/>
      <protection locked="0"/>
    </xf>
    <xf numFmtId="201" fontId="77" fillId="25" borderId="0" xfId="123" applyNumberFormat="1" applyFont="1" applyFill="1" applyAlignment="1">
      <alignment vertical="center"/>
    </xf>
    <xf numFmtId="201" fontId="6" fillId="25" borderId="0" xfId="123" applyNumberFormat="1" applyFont="1" applyFill="1" applyAlignment="1">
      <alignment vertical="center"/>
    </xf>
    <xf numFmtId="201" fontId="79" fillId="25" borderId="0" xfId="123" applyNumberFormat="1" applyFont="1" applyFill="1" applyAlignment="1">
      <alignment vertical="center"/>
    </xf>
    <xf numFmtId="187" fontId="77" fillId="25" borderId="0" xfId="123" applyNumberFormat="1" applyFont="1" applyFill="1" applyAlignment="1">
      <alignment vertical="center"/>
    </xf>
    <xf numFmtId="187" fontId="6" fillId="25" borderId="0" xfId="123" applyNumberFormat="1" applyFont="1" applyFill="1" applyAlignment="1">
      <alignment vertical="center"/>
    </xf>
    <xf numFmtId="184" fontId="6" fillId="25" borderId="0" xfId="123" applyNumberFormat="1" applyFont="1" applyFill="1" applyAlignment="1">
      <alignment vertical="center"/>
    </xf>
    <xf numFmtId="180" fontId="12" fillId="25" borderId="0" xfId="124" applyNumberFormat="1" applyFont="1" applyFill="1" applyAlignment="1">
      <alignment vertical="center"/>
    </xf>
    <xf numFmtId="180" fontId="6" fillId="25" borderId="0" xfId="104" applyNumberFormat="1" applyFont="1" applyFill="1" applyAlignment="1">
      <alignment vertical="center"/>
    </xf>
    <xf numFmtId="180" fontId="79" fillId="25" borderId="0" xfId="104" applyNumberFormat="1" applyFont="1" applyFill="1" applyAlignment="1">
      <alignment vertical="center"/>
    </xf>
    <xf numFmtId="201" fontId="6" fillId="25" borderId="0" xfId="124" applyNumberFormat="1" applyFont="1" applyFill="1" applyAlignment="1" applyProtection="1">
      <alignment vertical="center"/>
    </xf>
    <xf numFmtId="0" fontId="6" fillId="49" borderId="0" xfId="0" applyFont="1" applyFill="1" applyAlignment="1">
      <alignment vertical="center"/>
      <protection locked="0"/>
    </xf>
    <xf numFmtId="0" fontId="9" fillId="25" borderId="0" xfId="0" applyFont="1" applyFill="1" applyAlignment="1">
      <alignment vertical="center"/>
      <protection locked="0"/>
    </xf>
    <xf numFmtId="181" fontId="6" fillId="25" borderId="0" xfId="124" applyNumberFormat="1" applyFont="1" applyFill="1" applyAlignment="1">
      <alignment vertical="center"/>
    </xf>
    <xf numFmtId="217" fontId="77" fillId="25" borderId="0" xfId="124" applyNumberFormat="1" applyFont="1" applyFill="1" applyAlignment="1">
      <alignment vertical="center"/>
    </xf>
    <xf numFmtId="217" fontId="6" fillId="25" borderId="0" xfId="124" applyNumberFormat="1" applyFont="1" applyFill="1" applyAlignment="1">
      <alignment vertical="center"/>
    </xf>
    <xf numFmtId="0" fontId="6" fillId="24" borderId="0" xfId="0" applyFont="1" applyFill="1" applyAlignment="1">
      <alignment vertical="center"/>
      <protection locked="0"/>
    </xf>
    <xf numFmtId="201" fontId="6" fillId="25" borderId="0" xfId="125" applyNumberFormat="1" applyFont="1" applyFill="1" applyAlignment="1">
      <alignment vertical="center"/>
    </xf>
    <xf numFmtId="201" fontId="6" fillId="25" borderId="0" xfId="125" applyNumberFormat="1" applyFont="1" applyFill="1" applyBorder="1" applyAlignment="1">
      <alignment vertical="center"/>
    </xf>
    <xf numFmtId="0" fontId="6" fillId="25" borderId="0" xfId="0" applyFont="1" applyFill="1" applyAlignment="1">
      <alignment horizontal="right" vertical="center"/>
      <protection locked="0"/>
    </xf>
    <xf numFmtId="0" fontId="6" fillId="25" borderId="10" xfId="0" applyFont="1" applyFill="1" applyBorder="1" applyAlignment="1">
      <alignment vertical="center"/>
      <protection locked="0"/>
    </xf>
    <xf numFmtId="201" fontId="6" fillId="25" borderId="10" xfId="124" applyNumberFormat="1" applyFont="1" applyFill="1" applyBorder="1" applyAlignment="1">
      <alignment vertical="center"/>
    </xf>
    <xf numFmtId="201" fontId="6" fillId="25" borderId="10" xfId="125" applyNumberFormat="1" applyFont="1" applyFill="1" applyBorder="1" applyAlignment="1">
      <alignment vertical="center"/>
    </xf>
    <xf numFmtId="201" fontId="79" fillId="25" borderId="10" xfId="124" applyNumberFormat="1" applyFont="1" applyFill="1" applyBorder="1" applyAlignment="1">
      <alignment vertical="center"/>
    </xf>
    <xf numFmtId="0" fontId="8" fillId="25" borderId="0" xfId="0" applyFont="1" applyFill="1" applyAlignment="1">
      <alignment vertical="center"/>
      <protection locked="0"/>
    </xf>
    <xf numFmtId="201" fontId="6" fillId="25" borderId="0" xfId="124" applyNumberFormat="1" applyFont="1" applyFill="1" applyBorder="1" applyAlignment="1">
      <alignment vertical="center"/>
    </xf>
    <xf numFmtId="201" fontId="6" fillId="24" borderId="0" xfId="0" applyNumberFormat="1" applyFont="1" applyFill="1" applyBorder="1" applyAlignment="1">
      <alignment horizontal="right" vertical="center"/>
      <protection locked="0"/>
    </xf>
    <xf numFmtId="201" fontId="6" fillId="25" borderId="0" xfId="0" applyNumberFormat="1" applyFont="1" applyFill="1" applyBorder="1" applyAlignment="1">
      <alignment vertical="center"/>
      <protection locked="0"/>
    </xf>
    <xf numFmtId="201" fontId="79" fillId="25" borderId="0" xfId="125" applyNumberFormat="1" applyFont="1" applyFill="1" applyBorder="1" applyAlignment="1">
      <alignment vertical="center"/>
    </xf>
    <xf numFmtId="201" fontId="79" fillId="25" borderId="10" xfId="125" applyNumberFormat="1" applyFont="1" applyFill="1" applyBorder="1" applyAlignment="1">
      <alignment vertical="center"/>
    </xf>
    <xf numFmtId="201" fontId="7" fillId="25" borderId="0" xfId="125" applyNumberFormat="1" applyFont="1" applyFill="1" applyAlignment="1">
      <alignment vertical="center"/>
    </xf>
    <xf numFmtId="201" fontId="79" fillId="25" borderId="0" xfId="125" applyNumberFormat="1" applyFont="1" applyFill="1" applyAlignment="1">
      <alignment vertical="center"/>
    </xf>
    <xf numFmtId="201" fontId="7" fillId="25" borderId="0" xfId="0" applyNumberFormat="1" applyFont="1" applyFill="1" applyAlignment="1" applyProtection="1">
      <alignment vertical="center"/>
    </xf>
    <xf numFmtId="0" fontId="7" fillId="25" borderId="0" xfId="0" applyFont="1" applyFill="1" applyBorder="1" applyAlignment="1">
      <alignment vertical="center"/>
      <protection locked="0"/>
    </xf>
    <xf numFmtId="201" fontId="7" fillId="25" borderId="0" xfId="0" applyNumberFormat="1" applyFont="1" applyFill="1" applyAlignment="1">
      <alignment vertical="center"/>
      <protection locked="0"/>
    </xf>
    <xf numFmtId="201" fontId="6" fillId="25" borderId="0" xfId="0" applyNumberFormat="1" applyFont="1" applyFill="1" applyAlignment="1" applyProtection="1">
      <alignment vertical="center"/>
    </xf>
    <xf numFmtId="201" fontId="79" fillId="25" borderId="0" xfId="0" applyNumberFormat="1" applyFont="1" applyFill="1" applyAlignment="1" applyProtection="1">
      <alignment vertical="center"/>
    </xf>
    <xf numFmtId="201" fontId="6" fillId="25" borderId="10" xfId="123" applyNumberFormat="1" applyFont="1" applyFill="1" applyBorder="1" applyAlignment="1">
      <alignment vertical="center"/>
    </xf>
    <xf numFmtId="201" fontId="79" fillId="25" borderId="10" xfId="123" applyNumberFormat="1" applyFont="1" applyFill="1" applyBorder="1" applyAlignment="1">
      <alignment vertical="center"/>
    </xf>
    <xf numFmtId="201" fontId="7" fillId="25" borderId="0" xfId="125" applyNumberFormat="1" applyFont="1" applyFill="1" applyBorder="1" applyAlignment="1">
      <alignment vertical="center"/>
    </xf>
    <xf numFmtId="0" fontId="8" fillId="25" borderId="0" xfId="0" applyFont="1" applyFill="1" applyBorder="1" applyAlignment="1">
      <alignment vertical="center"/>
      <protection locked="0"/>
    </xf>
    <xf numFmtId="201" fontId="16" fillId="25" borderId="0" xfId="125" applyNumberFormat="1" applyFont="1" applyFill="1" applyBorder="1" applyAlignment="1">
      <alignment vertical="center"/>
    </xf>
    <xf numFmtId="201" fontId="80" fillId="25" borderId="0" xfId="125" applyNumberFormat="1" applyFont="1" applyFill="1" applyBorder="1" applyAlignment="1">
      <alignment vertical="center"/>
    </xf>
    <xf numFmtId="201" fontId="76" fillId="25" borderId="0" xfId="125" applyNumberFormat="1" applyFont="1" applyFill="1" applyBorder="1" applyAlignment="1">
      <alignment vertical="center"/>
    </xf>
    <xf numFmtId="37" fontId="6" fillId="25" borderId="0" xfId="0" applyNumberFormat="1" applyFont="1" applyFill="1" applyAlignment="1">
      <alignment vertical="center"/>
      <protection locked="0"/>
    </xf>
    <xf numFmtId="37" fontId="6" fillId="25" borderId="10" xfId="0" applyNumberFormat="1" applyFont="1" applyFill="1" applyBorder="1" applyAlignment="1">
      <alignment vertical="center"/>
      <protection locked="0"/>
    </xf>
    <xf numFmtId="0" fontId="9" fillId="25" borderId="10" xfId="0" applyFont="1" applyFill="1" applyBorder="1" applyAlignment="1">
      <alignment vertical="center"/>
      <protection locked="0"/>
    </xf>
    <xf numFmtId="179" fontId="6" fillId="25" borderId="0" xfId="0" applyNumberFormat="1" applyFont="1" applyFill="1" applyAlignment="1">
      <alignment vertical="center"/>
      <protection locked="0"/>
    </xf>
    <xf numFmtId="49" fontId="6" fillId="25" borderId="0" xfId="0" applyNumberFormat="1" applyFont="1" applyFill="1" applyBorder="1" applyAlignment="1">
      <alignment horizontal="centerContinuous" vertical="center"/>
      <protection locked="0"/>
    </xf>
    <xf numFmtId="0" fontId="74" fillId="23" borderId="0" xfId="0" applyFont="1" applyFill="1" applyBorder="1" applyAlignment="1">
      <alignment horizontal="right" vertical="center"/>
      <protection locked="0"/>
    </xf>
    <xf numFmtId="0" fontId="7" fillId="24" borderId="0" xfId="0" applyFont="1" applyFill="1" applyBorder="1" applyAlignment="1">
      <alignment vertical="center"/>
      <protection locked="0"/>
    </xf>
    <xf numFmtId="0" fontId="6" fillId="24" borderId="0" xfId="0" applyFont="1" applyFill="1" applyBorder="1" applyAlignment="1">
      <alignment vertical="center"/>
      <protection locked="0"/>
    </xf>
    <xf numFmtId="187" fontId="7" fillId="24" borderId="0" xfId="0" applyNumberFormat="1" applyFont="1" applyFill="1" applyBorder="1" applyAlignment="1">
      <alignment horizontal="right" vertical="center"/>
      <protection locked="0"/>
    </xf>
    <xf numFmtId="187" fontId="77" fillId="25" borderId="0" xfId="0" applyNumberFormat="1" applyFont="1" applyFill="1" applyAlignment="1">
      <alignment vertical="center"/>
      <protection locked="0"/>
    </xf>
    <xf numFmtId="187" fontId="79" fillId="25" borderId="0" xfId="0" applyNumberFormat="1" applyFont="1" applyFill="1" applyAlignment="1">
      <alignment vertical="center"/>
      <protection locked="0"/>
    </xf>
    <xf numFmtId="187" fontId="79" fillId="25" borderId="0" xfId="0" applyNumberFormat="1" applyFont="1" applyFill="1" applyAlignment="1" applyProtection="1">
      <alignment vertical="center"/>
    </xf>
    <xf numFmtId="187" fontId="6" fillId="25" borderId="0" xfId="0" applyNumberFormat="1" applyFont="1" applyFill="1" applyAlignment="1">
      <alignment vertical="center"/>
      <protection locked="0"/>
    </xf>
    <xf numFmtId="187" fontId="6" fillId="25" borderId="0" xfId="123" applyNumberFormat="1" applyFont="1" applyFill="1" applyAlignment="1" applyProtection="1">
      <alignment vertical="center"/>
      <protection locked="0"/>
    </xf>
    <xf numFmtId="0" fontId="15" fillId="25" borderId="0" xfId="0" applyFont="1" applyFill="1" applyAlignment="1">
      <alignment vertical="center"/>
      <protection locked="0"/>
    </xf>
    <xf numFmtId="187" fontId="6" fillId="25" borderId="0" xfId="0" applyNumberFormat="1" applyFont="1" applyFill="1" applyAlignment="1" applyProtection="1">
      <alignment vertical="center"/>
    </xf>
    <xf numFmtId="0" fontId="7" fillId="24" borderId="0" xfId="0" applyFont="1" applyFill="1" applyBorder="1" applyAlignment="1">
      <alignment horizontal="right" vertical="center"/>
      <protection locked="0"/>
    </xf>
    <xf numFmtId="187" fontId="77" fillId="25" borderId="0" xfId="113" applyNumberFormat="1" applyFont="1" applyFill="1" applyAlignment="1">
      <alignment vertical="center"/>
    </xf>
    <xf numFmtId="187" fontId="6" fillId="25" borderId="0" xfId="123" applyNumberFormat="1" applyFont="1" applyFill="1" applyBorder="1" applyAlignment="1">
      <alignment vertical="center"/>
    </xf>
    <xf numFmtId="187" fontId="7" fillId="25" borderId="0" xfId="123" applyNumberFormat="1" applyFont="1" applyFill="1" applyBorder="1" applyAlignment="1">
      <alignment vertical="center"/>
    </xf>
    <xf numFmtId="187" fontId="6" fillId="25" borderId="0" xfId="104" applyNumberFormat="1" applyFont="1" applyFill="1" applyAlignment="1">
      <alignment vertical="center"/>
    </xf>
    <xf numFmtId="187" fontId="6" fillId="24" borderId="0" xfId="123" applyNumberFormat="1" applyFont="1" applyFill="1" applyAlignment="1">
      <alignment vertical="center"/>
    </xf>
    <xf numFmtId="0" fontId="12" fillId="24" borderId="0" xfId="0" applyFont="1" applyFill="1" applyAlignment="1">
      <alignment vertical="center"/>
      <protection locked="0"/>
    </xf>
    <xf numFmtId="0" fontId="12" fillId="25" borderId="0" xfId="0" applyFont="1" applyFill="1" applyAlignment="1">
      <alignment horizontal="right" vertical="center"/>
      <protection locked="0"/>
    </xf>
    <xf numFmtId="187" fontId="6" fillId="25" borderId="0" xfId="113" applyNumberFormat="1" applyFont="1" applyFill="1" applyAlignment="1">
      <alignment vertical="center"/>
    </xf>
    <xf numFmtId="184" fontId="6" fillId="25" borderId="0" xfId="0" applyNumberFormat="1" applyFont="1" applyFill="1" applyAlignment="1">
      <alignment vertical="center"/>
      <protection locked="0"/>
    </xf>
    <xf numFmtId="187" fontId="7" fillId="25" borderId="0" xfId="123" applyNumberFormat="1" applyFont="1" applyFill="1" applyAlignment="1">
      <alignment vertical="center"/>
    </xf>
    <xf numFmtId="180" fontId="6" fillId="25" borderId="0" xfId="104" applyNumberFormat="1" applyFont="1" applyFill="1" applyBorder="1" applyAlignment="1">
      <alignment horizontal="right" vertical="center"/>
    </xf>
    <xf numFmtId="180" fontId="79" fillId="25" borderId="0" xfId="104" applyNumberFormat="1" applyFont="1" applyFill="1" applyBorder="1" applyAlignment="1">
      <alignment horizontal="right" vertical="center"/>
    </xf>
    <xf numFmtId="180" fontId="79" fillId="25" borderId="0" xfId="104" applyNumberFormat="1" applyFont="1" applyFill="1" applyAlignment="1" applyProtection="1">
      <alignment vertical="center"/>
      <protection locked="0"/>
    </xf>
    <xf numFmtId="180" fontId="7" fillId="25" borderId="0" xfId="104" applyNumberFormat="1" applyFont="1" applyFill="1" applyBorder="1" applyAlignment="1">
      <alignment horizontal="right" vertical="center"/>
    </xf>
    <xf numFmtId="37" fontId="7" fillId="24" borderId="0" xfId="0" applyNumberFormat="1" applyFont="1" applyFill="1" applyAlignment="1">
      <alignment vertical="center"/>
      <protection locked="0"/>
    </xf>
    <xf numFmtId="187" fontId="6" fillId="25" borderId="0" xfId="124" applyNumberFormat="1" applyFont="1" applyFill="1" applyAlignment="1">
      <alignment vertical="center"/>
    </xf>
    <xf numFmtId="187" fontId="81" fillId="25" borderId="0" xfId="124" applyNumberFormat="1" applyFont="1" applyFill="1" applyAlignment="1">
      <alignment vertical="center"/>
    </xf>
    <xf numFmtId="37" fontId="6" fillId="24" borderId="0" xfId="0" applyNumberFormat="1" applyFont="1" applyFill="1" applyAlignment="1">
      <alignment vertical="center"/>
      <protection locked="0"/>
    </xf>
    <xf numFmtId="187" fontId="6" fillId="24" borderId="0" xfId="124" applyNumberFormat="1" applyFont="1" applyFill="1" applyAlignment="1">
      <alignment vertical="center"/>
    </xf>
    <xf numFmtId="187" fontId="17" fillId="25" borderId="0" xfId="124" applyNumberFormat="1" applyFont="1" applyFill="1" applyAlignment="1">
      <alignment vertical="center"/>
    </xf>
    <xf numFmtId="37" fontId="8" fillId="24" borderId="0" xfId="0" applyNumberFormat="1" applyFont="1" applyFill="1" applyAlignment="1">
      <alignment vertical="center"/>
      <protection locked="0"/>
    </xf>
    <xf numFmtId="0" fontId="12" fillId="24" borderId="0" xfId="0" applyFont="1" applyFill="1" applyBorder="1" applyAlignment="1">
      <alignment vertical="center"/>
      <protection locked="0"/>
    </xf>
    <xf numFmtId="187" fontId="6" fillId="24" borderId="0" xfId="0" applyNumberFormat="1" applyFont="1" applyFill="1" applyAlignment="1">
      <alignment vertical="center"/>
      <protection locked="0"/>
    </xf>
    <xf numFmtId="37" fontId="7" fillId="25" borderId="0" xfId="0" applyNumberFormat="1" applyFont="1" applyFill="1" applyAlignment="1">
      <alignment vertical="center"/>
      <protection locked="0"/>
    </xf>
    <xf numFmtId="37" fontId="9" fillId="25" borderId="0" xfId="0" applyNumberFormat="1" applyFont="1" applyFill="1" applyAlignment="1">
      <alignment vertical="center"/>
      <protection locked="0"/>
    </xf>
    <xf numFmtId="180" fontId="81" fillId="25" borderId="0" xfId="104" applyNumberFormat="1" applyFont="1" applyFill="1" applyAlignment="1">
      <alignment vertical="center"/>
    </xf>
    <xf numFmtId="180" fontId="17" fillId="25" borderId="0" xfId="104" applyNumberFormat="1" applyFont="1" applyFill="1" applyAlignment="1">
      <alignment vertical="center"/>
    </xf>
    <xf numFmtId="0" fontId="7" fillId="24" borderId="0" xfId="0" applyFont="1" applyFill="1" applyAlignment="1">
      <alignment vertical="center"/>
      <protection locked="0"/>
    </xf>
    <xf numFmtId="187" fontId="6" fillId="25" borderId="0" xfId="124" applyNumberFormat="1" applyFont="1" applyFill="1" applyAlignment="1" applyProtection="1">
      <alignment vertical="center"/>
    </xf>
    <xf numFmtId="184" fontId="6" fillId="24" borderId="0" xfId="0" applyNumberFormat="1" applyFont="1" applyFill="1" applyAlignment="1">
      <alignment vertical="center"/>
      <protection locked="0"/>
    </xf>
    <xf numFmtId="201" fontId="77" fillId="25" borderId="0" xfId="0" applyNumberFormat="1" applyFont="1" applyFill="1" applyAlignment="1" applyProtection="1">
      <alignment vertical="center"/>
    </xf>
    <xf numFmtId="187" fontId="77" fillId="25" borderId="0" xfId="124" applyNumberFormat="1" applyFont="1" applyFill="1" applyAlignment="1">
      <alignment vertical="center"/>
    </xf>
    <xf numFmtId="0" fontId="19" fillId="25" borderId="0" xfId="0" applyFont="1" applyFill="1" applyAlignment="1">
      <alignment vertical="center"/>
      <protection locked="0"/>
    </xf>
    <xf numFmtId="0" fontId="15" fillId="25" borderId="0" xfId="0" applyFont="1" applyFill="1" applyAlignment="1" applyProtection="1">
      <alignment vertical="center"/>
    </xf>
    <xf numFmtId="187" fontId="7" fillId="24" borderId="0" xfId="0" applyNumberFormat="1" applyFont="1" applyFill="1" applyAlignment="1" applyProtection="1">
      <alignment vertical="center"/>
    </xf>
    <xf numFmtId="187" fontId="79" fillId="25" borderId="0" xfId="124" applyNumberFormat="1" applyFont="1" applyFill="1" applyAlignment="1">
      <alignment vertical="center"/>
    </xf>
    <xf numFmtId="184" fontId="7" fillId="25" borderId="0" xfId="123" applyNumberFormat="1" applyFont="1" applyFill="1" applyAlignment="1">
      <alignment vertical="center"/>
    </xf>
    <xf numFmtId="187" fontId="7" fillId="24" borderId="0" xfId="124" applyNumberFormat="1" applyFont="1" applyFill="1" applyBorder="1" applyAlignment="1">
      <alignment vertical="center"/>
    </xf>
    <xf numFmtId="187" fontId="7" fillId="24" borderId="0" xfId="124" applyNumberFormat="1" applyFont="1" applyFill="1" applyAlignment="1">
      <alignment vertical="center"/>
    </xf>
    <xf numFmtId="9" fontId="79" fillId="25" borderId="0" xfId="0" applyNumberFormat="1" applyFont="1" applyFill="1" applyAlignment="1" applyProtection="1">
      <alignment vertical="center"/>
    </xf>
    <xf numFmtId="9" fontId="79" fillId="25" borderId="0" xfId="0" applyNumberFormat="1" applyFont="1" applyFill="1" applyAlignment="1">
      <alignment vertical="center"/>
      <protection locked="0"/>
    </xf>
    <xf numFmtId="0" fontId="17" fillId="25" borderId="0" xfId="0" applyFont="1" applyFill="1" applyAlignment="1">
      <alignment vertical="center"/>
      <protection locked="0"/>
    </xf>
    <xf numFmtId="9" fontId="17" fillId="25" borderId="0" xfId="0" applyNumberFormat="1" applyFont="1" applyFill="1" applyAlignment="1">
      <alignment vertical="center"/>
      <protection locked="0"/>
    </xf>
    <xf numFmtId="184" fontId="6" fillId="24" borderId="0" xfId="123" applyNumberFormat="1" applyFont="1" applyFill="1" applyAlignment="1">
      <alignment vertical="center"/>
    </xf>
    <xf numFmtId="187" fontId="7" fillId="25" borderId="0" xfId="123" applyNumberFormat="1" applyFont="1" applyFill="1" applyAlignment="1" applyProtection="1">
      <alignment vertical="center"/>
    </xf>
    <xf numFmtId="187" fontId="7" fillId="25" borderId="0" xfId="0" applyNumberFormat="1" applyFont="1" applyFill="1" applyAlignment="1" applyProtection="1">
      <alignment vertical="center"/>
    </xf>
    <xf numFmtId="187" fontId="77" fillId="25" borderId="0" xfId="124" applyNumberFormat="1" applyFont="1" applyFill="1" applyAlignment="1" applyProtection="1">
      <alignment vertical="center"/>
    </xf>
    <xf numFmtId="187" fontId="79" fillId="25" borderId="0" xfId="124" applyNumberFormat="1" applyFont="1" applyFill="1" applyAlignment="1" applyProtection="1">
      <alignment vertical="center"/>
    </xf>
    <xf numFmtId="180" fontId="6" fillId="25" borderId="0" xfId="104" applyNumberFormat="1" applyFont="1" applyFill="1" applyAlignment="1" applyProtection="1">
      <alignment vertical="center"/>
    </xf>
    <xf numFmtId="180" fontId="79" fillId="25" borderId="0" xfId="104" applyNumberFormat="1" applyFont="1" applyFill="1" applyAlignment="1" applyProtection="1">
      <alignment vertical="center"/>
    </xf>
    <xf numFmtId="185" fontId="6" fillId="25" borderId="0" xfId="123" applyNumberFormat="1" applyFont="1" applyFill="1" applyAlignment="1">
      <alignment vertical="center"/>
    </xf>
    <xf numFmtId="37" fontId="7" fillId="24" borderId="0" xfId="0" applyNumberFormat="1" applyFont="1" applyFill="1" applyBorder="1" applyAlignment="1">
      <alignment vertical="center"/>
      <protection locked="0"/>
    </xf>
    <xf numFmtId="187" fontId="7" fillId="24" borderId="0" xfId="123" applyNumberFormat="1" applyFont="1" applyFill="1" applyAlignment="1">
      <alignment vertical="center"/>
    </xf>
    <xf numFmtId="184" fontId="7" fillId="24" borderId="0" xfId="123" applyNumberFormat="1" applyFont="1" applyFill="1" applyAlignment="1">
      <alignment vertical="center"/>
    </xf>
    <xf numFmtId="187" fontId="7" fillId="25" borderId="0" xfId="0" applyNumberFormat="1" applyFont="1" applyFill="1" applyAlignment="1">
      <alignment vertical="center"/>
      <protection locked="0"/>
    </xf>
    <xf numFmtId="184" fontId="7" fillId="25" borderId="0" xfId="0" applyNumberFormat="1" applyFont="1" applyFill="1" applyAlignment="1" applyProtection="1">
      <alignment vertical="center"/>
    </xf>
    <xf numFmtId="184" fontId="80" fillId="25" borderId="0" xfId="0" applyNumberFormat="1" applyFont="1" applyFill="1" applyAlignment="1">
      <alignment vertical="center"/>
      <protection locked="0"/>
    </xf>
    <xf numFmtId="184" fontId="80" fillId="25" borderId="0" xfId="123" applyNumberFormat="1" applyFont="1" applyFill="1" applyAlignment="1">
      <alignment vertical="center"/>
    </xf>
    <xf numFmtId="187" fontId="18" fillId="25" borderId="0" xfId="123" applyNumberFormat="1" applyFont="1" applyFill="1" applyAlignment="1">
      <alignment vertical="center"/>
    </xf>
    <xf numFmtId="184" fontId="18" fillId="25" borderId="0" xfId="123" applyNumberFormat="1" applyFont="1" applyFill="1" applyAlignment="1">
      <alignment vertical="center"/>
    </xf>
    <xf numFmtId="187" fontId="77" fillId="24" borderId="0" xfId="0" applyNumberFormat="1" applyFont="1" applyFill="1" applyAlignment="1">
      <alignment vertical="center"/>
      <protection locked="0"/>
    </xf>
    <xf numFmtId="187" fontId="6" fillId="24" borderId="0" xfId="0" applyNumberFormat="1" applyFont="1" applyFill="1" applyAlignment="1" applyProtection="1">
      <alignment vertical="center"/>
    </xf>
    <xf numFmtId="187" fontId="77" fillId="25" borderId="0" xfId="0" applyNumberFormat="1" applyFont="1" applyFill="1" applyAlignment="1" applyProtection="1">
      <alignment vertical="center"/>
    </xf>
    <xf numFmtId="184" fontId="77" fillId="25" borderId="0" xfId="0" applyNumberFormat="1" applyFont="1" applyFill="1" applyAlignment="1" applyProtection="1">
      <alignment vertical="center"/>
    </xf>
    <xf numFmtId="184" fontId="6" fillId="25" borderId="0" xfId="0" applyNumberFormat="1" applyFont="1" applyFill="1" applyAlignment="1" applyProtection="1">
      <alignment vertical="center"/>
    </xf>
    <xf numFmtId="184" fontId="17" fillId="25" borderId="0" xfId="0" applyNumberFormat="1" applyFont="1" applyFill="1" applyAlignment="1">
      <alignment vertical="center"/>
      <protection locked="0"/>
    </xf>
    <xf numFmtId="184" fontId="17" fillId="25" borderId="0" xfId="0" applyNumberFormat="1" applyFont="1" applyFill="1" applyAlignment="1" applyProtection="1">
      <alignment vertical="center"/>
    </xf>
    <xf numFmtId="187" fontId="77" fillId="25" borderId="0" xfId="123" applyNumberFormat="1" applyFont="1" applyFill="1" applyAlignment="1" applyProtection="1">
      <alignment vertical="center"/>
    </xf>
    <xf numFmtId="187" fontId="6" fillId="25" borderId="0" xfId="123" applyNumberFormat="1" applyFont="1" applyFill="1" applyAlignment="1" applyProtection="1">
      <alignment vertical="center"/>
    </xf>
    <xf numFmtId="180" fontId="79" fillId="25" borderId="0" xfId="0" applyNumberFormat="1" applyFont="1" applyFill="1" applyAlignment="1" applyProtection="1">
      <alignment vertical="center"/>
    </xf>
    <xf numFmtId="183" fontId="7" fillId="25" borderId="0" xfId="123" applyNumberFormat="1" applyFont="1" applyFill="1" applyAlignment="1">
      <alignment vertical="center"/>
    </xf>
    <xf numFmtId="187" fontId="17" fillId="25" borderId="0" xfId="123" applyNumberFormat="1" applyFont="1" applyFill="1" applyAlignment="1">
      <alignment vertical="center"/>
    </xf>
    <xf numFmtId="187" fontId="79" fillId="25" borderId="0" xfId="123" applyNumberFormat="1" applyFont="1" applyFill="1" applyAlignment="1">
      <alignment vertical="center"/>
    </xf>
    <xf numFmtId="183" fontId="6" fillId="25" borderId="0" xfId="123" applyNumberFormat="1" applyFont="1" applyFill="1" applyAlignment="1">
      <alignment vertical="center"/>
    </xf>
    <xf numFmtId="187" fontId="77" fillId="24" borderId="0" xfId="123" applyNumberFormat="1" applyFont="1" applyFill="1" applyAlignment="1">
      <alignment vertical="center"/>
    </xf>
    <xf numFmtId="187" fontId="79" fillId="24" borderId="0" xfId="123" applyNumberFormat="1" applyFont="1" applyFill="1" applyAlignment="1">
      <alignment vertical="center"/>
    </xf>
    <xf numFmtId="0" fontId="15" fillId="25" borderId="0" xfId="0" applyFont="1" applyFill="1" applyBorder="1" applyAlignment="1">
      <alignment vertical="center"/>
      <protection locked="0"/>
    </xf>
    <xf numFmtId="177" fontId="17" fillId="25" borderId="0" xfId="123" applyFont="1" applyFill="1" applyBorder="1" applyAlignment="1">
      <alignment vertical="center"/>
    </xf>
    <xf numFmtId="176" fontId="6" fillId="25" borderId="0" xfId="0" applyNumberFormat="1" applyFont="1" applyFill="1" applyBorder="1" applyAlignment="1">
      <alignment vertical="center"/>
      <protection locked="0"/>
    </xf>
    <xf numFmtId="177" fontId="6" fillId="25" borderId="0" xfId="123" applyFont="1" applyFill="1" applyBorder="1" applyAlignment="1">
      <alignment vertical="center"/>
    </xf>
    <xf numFmtId="0" fontId="12" fillId="25" borderId="0" xfId="0" applyFont="1" applyFill="1" applyBorder="1" applyAlignment="1">
      <alignment vertical="center"/>
      <protection locked="0"/>
    </xf>
    <xf numFmtId="180" fontId="13" fillId="25" borderId="0" xfId="0" applyNumberFormat="1" applyFont="1" applyFill="1" applyBorder="1" applyAlignment="1">
      <alignment vertical="center"/>
      <protection locked="0"/>
    </xf>
    <xf numFmtId="37" fontId="7" fillId="25" borderId="0" xfId="0" applyNumberFormat="1" applyFont="1" applyFill="1" applyBorder="1" applyAlignment="1">
      <alignment vertical="center"/>
      <protection locked="0"/>
    </xf>
    <xf numFmtId="184" fontId="6" fillId="25" borderId="0" xfId="123" applyNumberFormat="1" applyFont="1" applyFill="1" applyBorder="1" applyAlignment="1">
      <alignment vertical="center"/>
    </xf>
    <xf numFmtId="180" fontId="13" fillId="25" borderId="0" xfId="123" applyNumberFormat="1" applyFont="1" applyFill="1" applyBorder="1" applyAlignment="1">
      <alignment vertical="center"/>
    </xf>
    <xf numFmtId="9" fontId="17" fillId="25" borderId="0" xfId="0" applyNumberFormat="1" applyFont="1" applyFill="1" applyBorder="1" applyAlignment="1">
      <alignment vertical="center"/>
      <protection locked="0"/>
    </xf>
    <xf numFmtId="37" fontId="12" fillId="25" borderId="0" xfId="0" applyNumberFormat="1" applyFont="1" applyFill="1" applyBorder="1" applyAlignment="1">
      <alignment vertical="center"/>
      <protection locked="0"/>
    </xf>
    <xf numFmtId="37" fontId="6" fillId="25" borderId="0" xfId="0" applyNumberFormat="1" applyFont="1" applyFill="1" applyBorder="1" applyAlignment="1">
      <alignment vertical="center"/>
      <protection locked="0"/>
    </xf>
    <xf numFmtId="0" fontId="19" fillId="25" borderId="0" xfId="0" applyFont="1" applyFill="1" applyBorder="1" applyAlignment="1">
      <alignment vertical="center"/>
      <protection locked="0"/>
    </xf>
    <xf numFmtId="0" fontId="6" fillId="25" borderId="0" xfId="0" applyFont="1" applyFill="1" applyBorder="1" applyAlignment="1">
      <alignment horizontal="center" vertical="center"/>
      <protection locked="0"/>
    </xf>
    <xf numFmtId="176" fontId="17" fillId="25" borderId="0" xfId="0" applyNumberFormat="1" applyFont="1" applyFill="1" applyBorder="1" applyAlignment="1">
      <alignment vertical="center"/>
      <protection locked="0"/>
    </xf>
    <xf numFmtId="0" fontId="6" fillId="25" borderId="0" xfId="0" applyFont="1" applyFill="1" applyAlignment="1">
      <alignment horizontal="left" indent="2"/>
      <protection locked="0"/>
    </xf>
    <xf numFmtId="0" fontId="9" fillId="25" borderId="0" xfId="0" applyFont="1" applyFill="1" applyAlignment="1">
      <alignment horizontal="left" indent="2"/>
      <protection locked="0"/>
    </xf>
    <xf numFmtId="0" fontId="7" fillId="25" borderId="0" xfId="0" applyFont="1" applyFill="1" applyBorder="1" applyAlignment="1">
      <alignment horizontal="right" vertical="center"/>
      <protection locked="0"/>
    </xf>
    <xf numFmtId="0" fontId="16" fillId="25" borderId="0" xfId="0" applyFont="1" applyFill="1" applyBorder="1" applyAlignment="1">
      <alignment horizontal="right" vertical="center"/>
      <protection locked="0"/>
    </xf>
    <xf numFmtId="0" fontId="10" fillId="25" borderId="0" xfId="0" applyFont="1" applyFill="1" applyBorder="1" applyAlignment="1">
      <alignment horizontal="right" vertical="center"/>
      <protection locked="0"/>
    </xf>
    <xf numFmtId="0" fontId="10" fillId="25" borderId="0" xfId="0" applyFont="1" applyFill="1" applyBorder="1" applyAlignment="1">
      <alignment vertical="center"/>
      <protection locked="0"/>
    </xf>
    <xf numFmtId="0" fontId="10" fillId="25" borderId="0" xfId="0" applyFont="1" applyFill="1" applyAlignment="1">
      <alignment vertical="center"/>
      <protection locked="0"/>
    </xf>
    <xf numFmtId="0" fontId="74" fillId="23" borderId="0" xfId="0" applyFont="1" applyFill="1" applyBorder="1" applyAlignment="1" applyProtection="1">
      <alignment horizontal="right" vertical="center"/>
    </xf>
    <xf numFmtId="0" fontId="16" fillId="24" borderId="0" xfId="0" applyFont="1" applyFill="1" applyBorder="1" applyAlignment="1">
      <alignment horizontal="left" vertical="center"/>
      <protection locked="0"/>
    </xf>
    <xf numFmtId="0" fontId="16" fillId="24" borderId="0" xfId="0" applyFont="1" applyFill="1" applyAlignment="1">
      <alignment vertical="center"/>
      <protection locked="0"/>
    </xf>
    <xf numFmtId="0" fontId="10" fillId="24" borderId="0" xfId="0" applyFont="1" applyFill="1" applyAlignment="1">
      <alignment vertical="center"/>
      <protection locked="0"/>
    </xf>
    <xf numFmtId="201" fontId="10" fillId="25" borderId="0" xfId="124" applyNumberFormat="1" applyFont="1" applyFill="1" applyBorder="1" applyAlignment="1">
      <alignment vertical="center"/>
    </xf>
    <xf numFmtId="0" fontId="7" fillId="24" borderId="0" xfId="114" applyFont="1" applyFill="1" applyBorder="1" applyAlignment="1">
      <alignment vertical="center"/>
    </xf>
    <xf numFmtId="201" fontId="16" fillId="24" borderId="0" xfId="0" applyNumberFormat="1" applyFont="1" applyFill="1" applyBorder="1" applyAlignment="1">
      <alignment horizontal="right" vertical="center"/>
      <protection locked="0"/>
    </xf>
    <xf numFmtId="201" fontId="10" fillId="24" borderId="0" xfId="0" applyNumberFormat="1" applyFont="1" applyFill="1" applyBorder="1" applyAlignment="1">
      <alignment horizontal="right" vertical="center"/>
      <protection locked="0"/>
    </xf>
    <xf numFmtId="201" fontId="10" fillId="25" borderId="0" xfId="125" applyNumberFormat="1" applyFont="1" applyFill="1" applyBorder="1" applyAlignment="1">
      <alignment vertical="center"/>
    </xf>
    <xf numFmtId="201" fontId="10" fillId="25" borderId="0" xfId="0" applyNumberFormat="1" applyFont="1" applyFill="1" applyBorder="1" applyAlignment="1" applyProtection="1">
      <alignment vertical="center"/>
    </xf>
    <xf numFmtId="0" fontId="16" fillId="24" borderId="0" xfId="112" applyFont="1" applyFill="1" applyBorder="1" applyAlignment="1">
      <alignment vertical="center"/>
    </xf>
    <xf numFmtId="0" fontId="10" fillId="24" borderId="0" xfId="0" applyFont="1" applyFill="1" applyBorder="1" applyAlignment="1">
      <alignment horizontal="right" vertical="center"/>
      <protection locked="0"/>
    </xf>
    <xf numFmtId="0" fontId="10" fillId="25" borderId="0" xfId="0" applyFont="1" applyFill="1" applyBorder="1" applyAlignment="1">
      <alignment horizontal="left" vertical="center"/>
      <protection locked="0"/>
    </xf>
    <xf numFmtId="180" fontId="10" fillId="25" borderId="0" xfId="104" applyNumberFormat="1" applyFont="1" applyFill="1" applyBorder="1" applyAlignment="1">
      <alignment horizontal="right" vertical="center"/>
    </xf>
    <xf numFmtId="0" fontId="10" fillId="25" borderId="0" xfId="112" applyFont="1" applyFill="1" applyBorder="1" applyAlignment="1">
      <alignment horizontal="left" vertical="center"/>
    </xf>
    <xf numFmtId="216" fontId="10" fillId="25" borderId="0" xfId="123" applyNumberFormat="1" applyFont="1" applyFill="1" applyBorder="1" applyAlignment="1">
      <alignment horizontal="right" vertical="center"/>
    </xf>
    <xf numFmtId="0" fontId="6" fillId="25" borderId="0" xfId="0" applyFont="1" applyFill="1" applyBorder="1" applyAlignment="1">
      <alignment horizontal="left" vertical="center"/>
      <protection locked="0"/>
    </xf>
    <xf numFmtId="0" fontId="10" fillId="25" borderId="0" xfId="112" applyFont="1" applyFill="1" applyAlignment="1">
      <alignment vertical="center"/>
    </xf>
    <xf numFmtId="0" fontId="10" fillId="25" borderId="0" xfId="0" applyFont="1" applyFill="1" applyAlignment="1">
      <alignment horizontal="right" vertical="center"/>
      <protection locked="0"/>
    </xf>
    <xf numFmtId="0" fontId="6" fillId="0" borderId="0" xfId="138" applyFont="1" applyAlignment="1">
      <alignment vertical="center"/>
    </xf>
    <xf numFmtId="0" fontId="7" fillId="0" borderId="0" xfId="138" applyFont="1" applyAlignment="1">
      <alignment vertical="center"/>
    </xf>
    <xf numFmtId="0" fontId="85" fillId="0" borderId="0" xfId="138" applyFont="1" applyAlignment="1">
      <alignment vertical="center"/>
    </xf>
    <xf numFmtId="0" fontId="84" fillId="23" borderId="0" xfId="138" applyFont="1" applyFill="1" applyAlignment="1">
      <alignment vertical="center"/>
    </xf>
    <xf numFmtId="0" fontId="85" fillId="23" borderId="0" xfId="138" applyFont="1" applyFill="1" applyAlignment="1">
      <alignment vertical="center"/>
    </xf>
    <xf numFmtId="0" fontId="6" fillId="26" borderId="0" xfId="138" applyFont="1" applyFill="1" applyAlignment="1">
      <alignment vertical="center"/>
    </xf>
    <xf numFmtId="180" fontId="12" fillId="26" borderId="0" xfId="139" applyNumberFormat="1" applyFont="1" applyFill="1" applyAlignment="1">
      <alignment vertical="center"/>
    </xf>
    <xf numFmtId="0" fontId="6" fillId="24" borderId="0" xfId="138" applyFont="1" applyFill="1" applyAlignment="1">
      <alignment vertical="center"/>
    </xf>
    <xf numFmtId="0" fontId="7" fillId="24" borderId="0" xfId="138" applyFont="1" applyFill="1" applyAlignment="1">
      <alignment vertical="center"/>
    </xf>
    <xf numFmtId="0" fontId="7" fillId="26" borderId="0" xfId="138" applyFont="1" applyFill="1" applyAlignment="1">
      <alignment vertical="center"/>
    </xf>
    <xf numFmtId="0" fontId="12" fillId="26" borderId="0" xfId="138" applyFont="1" applyFill="1" applyAlignment="1">
      <alignment vertical="center"/>
    </xf>
    <xf numFmtId="0" fontId="6" fillId="0" borderId="0" xfId="138" applyFont="1" applyFill="1" applyAlignment="1">
      <alignment vertical="center"/>
    </xf>
    <xf numFmtId="180" fontId="6" fillId="0" borderId="0" xfId="138" applyNumberFormat="1" applyFont="1" applyAlignment="1">
      <alignment vertical="center"/>
    </xf>
    <xf numFmtId="2" fontId="6" fillId="0" borderId="0" xfId="138" applyNumberFormat="1" applyFont="1" applyAlignment="1">
      <alignment vertical="center"/>
    </xf>
    <xf numFmtId="0" fontId="6" fillId="25" borderId="23" xfId="138" applyFont="1" applyFill="1" applyBorder="1" applyAlignment="1">
      <alignment vertical="center"/>
    </xf>
    <xf numFmtId="0" fontId="6" fillId="25" borderId="22" xfId="138" applyFont="1" applyFill="1" applyBorder="1" applyAlignment="1">
      <alignment vertical="center"/>
    </xf>
    <xf numFmtId="0" fontId="85" fillId="26" borderId="0" xfId="138" applyFont="1" applyFill="1" applyAlignment="1">
      <alignment vertical="center"/>
    </xf>
    <xf numFmtId="0" fontId="6" fillId="25" borderId="0" xfId="138" applyFont="1" applyFill="1" applyAlignment="1">
      <alignment vertical="center"/>
    </xf>
    <xf numFmtId="0" fontId="9" fillId="24" borderId="0" xfId="0" applyFont="1" applyFill="1" applyAlignment="1">
      <alignment vertical="center"/>
      <protection locked="0"/>
    </xf>
    <xf numFmtId="176" fontId="6" fillId="24" borderId="0" xfId="124" applyFont="1" applyFill="1" applyAlignment="1">
      <alignment vertical="center"/>
    </xf>
    <xf numFmtId="0" fontId="9" fillId="25" borderId="0" xfId="0" applyFont="1" applyFill="1">
      <protection locked="0"/>
    </xf>
    <xf numFmtId="0" fontId="9" fillId="25" borderId="10" xfId="0" applyFont="1" applyFill="1" applyBorder="1" applyAlignment="1">
      <alignment horizontal="left" indent="2"/>
      <protection locked="0"/>
    </xf>
    <xf numFmtId="0" fontId="6" fillId="25" borderId="10" xfId="0" applyFont="1" applyFill="1" applyBorder="1" applyAlignment="1">
      <alignment horizontal="left" indent="2"/>
      <protection locked="0"/>
    </xf>
    <xf numFmtId="184" fontId="79" fillId="25" borderId="10" xfId="123" applyNumberFormat="1" applyFont="1" applyFill="1" applyBorder="1"/>
    <xf numFmtId="0" fontId="20" fillId="25" borderId="0" xfId="112" applyFont="1" applyFill="1" applyBorder="1" applyAlignment="1">
      <alignment vertical="center"/>
    </xf>
    <xf numFmtId="0" fontId="8" fillId="24" borderId="0" xfId="0" applyFont="1" applyFill="1" applyAlignment="1">
      <alignment vertical="center"/>
      <protection locked="0"/>
    </xf>
    <xf numFmtId="0" fontId="20" fillId="25" borderId="0" xfId="0" applyFont="1" applyFill="1" applyBorder="1" applyAlignment="1">
      <alignment vertical="center"/>
      <protection locked="0"/>
    </xf>
    <xf numFmtId="0" fontId="6" fillId="29" borderId="0" xfId="111" applyFont="1" applyFill="1" applyBorder="1">
      <protection locked="0"/>
    </xf>
    <xf numFmtId="0" fontId="9" fillId="25" borderId="0" xfId="0" applyFont="1" applyFill="1" applyBorder="1" applyAlignment="1">
      <alignment vertical="center"/>
      <protection locked="0"/>
    </xf>
    <xf numFmtId="0" fontId="235" fillId="25" borderId="0" xfId="781" applyFont="1" applyFill="1" applyBorder="1" applyAlignment="1">
      <alignment vertical="center"/>
    </xf>
    <xf numFmtId="0" fontId="8" fillId="25" borderId="0" xfId="781" applyFont="1" applyFill="1" applyBorder="1" applyAlignment="1">
      <alignment vertical="center"/>
    </xf>
    <xf numFmtId="0" fontId="8" fillId="25" borderId="0" xfId="781" applyFont="1" applyFill="1" applyBorder="1" applyAlignment="1">
      <alignment horizontal="right" vertical="center"/>
    </xf>
    <xf numFmtId="0" fontId="8" fillId="0" borderId="0" xfId="781" applyFont="1" applyBorder="1" applyAlignment="1">
      <alignment vertical="center"/>
    </xf>
    <xf numFmtId="0" fontId="236" fillId="23" borderId="0" xfId="781" applyFont="1" applyFill="1" applyBorder="1" applyAlignment="1">
      <alignment vertical="center"/>
    </xf>
    <xf numFmtId="0" fontId="74" fillId="23" borderId="0" xfId="781" applyFont="1" applyFill="1" applyBorder="1" applyAlignment="1">
      <alignment vertical="center"/>
    </xf>
    <xf numFmtId="0" fontId="74" fillId="23" borderId="0" xfId="781" applyFont="1" applyFill="1" applyBorder="1" applyAlignment="1">
      <alignment horizontal="right" vertical="center"/>
    </xf>
    <xf numFmtId="0" fontId="74" fillId="23" borderId="0" xfId="781" applyFont="1" applyFill="1" applyBorder="1" applyAlignment="1">
      <alignment horizontal="right" vertical="center" wrapText="1"/>
    </xf>
    <xf numFmtId="0" fontId="7" fillId="0" borderId="0" xfId="781" applyFont="1" applyBorder="1" applyAlignment="1">
      <alignment vertical="center"/>
    </xf>
    <xf numFmtId="0" fontId="9" fillId="25" borderId="0" xfId="781" applyFont="1" applyFill="1" applyBorder="1" applyAlignment="1">
      <alignment vertical="center"/>
    </xf>
    <xf numFmtId="0" fontId="6" fillId="25" borderId="0" xfId="781" applyFont="1" applyFill="1" applyBorder="1" applyAlignment="1">
      <alignment vertical="center"/>
    </xf>
    <xf numFmtId="201" fontId="6" fillId="25" borderId="0" xfId="782" applyNumberFormat="1" applyFont="1" applyFill="1" applyBorder="1" applyAlignment="1">
      <alignment horizontal="right" vertical="center"/>
    </xf>
    <xf numFmtId="201" fontId="6" fillId="24" borderId="0" xfId="782" applyNumberFormat="1" applyFont="1" applyFill="1" applyBorder="1" applyAlignment="1">
      <alignment horizontal="right" vertical="center"/>
    </xf>
    <xf numFmtId="180" fontId="6" fillId="24" borderId="0" xfId="783" applyNumberFormat="1" applyFont="1" applyFill="1" applyBorder="1" applyAlignment="1">
      <alignment horizontal="right" vertical="center"/>
    </xf>
    <xf numFmtId="180" fontId="6" fillId="25" borderId="0" xfId="783" applyNumberFormat="1" applyFont="1" applyFill="1" applyBorder="1" applyAlignment="1">
      <alignment horizontal="right" vertical="center"/>
    </xf>
    <xf numFmtId="201" fontId="238" fillId="25" borderId="0" xfId="782" applyNumberFormat="1" applyFont="1" applyFill="1" applyBorder="1" applyAlignment="1">
      <alignment horizontal="right" vertical="center"/>
    </xf>
    <xf numFmtId="0" fontId="6" fillId="0" borderId="0" xfId="781" applyFont="1" applyBorder="1" applyAlignment="1">
      <alignment vertical="center"/>
    </xf>
    <xf numFmtId="0" fontId="7" fillId="25" borderId="0" xfId="781" applyFont="1" applyFill="1" applyBorder="1" applyAlignment="1">
      <alignment vertical="center"/>
    </xf>
    <xf numFmtId="205" fontId="7" fillId="25" borderId="0" xfId="782" applyNumberFormat="1" applyFont="1" applyFill="1" applyBorder="1" applyAlignment="1">
      <alignment horizontal="right" vertical="center"/>
    </xf>
    <xf numFmtId="205" fontId="7" fillId="24" borderId="0" xfId="782" applyNumberFormat="1" applyFont="1" applyFill="1" applyBorder="1" applyAlignment="1">
      <alignment horizontal="right" vertical="center"/>
    </xf>
    <xf numFmtId="180" fontId="7" fillId="24" borderId="0" xfId="783" applyNumberFormat="1" applyFont="1" applyFill="1" applyBorder="1" applyAlignment="1">
      <alignment horizontal="right" vertical="center"/>
    </xf>
    <xf numFmtId="180" fontId="7" fillId="25" borderId="0" xfId="783" applyNumberFormat="1" applyFont="1" applyFill="1" applyBorder="1" applyAlignment="1">
      <alignment horizontal="right" vertical="center"/>
    </xf>
    <xf numFmtId="38" fontId="6" fillId="25" borderId="0" xfId="782" applyNumberFormat="1" applyFont="1" applyFill="1" applyBorder="1" applyAlignment="1">
      <alignment horizontal="right" vertical="center"/>
    </xf>
    <xf numFmtId="38" fontId="6" fillId="24" borderId="0" xfId="782" applyNumberFormat="1" applyFont="1" applyFill="1" applyBorder="1" applyAlignment="1">
      <alignment horizontal="right" vertical="center"/>
    </xf>
    <xf numFmtId="0" fontId="76" fillId="25" borderId="0" xfId="781" applyFont="1" applyFill="1" applyBorder="1" applyAlignment="1">
      <alignment vertical="center"/>
    </xf>
    <xf numFmtId="0" fontId="6" fillId="25" borderId="0" xfId="781" applyFont="1" applyFill="1" applyBorder="1" applyAlignment="1">
      <alignment horizontal="right" vertical="center"/>
    </xf>
    <xf numFmtId="0" fontId="77" fillId="25" borderId="0" xfId="781" applyFont="1" applyFill="1" applyBorder="1" applyAlignment="1">
      <alignment vertical="center"/>
    </xf>
    <xf numFmtId="205" fontId="6" fillId="25" borderId="0" xfId="123" applyNumberFormat="1" applyFont="1" applyFill="1" applyAlignment="1">
      <alignment vertical="center"/>
    </xf>
    <xf numFmtId="0" fontId="79" fillId="25" borderId="0" xfId="0" applyFont="1" applyFill="1" applyAlignment="1">
      <alignment vertical="center"/>
      <protection locked="0"/>
    </xf>
    <xf numFmtId="0" fontId="6" fillId="25" borderId="0" xfId="784" applyFont="1" applyFill="1" applyProtection="1"/>
    <xf numFmtId="0" fontId="5" fillId="25" borderId="0" xfId="784" applyFont="1" applyFill="1" applyBorder="1" applyProtection="1"/>
    <xf numFmtId="0" fontId="6" fillId="25" borderId="0" xfId="784" applyFont="1" applyFill="1" applyBorder="1" applyProtection="1"/>
    <xf numFmtId="14" fontId="123" fillId="25" borderId="0" xfId="784" applyNumberFormat="1" applyFont="1" applyFill="1" applyBorder="1" applyAlignment="1" applyProtection="1">
      <alignment horizontal="center"/>
    </xf>
    <xf numFmtId="0" fontId="74" fillId="23" borderId="0" xfId="784" applyFont="1" applyFill="1" applyBorder="1" applyProtection="1"/>
    <xf numFmtId="0" fontId="236" fillId="23" borderId="0" xfId="784" applyFont="1" applyFill="1" applyBorder="1" applyProtection="1"/>
    <xf numFmtId="0" fontId="74" fillId="23" borderId="0" xfId="784" applyFont="1" applyFill="1" applyBorder="1" applyAlignment="1" applyProtection="1">
      <alignment horizontal="center" vertical="center"/>
    </xf>
    <xf numFmtId="0" fontId="74" fillId="25" borderId="0" xfId="784" applyFont="1" applyFill="1" applyBorder="1" applyAlignment="1" applyProtection="1">
      <alignment horizontal="center" vertical="center"/>
    </xf>
    <xf numFmtId="0" fontId="9" fillId="25" borderId="0" xfId="784" applyFont="1" applyFill="1" applyProtection="1"/>
    <xf numFmtId="184" fontId="6" fillId="50" borderId="0" xfId="123" applyNumberFormat="1" applyFont="1" applyFill="1" applyAlignment="1">
      <alignment vertical="center"/>
    </xf>
    <xf numFmtId="180" fontId="6" fillId="51" borderId="0" xfId="104" applyNumberFormat="1" applyFont="1" applyFill="1" applyAlignment="1">
      <alignment horizontal="right" vertical="center"/>
    </xf>
    <xf numFmtId="177" fontId="6" fillId="25" borderId="0" xfId="123" applyFont="1" applyFill="1" applyAlignment="1">
      <alignment horizontal="right" vertical="center"/>
    </xf>
    <xf numFmtId="177" fontId="6" fillId="25" borderId="0" xfId="123" applyNumberFormat="1" applyFont="1" applyFill="1" applyAlignment="1">
      <alignment vertical="center"/>
    </xf>
    <xf numFmtId="177" fontId="6" fillId="50" borderId="0" xfId="123" applyNumberFormat="1" applyFont="1" applyFill="1" applyAlignment="1">
      <alignment vertical="center"/>
    </xf>
    <xf numFmtId="0" fontId="7" fillId="25" borderId="0" xfId="784" applyFont="1" applyFill="1" applyProtection="1"/>
    <xf numFmtId="0" fontId="8" fillId="25" borderId="0" xfId="784" applyFont="1" applyFill="1" applyProtection="1"/>
    <xf numFmtId="184" fontId="7" fillId="25" borderId="0" xfId="123" applyNumberFormat="1" applyFont="1" applyFill="1" applyAlignment="1" applyProtection="1">
      <alignment vertical="center"/>
    </xf>
    <xf numFmtId="184" fontId="7" fillId="50" borderId="0" xfId="123" applyNumberFormat="1" applyFont="1" applyFill="1" applyAlignment="1" applyProtection="1">
      <alignment vertical="center"/>
    </xf>
    <xf numFmtId="180" fontId="7" fillId="51" borderId="0" xfId="104" applyNumberFormat="1" applyFont="1" applyFill="1" applyAlignment="1">
      <alignment horizontal="right" vertical="center"/>
    </xf>
    <xf numFmtId="205" fontId="7" fillId="25" borderId="0" xfId="784" applyNumberFormat="1" applyFont="1" applyFill="1" applyProtection="1"/>
    <xf numFmtId="183" fontId="6" fillId="50" borderId="0" xfId="123" applyNumberFormat="1" applyFont="1" applyFill="1" applyAlignment="1">
      <alignment vertical="center"/>
    </xf>
    <xf numFmtId="0" fontId="6" fillId="25" borderId="0" xfId="784" applyFont="1" applyFill="1" applyAlignment="1" applyProtection="1">
      <alignment wrapText="1"/>
    </xf>
    <xf numFmtId="177" fontId="5" fillId="25" borderId="0" xfId="123" applyFont="1" applyFill="1" applyAlignment="1">
      <alignment horizontal="right" vertical="center"/>
    </xf>
    <xf numFmtId="184" fontId="7" fillId="50" borderId="0" xfId="123" applyNumberFormat="1" applyFont="1" applyFill="1" applyAlignment="1">
      <alignment vertical="center"/>
    </xf>
    <xf numFmtId="317" fontId="6" fillId="25" borderId="0" xfId="123" applyNumberFormat="1" applyFont="1" applyFill="1" applyAlignment="1">
      <alignment vertical="center"/>
    </xf>
    <xf numFmtId="318" fontId="5" fillId="25" borderId="0" xfId="123" applyNumberFormat="1" applyFont="1" applyFill="1" applyAlignment="1">
      <alignment horizontal="right" vertical="center"/>
    </xf>
    <xf numFmtId="183" fontId="6" fillId="25" borderId="0" xfId="123" applyNumberFormat="1" applyFont="1" applyFill="1" applyProtection="1"/>
    <xf numFmtId="184" fontId="6" fillId="25" borderId="0" xfId="784" applyNumberFormat="1" applyFont="1" applyFill="1" applyProtection="1"/>
    <xf numFmtId="319" fontId="6" fillId="25" borderId="0" xfId="123" applyNumberFormat="1" applyFont="1" applyFill="1" applyAlignment="1">
      <alignment vertical="center"/>
    </xf>
    <xf numFmtId="318" fontId="6" fillId="25" borderId="0" xfId="123" applyNumberFormat="1" applyFont="1" applyFill="1" applyAlignment="1">
      <alignment horizontal="right" vertical="center"/>
    </xf>
    <xf numFmtId="4" fontId="7" fillId="25" borderId="0" xfId="785" applyNumberFormat="1" applyFont="1" applyFill="1" applyAlignment="1">
      <alignment vertical="center"/>
    </xf>
    <xf numFmtId="177" fontId="7" fillId="50" borderId="0" xfId="123" applyFont="1" applyFill="1" applyAlignment="1">
      <alignment vertical="center"/>
    </xf>
    <xf numFmtId="177" fontId="7" fillId="25" borderId="0" xfId="123" applyFont="1" applyFill="1" applyProtection="1"/>
    <xf numFmtId="278" fontId="6" fillId="25" borderId="0" xfId="785" applyNumberFormat="1" applyFont="1" applyFill="1" applyAlignment="1">
      <alignment vertical="center"/>
    </xf>
    <xf numFmtId="278" fontId="6" fillId="50" borderId="0" xfId="785" applyNumberFormat="1" applyFont="1" applyFill="1" applyAlignment="1">
      <alignment vertical="center"/>
    </xf>
    <xf numFmtId="278" fontId="6" fillId="51" borderId="0" xfId="785" applyNumberFormat="1" applyFont="1" applyFill="1" applyAlignment="1">
      <alignment horizontal="right" vertical="center"/>
    </xf>
    <xf numFmtId="180" fontId="6" fillId="50" borderId="0" xfId="104" applyNumberFormat="1" applyFont="1" applyFill="1" applyAlignment="1">
      <alignment vertical="center"/>
    </xf>
    <xf numFmtId="3" fontId="6" fillId="25" borderId="0" xfId="785" applyNumberFormat="1" applyFont="1" applyFill="1" applyAlignment="1">
      <alignment horizontal="center" vertical="center"/>
    </xf>
    <xf numFmtId="184" fontId="6" fillId="25" borderId="0" xfId="123" applyNumberFormat="1" applyFont="1" applyFill="1" applyProtection="1">
      <protection locked="0"/>
    </xf>
    <xf numFmtId="177" fontId="6" fillId="25" borderId="0" xfId="123" applyFont="1" applyFill="1" applyProtection="1">
      <protection locked="0"/>
    </xf>
    <xf numFmtId="3" fontId="6" fillId="25" borderId="0" xfId="784" applyNumberFormat="1" applyFont="1" applyFill="1" applyAlignment="1" applyProtection="1">
      <alignment horizontal="center" vertical="center"/>
    </xf>
    <xf numFmtId="0" fontId="6" fillId="25" borderId="0" xfId="784" applyFont="1" applyFill="1" applyAlignment="1" applyProtection="1">
      <alignment horizontal="center"/>
    </xf>
    <xf numFmtId="180" fontId="6" fillId="25" borderId="0" xfId="104" applyNumberFormat="1" applyFont="1" applyFill="1" applyAlignment="1" applyProtection="1">
      <alignment horizontal="center"/>
    </xf>
    <xf numFmtId="4" fontId="6" fillId="25" borderId="0" xfId="784" applyNumberFormat="1" applyFont="1" applyFill="1" applyAlignment="1" applyProtection="1">
      <alignment horizontal="center"/>
    </xf>
    <xf numFmtId="0" fontId="6" fillId="26" borderId="18" xfId="138" applyNumberFormat="1" applyFont="1" applyFill="1" applyBorder="1" applyAlignment="1">
      <alignment horizontal="center" vertical="center" wrapText="1"/>
    </xf>
    <xf numFmtId="0" fontId="6" fillId="26" borderId="17" xfId="138" applyNumberFormat="1" applyFont="1" applyFill="1" applyBorder="1" applyAlignment="1">
      <alignment horizontal="center" vertical="center" wrapText="1"/>
    </xf>
    <xf numFmtId="0" fontId="6" fillId="26" borderId="0" xfId="138" applyNumberFormat="1" applyFont="1" applyFill="1" applyBorder="1" applyAlignment="1">
      <alignment horizontal="center" vertical="center" wrapText="1"/>
    </xf>
    <xf numFmtId="0" fontId="6" fillId="26" borderId="16" xfId="138" applyNumberFormat="1" applyFont="1" applyFill="1" applyBorder="1" applyAlignment="1">
      <alignment horizontal="center" vertical="center" wrapText="1"/>
    </xf>
    <xf numFmtId="0" fontId="6" fillId="26" borderId="19" xfId="138" applyFont="1" applyFill="1" applyBorder="1" applyAlignment="1">
      <alignment horizontal="center" vertical="center"/>
    </xf>
    <xf numFmtId="0" fontId="6" fillId="26" borderId="20" xfId="138" applyFont="1" applyFill="1" applyBorder="1" applyAlignment="1">
      <alignment horizontal="center" vertical="center"/>
    </xf>
    <xf numFmtId="0" fontId="4" fillId="25" borderId="0" xfId="784" applyFill="1" applyAlignment="1" applyProtection="1">
      <alignment horizontal="center"/>
    </xf>
    <xf numFmtId="0" fontId="112" fillId="25" borderId="0" xfId="784" applyFont="1" applyFill="1" applyAlignment="1" applyProtection="1">
      <alignment horizontal="center"/>
    </xf>
  </cellXfs>
  <cellStyles count="786">
    <cellStyle name="—" xfId="164" xr:uid="{00000000-0005-0000-0000-000000000000}"/>
    <cellStyle name=" 1" xfId="165" xr:uid="{00000000-0005-0000-0000-000001000000}"/>
    <cellStyle name="_x000a_386grabber=M" xfId="1" xr:uid="{00000000-0005-0000-0000-000002000000}"/>
    <cellStyle name="$" xfId="166" xr:uid="{00000000-0005-0000-0000-000003000000}"/>
    <cellStyle name="$_AA - BenefitsBonus " xfId="167" xr:uid="{00000000-0005-0000-0000-000004000000}"/>
    <cellStyle name="$_Bank report_First FHC" xfId="168" xr:uid="{00000000-0005-0000-0000-000005000000}"/>
    <cellStyle name="$_Template-base" xfId="169" xr:uid="{00000000-0005-0000-0000-000006000000}"/>
    <cellStyle name="%" xfId="170" xr:uid="{00000000-0005-0000-0000-000007000000}"/>
    <cellStyle name="(1,000)" xfId="171" xr:uid="{00000000-0005-0000-0000-000008000000}"/>
    <cellStyle name="(1,000)x" xfId="172" xr:uid="{00000000-0005-0000-0000-000009000000}"/>
    <cellStyle name="******************************************" xfId="173" xr:uid="{00000000-0005-0000-0000-00000A000000}"/>
    <cellStyle name="****************************************** 2" xfId="174" xr:uid="{00000000-0005-0000-0000-00000B000000}"/>
    <cellStyle name="****************************************** 2 2" xfId="175" xr:uid="{00000000-0005-0000-0000-00000C000000}"/>
    <cellStyle name="****************************************** 2 3" xfId="176" xr:uid="{00000000-0005-0000-0000-00000D000000}"/>
    <cellStyle name=";;;" xfId="177" xr:uid="{00000000-0005-0000-0000-00000E000000}"/>
    <cellStyle name="?" xfId="2" xr:uid="{00000000-0005-0000-0000-00000F000000}"/>
    <cellStyle name="??????_White" xfId="178" xr:uid="{00000000-0005-0000-0000-000010000000}"/>
    <cellStyle name="???mal" xfId="179" xr:uid="{00000000-0005-0000-0000-000011000000}"/>
    <cellStyle name="?BP" xfId="140" xr:uid="{00000000-0005-0000-0000-000012000000}"/>
    <cellStyle name="?JY" xfId="141" xr:uid="{00000000-0005-0000-0000-000013000000}"/>
    <cellStyle name="?Q\?1@" xfId="180" xr:uid="{00000000-0005-0000-0000-000014000000}"/>
    <cellStyle name="@_text" xfId="3" xr:uid="{00000000-0005-0000-0000-000015000000}"/>
    <cellStyle name="@_text_上海家化101029" xfId="4" xr:uid="{00000000-0005-0000-0000-000016000000}"/>
    <cellStyle name="_AA - BenefitsBonus " xfId="181" xr:uid="{00000000-0005-0000-0000-000017000000}"/>
    <cellStyle name="_About" xfId="182" xr:uid="{00000000-0005-0000-0000-000018000000}"/>
    <cellStyle name="—_Bank report_First FHC" xfId="183" xr:uid="{00000000-0005-0000-0000-000019000000}"/>
    <cellStyle name="_Book1" xfId="5" xr:uid="{00000000-0005-0000-0000-00001A000000}"/>
    <cellStyle name="_China Life_wip_iQ5" xfId="184" xr:uid="{00000000-0005-0000-0000-00001B000000}"/>
    <cellStyle name="_Comma" xfId="185" xr:uid="{00000000-0005-0000-0000-00001C000000}"/>
    <cellStyle name="_Comma_AA - BenefitsBonus " xfId="186" xr:uid="{00000000-0005-0000-0000-00001D000000}"/>
    <cellStyle name="_CoverPageFigures_H Share_Template" xfId="142" xr:uid="{00000000-0005-0000-0000-00001E000000}"/>
    <cellStyle name="_Currency" xfId="187" xr:uid="{00000000-0005-0000-0000-00001F000000}"/>
    <cellStyle name="_Currency_AA - BenefitsBonus " xfId="188" xr:uid="{00000000-0005-0000-0000-000020000000}"/>
    <cellStyle name="_Currency_Bank report_First FHC" xfId="189" xr:uid="{00000000-0005-0000-0000-000021000000}"/>
    <cellStyle name="_Currency_Satelindo Model 30.7.1999" xfId="190" xr:uid="{00000000-0005-0000-0000-000022000000}"/>
    <cellStyle name="_Currency_Template-base" xfId="191" xr:uid="{00000000-0005-0000-0000-000023000000}"/>
    <cellStyle name="_CurrencySpace" xfId="192" xr:uid="{00000000-0005-0000-0000-000024000000}"/>
    <cellStyle name="_CurrencySpace_AA - BenefitsBonus " xfId="193" xr:uid="{00000000-0005-0000-0000-000025000000}"/>
    <cellStyle name="_ET_STYLE_NoName_00_" xfId="6" xr:uid="{00000000-0005-0000-0000-000026000000}"/>
    <cellStyle name="_ET_STYLE_NoName_00__中国铅笔 model 20090622" xfId="7" xr:uid="{00000000-0005-0000-0000-000027000000}"/>
    <cellStyle name="_FACEBOOK_model" xfId="194" xr:uid="{00000000-0005-0000-0000-000028000000}"/>
    <cellStyle name="_GOOG_model" xfId="195" xr:uid="{00000000-0005-0000-0000-000029000000}"/>
    <cellStyle name="—_GS Assumptions-F" xfId="196" xr:uid="{00000000-0005-0000-0000-00002A000000}"/>
    <cellStyle name="—_GS Assumptions-F_Bank report_First FHC" xfId="197" xr:uid="{00000000-0005-0000-0000-00002B000000}"/>
    <cellStyle name="—_GS Assumptions-F_Maxis_Model_1" xfId="198" xr:uid="{00000000-0005-0000-0000-00002C000000}"/>
    <cellStyle name="—_GS Assumptions-F_Maxis_Model_1_Bank report_First FHC" xfId="199" xr:uid="{00000000-0005-0000-0000-00002D000000}"/>
    <cellStyle name="—_GS Assumptions-F_Maxis_Model_1_Template-base" xfId="200" xr:uid="{00000000-0005-0000-0000-00002E000000}"/>
    <cellStyle name="—_GS Assumptions-F_Template-base" xfId="201" xr:uid="{00000000-0005-0000-0000-00002F000000}"/>
    <cellStyle name="—_GS_Balance" xfId="202" xr:uid="{00000000-0005-0000-0000-000030000000}"/>
    <cellStyle name="—_GS_Balance_Bank report_First FHC" xfId="203" xr:uid="{00000000-0005-0000-0000-000031000000}"/>
    <cellStyle name="—_GS_Balance_Maxis_Model_1" xfId="204" xr:uid="{00000000-0005-0000-0000-000032000000}"/>
    <cellStyle name="—_GS_Balance_Maxis_Model_1_Bank report_First FHC" xfId="205" xr:uid="{00000000-0005-0000-0000-000033000000}"/>
    <cellStyle name="—_GS_Balance_Maxis_Model_1_Template-base" xfId="206" xr:uid="{00000000-0005-0000-0000-000034000000}"/>
    <cellStyle name="—_GS_Balance_Template-base" xfId="207" xr:uid="{00000000-0005-0000-0000-000035000000}"/>
    <cellStyle name="—_GS_Cash " xfId="208" xr:uid="{00000000-0005-0000-0000-000036000000}"/>
    <cellStyle name="—_GS_Cash  (2)" xfId="209" xr:uid="{00000000-0005-0000-0000-000037000000}"/>
    <cellStyle name="—_GS_Cash  (2)_Bank report_First FHC" xfId="210" xr:uid="{00000000-0005-0000-0000-000038000000}"/>
    <cellStyle name="—_GS_Cash  (2)_Maxis_Model_1" xfId="211" xr:uid="{00000000-0005-0000-0000-000039000000}"/>
    <cellStyle name="—_GS_Cash  (2)_Maxis_Model_1_Bank report_First FHC" xfId="212" xr:uid="{00000000-0005-0000-0000-00003A000000}"/>
    <cellStyle name="—_GS_Cash  (2)_Maxis_Model_1_Template-base" xfId="213" xr:uid="{00000000-0005-0000-0000-00003B000000}"/>
    <cellStyle name="—_GS_Cash  (2)_Template-base" xfId="214" xr:uid="{00000000-0005-0000-0000-00003C000000}"/>
    <cellStyle name="—_GS_Cash _Bank report_First FHC" xfId="215" xr:uid="{00000000-0005-0000-0000-00003D000000}"/>
    <cellStyle name="—_GS_Cash _Maxis_Model_1" xfId="216" xr:uid="{00000000-0005-0000-0000-00003E000000}"/>
    <cellStyle name="—_GS_Cash _Maxis_Model_1_Bank report_First FHC" xfId="217" xr:uid="{00000000-0005-0000-0000-00003F000000}"/>
    <cellStyle name="—_GS_Cash _Maxis_Model_1_Template-base" xfId="218" xr:uid="{00000000-0005-0000-0000-000040000000}"/>
    <cellStyle name="—_GS_Cash _Template-base" xfId="219" xr:uid="{00000000-0005-0000-0000-000041000000}"/>
    <cellStyle name="—_GS_DCF" xfId="220" xr:uid="{00000000-0005-0000-0000-000042000000}"/>
    <cellStyle name="—_GS_DCF_Bank report_First FHC" xfId="221" xr:uid="{00000000-0005-0000-0000-000043000000}"/>
    <cellStyle name="—_GS_DCF_Maxis_Model_1" xfId="222" xr:uid="{00000000-0005-0000-0000-000044000000}"/>
    <cellStyle name="—_GS_DCF_Maxis_Model_1_Bank report_First FHC" xfId="223" xr:uid="{00000000-0005-0000-0000-000045000000}"/>
    <cellStyle name="—_GS_DCF_Maxis_Model_1_Template-base" xfId="224" xr:uid="{00000000-0005-0000-0000-000046000000}"/>
    <cellStyle name="—_GS_DCF_Template-base" xfId="225" xr:uid="{00000000-0005-0000-0000-000047000000}"/>
    <cellStyle name="—_GS_PNL" xfId="226" xr:uid="{00000000-0005-0000-0000-000048000000}"/>
    <cellStyle name="—_GS_PNL_Bank report_First FHC" xfId="227" xr:uid="{00000000-0005-0000-0000-000049000000}"/>
    <cellStyle name="—_GS_PNL_Maxis_Model_1" xfId="228" xr:uid="{00000000-0005-0000-0000-00004A000000}"/>
    <cellStyle name="—_GS_PNL_Maxis_Model_1_Bank report_First FHC" xfId="229" xr:uid="{00000000-0005-0000-0000-00004B000000}"/>
    <cellStyle name="—_GS_PNL_Maxis_Model_1_Template-base" xfId="230" xr:uid="{00000000-0005-0000-0000-00004C000000}"/>
    <cellStyle name="—_GS_PNL_Template-base" xfId="231" xr:uid="{00000000-0005-0000-0000-00004D000000}"/>
    <cellStyle name="—_Maxis_Model_1" xfId="232" xr:uid="{00000000-0005-0000-0000-00004E000000}"/>
    <cellStyle name="—_Maxis_Model_1_Bank report_First FHC" xfId="233" xr:uid="{00000000-0005-0000-0000-00004F000000}"/>
    <cellStyle name="—_Maxis_Model_1_Template-base" xfId="234" xr:uid="{00000000-0005-0000-0000-000050000000}"/>
    <cellStyle name="_MM_model" xfId="235" xr:uid="{00000000-0005-0000-0000-000051000000}"/>
    <cellStyle name="_Multiple" xfId="236" xr:uid="{00000000-0005-0000-0000-000052000000}"/>
    <cellStyle name="_Multiple_AA - BenefitsBonus " xfId="237" xr:uid="{00000000-0005-0000-0000-000053000000}"/>
    <cellStyle name="_MultipleSpace" xfId="238" xr:uid="{00000000-0005-0000-0000-000054000000}"/>
    <cellStyle name="_MultipleSpace_AA - BenefitsBonus " xfId="239" xr:uid="{00000000-0005-0000-0000-000055000000}"/>
    <cellStyle name="_MultipleSpace_Bank report_First FHC" xfId="240" xr:uid="{00000000-0005-0000-0000-000056000000}"/>
    <cellStyle name="_MultipleSpace_Template-base" xfId="241" xr:uid="{00000000-0005-0000-0000-000057000000}"/>
    <cellStyle name="_Percent" xfId="242" xr:uid="{00000000-0005-0000-0000-000058000000}"/>
    <cellStyle name="_Percent_AA - BenefitsBonus " xfId="243" xr:uid="{00000000-0005-0000-0000-000059000000}"/>
    <cellStyle name="_Percent_Bank report_First FHC" xfId="244" xr:uid="{00000000-0005-0000-0000-00005A000000}"/>
    <cellStyle name="_Percent_Template-base" xfId="245" xr:uid="{00000000-0005-0000-0000-00005B000000}"/>
    <cellStyle name="_PercentSpace" xfId="246" xr:uid="{00000000-0005-0000-0000-00005C000000}"/>
    <cellStyle name="_PercentSpace_AA - BenefitsBonus " xfId="247" xr:uid="{00000000-0005-0000-0000-00005D000000}"/>
    <cellStyle name="_PercentSpace_Bank report_First FHC" xfId="248" xr:uid="{00000000-0005-0000-0000-00005E000000}"/>
    <cellStyle name="_PercentSpace_Template-base" xfId="249" xr:uid="{00000000-0005-0000-0000-00005F000000}"/>
    <cellStyle name="_Results page" xfId="250" xr:uid="{00000000-0005-0000-0000-000060000000}"/>
    <cellStyle name="_SUMMARY " xfId="251" xr:uid="{00000000-0005-0000-0000-000061000000}"/>
    <cellStyle name="—_Template-base" xfId="252" xr:uid="{00000000-0005-0000-0000-000062000000}"/>
    <cellStyle name="_澄星股份101118" xfId="8" xr:uid="{00000000-0005-0000-0000-000063000000}"/>
    <cellStyle name="_丹化科技100415" xfId="9" xr:uid="{00000000-0005-0000-0000-000064000000}"/>
    <cellStyle name="_飞亚达 Model 20080722" xfId="10" xr:uid="{00000000-0005-0000-0000-000065000000}"/>
    <cellStyle name="_横店东磁 Model 090602" xfId="11" xr:uid="{00000000-0005-0000-0000-000066000000}"/>
    <cellStyle name="_首旅Model Sep,2007" xfId="12" xr:uid="{00000000-0005-0000-0000-000067000000}"/>
    <cellStyle name="_小盘股报告model输出页" xfId="13" xr:uid="{00000000-0005-0000-0000-000068000000}"/>
    <cellStyle name="_中材科技model080728" xfId="14" xr:uid="{00000000-0005-0000-0000-000069000000}"/>
    <cellStyle name="{Comma [0]}" xfId="15" xr:uid="{00000000-0005-0000-0000-00006A000000}"/>
    <cellStyle name="{Comma}" xfId="16" xr:uid="{00000000-0005-0000-0000-00006B000000}"/>
    <cellStyle name="{Date}" xfId="17" xr:uid="{00000000-0005-0000-0000-00006C000000}"/>
    <cellStyle name="{Month}" xfId="18" xr:uid="{00000000-0005-0000-0000-00006D000000}"/>
    <cellStyle name="{Percent}" xfId="19" xr:uid="{00000000-0005-0000-0000-00006E000000}"/>
    <cellStyle name="{Thousand [0]}" xfId="20" xr:uid="{00000000-0005-0000-0000-00006F000000}"/>
    <cellStyle name="{Thousand}" xfId="21" xr:uid="{00000000-0005-0000-0000-000070000000}"/>
    <cellStyle name="{Z'0000(1 dec)}" xfId="22" xr:uid="{00000000-0005-0000-0000-000071000000}"/>
    <cellStyle name="{Z'0000(4 dec)}" xfId="23" xr:uid="{00000000-0005-0000-0000-000072000000}"/>
    <cellStyle name="“ü—Í—“" xfId="253" xr:uid="{00000000-0005-0000-0000-000073000000}"/>
    <cellStyle name="£ BP" xfId="143" xr:uid="{00000000-0005-0000-0000-000074000000}"/>
    <cellStyle name="¤@¯ë_Check Sums" xfId="254" xr:uid="{00000000-0005-0000-0000-000075000000}"/>
    <cellStyle name="¥ JY" xfId="144" xr:uid="{00000000-0005-0000-0000-000076000000}"/>
    <cellStyle name="=C:\WINNT35\SYSTEM32\COMMAND.COM" xfId="255" xr:uid="{00000000-0005-0000-0000-000077000000}"/>
    <cellStyle name="§Q\?1@" xfId="256" xr:uid="{00000000-0005-0000-0000-000078000000}"/>
    <cellStyle name="•W€_GE 3 MINIMUM" xfId="257" xr:uid="{00000000-0005-0000-0000-000079000000}"/>
    <cellStyle name="•W_GE 3 MINIMUM" xfId="258" xr:uid="{00000000-0005-0000-0000-00007A000000}"/>
    <cellStyle name="0" xfId="259" xr:uid="{00000000-0005-0000-0000-00007B000000}"/>
    <cellStyle name="0%" xfId="260" xr:uid="{00000000-0005-0000-0000-00007C000000}"/>
    <cellStyle name="0.0" xfId="261" xr:uid="{00000000-0005-0000-0000-00007D000000}"/>
    <cellStyle name="0.0%" xfId="262" xr:uid="{00000000-0005-0000-0000-00007E000000}"/>
    <cellStyle name="0.00" xfId="263" xr:uid="{00000000-0005-0000-0000-00007F000000}"/>
    <cellStyle name="0.00%" xfId="264" xr:uid="{00000000-0005-0000-0000-000080000000}"/>
    <cellStyle name="0_Capex &amp; Depreciation " xfId="265" xr:uid="{00000000-0005-0000-0000-000081000000}"/>
    <cellStyle name="0_Valuing BP " xfId="266" xr:uid="{00000000-0005-0000-0000-000082000000}"/>
    <cellStyle name="1,000" xfId="267" xr:uid="{00000000-0005-0000-0000-000083000000}"/>
    <cellStyle name="1,000x" xfId="268" xr:uid="{00000000-0005-0000-0000-000084000000}"/>
    <cellStyle name="2 Decimal Places" xfId="269" xr:uid="{00000000-0005-0000-0000-000085000000}"/>
    <cellStyle name="20% - Accent1" xfId="24" xr:uid="{00000000-0005-0000-0000-000086000000}"/>
    <cellStyle name="20% - Accent2" xfId="25" xr:uid="{00000000-0005-0000-0000-000087000000}"/>
    <cellStyle name="20% - Accent3" xfId="26" xr:uid="{00000000-0005-0000-0000-000088000000}"/>
    <cellStyle name="20% - Accent4" xfId="27" xr:uid="{00000000-0005-0000-0000-000089000000}"/>
    <cellStyle name="20% - Accent5" xfId="28" xr:uid="{00000000-0005-0000-0000-00008A000000}"/>
    <cellStyle name="20% - Accent6" xfId="29" xr:uid="{00000000-0005-0000-0000-00008B000000}"/>
    <cellStyle name="20% - 着色 1" xfId="30" builtinId="30" customBuiltin="1"/>
    <cellStyle name="20% - 着色 2" xfId="31" builtinId="34" customBuiltin="1"/>
    <cellStyle name="20% - 着色 3" xfId="32" builtinId="38" customBuiltin="1"/>
    <cellStyle name="20% - 着色 4" xfId="33" builtinId="42" customBuiltin="1"/>
    <cellStyle name="20% - 着色 5" xfId="34" builtinId="46" customBuiltin="1"/>
    <cellStyle name="20% - 着色 6" xfId="35" builtinId="50" customBuiltin="1"/>
    <cellStyle name="30 Percent" xfId="270" xr:uid="{00000000-0005-0000-0000-000092000000}"/>
    <cellStyle name="3232" xfId="271" xr:uid="{00000000-0005-0000-0000-000093000000}"/>
    <cellStyle name="40% - Accent1" xfId="36" xr:uid="{00000000-0005-0000-0000-000094000000}"/>
    <cellStyle name="40% - Accent2" xfId="37" xr:uid="{00000000-0005-0000-0000-000095000000}"/>
    <cellStyle name="40% - Accent3" xfId="38" xr:uid="{00000000-0005-0000-0000-000096000000}"/>
    <cellStyle name="40% - Accent4" xfId="39" xr:uid="{00000000-0005-0000-0000-000097000000}"/>
    <cellStyle name="40% - Accent5" xfId="40" xr:uid="{00000000-0005-0000-0000-000098000000}"/>
    <cellStyle name="40% - Accent6" xfId="41" xr:uid="{00000000-0005-0000-0000-000099000000}"/>
    <cellStyle name="40% - 着色 1" xfId="42" builtinId="31" customBuiltin="1"/>
    <cellStyle name="40% - 着色 2" xfId="43" builtinId="35" customBuiltin="1"/>
    <cellStyle name="40% - 着色 3" xfId="44" builtinId="39" customBuiltin="1"/>
    <cellStyle name="40% - 着色 4" xfId="45" builtinId="43" customBuiltin="1"/>
    <cellStyle name="40% - 着色 5" xfId="46" builtinId="47" customBuiltin="1"/>
    <cellStyle name="40% - 着色 6" xfId="47" builtinId="51" customBuiltin="1"/>
    <cellStyle name="60% - Accent1" xfId="48" xr:uid="{00000000-0005-0000-0000-0000A0000000}"/>
    <cellStyle name="60% - Accent2" xfId="49" xr:uid="{00000000-0005-0000-0000-0000A1000000}"/>
    <cellStyle name="60% - Accent3" xfId="50" xr:uid="{00000000-0005-0000-0000-0000A2000000}"/>
    <cellStyle name="60% - Accent4" xfId="51" xr:uid="{00000000-0005-0000-0000-0000A3000000}"/>
    <cellStyle name="60% - Accent5" xfId="52" xr:uid="{00000000-0005-0000-0000-0000A4000000}"/>
    <cellStyle name="60% - Accent6" xfId="53" xr:uid="{00000000-0005-0000-0000-0000A5000000}"/>
    <cellStyle name="60% - 着色 1" xfId="54" builtinId="32" customBuiltin="1"/>
    <cellStyle name="60% - 着色 2" xfId="55" builtinId="36" customBuiltin="1"/>
    <cellStyle name="60% - 着色 3" xfId="56" builtinId="40" customBuiltin="1"/>
    <cellStyle name="60% - 着色 4" xfId="57" builtinId="44" customBuiltin="1"/>
    <cellStyle name="60% - 着色 5" xfId="58" builtinId="48" customBuiltin="1"/>
    <cellStyle name="60% - 着色 6" xfId="59" builtinId="52" customBuiltin="1"/>
    <cellStyle name="752131" xfId="272" xr:uid="{00000000-0005-0000-0000-0000AC000000}"/>
    <cellStyle name="aa" xfId="273" xr:uid="{00000000-0005-0000-0000-0000AD000000}"/>
    <cellStyle name="Accent1" xfId="60" xr:uid="{00000000-0005-0000-0000-0000AE000000}"/>
    <cellStyle name="Accent2" xfId="61" xr:uid="{00000000-0005-0000-0000-0000AF000000}"/>
    <cellStyle name="Accent3" xfId="62" xr:uid="{00000000-0005-0000-0000-0000B0000000}"/>
    <cellStyle name="Accent4" xfId="63" xr:uid="{00000000-0005-0000-0000-0000B1000000}"/>
    <cellStyle name="Accent5" xfId="64" xr:uid="{00000000-0005-0000-0000-0000B2000000}"/>
    <cellStyle name="Accent6" xfId="65" xr:uid="{00000000-0005-0000-0000-0000B3000000}"/>
    <cellStyle name="active" xfId="274" xr:uid="{00000000-0005-0000-0000-0000B4000000}"/>
    <cellStyle name="AFE" xfId="275" xr:uid="{00000000-0005-0000-0000-0000B5000000}"/>
    <cellStyle name="AFE 2" xfId="276" xr:uid="{00000000-0005-0000-0000-0000B6000000}"/>
    <cellStyle name="AFE_GOOG Citi model_current" xfId="277" xr:uid="{00000000-0005-0000-0000-0000B7000000}"/>
    <cellStyle name="Aggregate" xfId="278" xr:uid="{00000000-0005-0000-0000-0000B8000000}"/>
    <cellStyle name="ales" xfId="279" xr:uid="{00000000-0005-0000-0000-0000B9000000}"/>
    <cellStyle name="Analyst Name" xfId="66" xr:uid="{00000000-0005-0000-0000-0000BA000000}"/>
    <cellStyle name="Arial 10" xfId="280" xr:uid="{00000000-0005-0000-0000-0000BB000000}"/>
    <cellStyle name="Arial 12" xfId="281" xr:uid="{00000000-0005-0000-0000-0000BC000000}"/>
    <cellStyle name="Auto" xfId="282" xr:uid="{00000000-0005-0000-0000-0000BD000000}"/>
    <cellStyle name="Bad" xfId="67" xr:uid="{00000000-0005-0000-0000-0000BE000000}"/>
    <cellStyle name="bch" xfId="283" xr:uid="{00000000-0005-0000-0000-0000BF000000}"/>
    <cellStyle name="bch 2" xfId="284" xr:uid="{00000000-0005-0000-0000-0000C0000000}"/>
    <cellStyle name="bch_AMZN 091411 (2)" xfId="285" xr:uid="{00000000-0005-0000-0000-0000C1000000}"/>
    <cellStyle name="bci" xfId="286" xr:uid="{00000000-0005-0000-0000-0000C2000000}"/>
    <cellStyle name="bci 2" xfId="287" xr:uid="{00000000-0005-0000-0000-0000C3000000}"/>
    <cellStyle name="bci_AMZN 091411 (2)" xfId="288" xr:uid="{00000000-0005-0000-0000-0000C4000000}"/>
    <cellStyle name="Blank" xfId="289" xr:uid="{00000000-0005-0000-0000-0000C5000000}"/>
    <cellStyle name="Blank [1%]" xfId="290" xr:uid="{00000000-0005-0000-0000-0000C6000000}"/>
    <cellStyle name="Blank [1,]" xfId="291" xr:uid="{00000000-0005-0000-0000-0000C7000000}"/>
    <cellStyle name="Blank [3$]" xfId="292" xr:uid="{00000000-0005-0000-0000-0000C8000000}"/>
    <cellStyle name="Blank [3%]" xfId="293" xr:uid="{00000000-0005-0000-0000-0000C9000000}"/>
    <cellStyle name="Blue" xfId="294" xr:uid="{00000000-0005-0000-0000-0000CA000000}"/>
    <cellStyle name="Body_$Numeric" xfId="295" xr:uid="{00000000-0005-0000-0000-0000CB000000}"/>
    <cellStyle name="Bold Header" xfId="296" xr:uid="{00000000-0005-0000-0000-0000CC000000}"/>
    <cellStyle name="Bold/Border" xfId="145" xr:uid="{00000000-0005-0000-0000-0000CD000000}"/>
    <cellStyle name="Bold12" xfId="297" xr:uid="{00000000-0005-0000-0000-0000CE000000}"/>
    <cellStyle name="BoldItal12" xfId="298" xr:uid="{00000000-0005-0000-0000-0000CF000000}"/>
    <cellStyle name="Border Heavy" xfId="299" xr:uid="{00000000-0005-0000-0000-0000D0000000}"/>
    <cellStyle name="Border Thin" xfId="300" xr:uid="{00000000-0005-0000-0000-0000D1000000}"/>
    <cellStyle name="British Pound" xfId="301" xr:uid="{00000000-0005-0000-0000-0000D2000000}"/>
    <cellStyle name="Bullet" xfId="146" xr:uid="{00000000-0005-0000-0000-0000D3000000}"/>
    <cellStyle name="Business Description" xfId="302" xr:uid="{00000000-0005-0000-0000-0000D4000000}"/>
    <cellStyle name="c_HardInc " xfId="303" xr:uid="{00000000-0005-0000-0000-0000D5000000}"/>
    <cellStyle name="Calculation" xfId="68" xr:uid="{00000000-0005-0000-0000-0000D6000000}"/>
    <cellStyle name="cell" xfId="304" xr:uid="{00000000-0005-0000-0000-0000D7000000}"/>
    <cellStyle name="cell 2" xfId="305" xr:uid="{00000000-0005-0000-0000-0000D8000000}"/>
    <cellStyle name="cell_AMZN 091411 (2)" xfId="306" xr:uid="{00000000-0005-0000-0000-0000D9000000}"/>
    <cellStyle name="cell1" xfId="307" xr:uid="{00000000-0005-0000-0000-0000DA000000}"/>
    <cellStyle name="Centered Heading" xfId="308" xr:uid="{00000000-0005-0000-0000-0000DB000000}"/>
    <cellStyle name="Cents" xfId="309" xr:uid="{00000000-0005-0000-0000-0000DC000000}"/>
    <cellStyle name="ch" xfId="310" xr:uid="{00000000-0005-0000-0000-0000DD000000}"/>
    <cellStyle name="ch 2" xfId="311" xr:uid="{00000000-0005-0000-0000-0000DE000000}"/>
    <cellStyle name="ch_AMZN 091411 (2)" xfId="312" xr:uid="{00000000-0005-0000-0000-0000DF000000}"/>
    <cellStyle name="Change" xfId="313" xr:uid="{00000000-0005-0000-0000-0000E0000000}"/>
    <cellStyle name="Changeable" xfId="314" xr:uid="{00000000-0005-0000-0000-0000E1000000}"/>
    <cellStyle name="Chart Box" xfId="315" xr:uid="{00000000-0005-0000-0000-0000E2000000}"/>
    <cellStyle name="Check Cell" xfId="69" xr:uid="{00000000-0005-0000-0000-0000E3000000}"/>
    <cellStyle name="CitiConsCell" xfId="316" xr:uid="{00000000-0005-0000-0000-0000E4000000}"/>
    <cellStyle name="claire" xfId="317" xr:uid="{00000000-0005-0000-0000-0000E5000000}"/>
    <cellStyle name="Co. Names" xfId="318" xr:uid="{00000000-0005-0000-0000-0000E6000000}"/>
    <cellStyle name="Codes" xfId="319" xr:uid="{00000000-0005-0000-0000-0000E7000000}"/>
    <cellStyle name="Colhead_left" xfId="320" xr:uid="{00000000-0005-0000-0000-0000E8000000}"/>
    <cellStyle name="colheadleft" xfId="321" xr:uid="{00000000-0005-0000-0000-0000E9000000}"/>
    <cellStyle name="colheadright" xfId="322" xr:uid="{00000000-0005-0000-0000-0000EA000000}"/>
    <cellStyle name="ColLevel_0" xfId="70" xr:uid="{00000000-0005-0000-0000-0000EB000000}"/>
    <cellStyle name="columns" xfId="323" xr:uid="{00000000-0005-0000-0000-0000EC000000}"/>
    <cellStyle name="Comma  - Style1" xfId="324" xr:uid="{00000000-0005-0000-0000-0000ED000000}"/>
    <cellStyle name="Comma  - Style2" xfId="325" xr:uid="{00000000-0005-0000-0000-0000EE000000}"/>
    <cellStyle name="Comma  - Style3" xfId="326" xr:uid="{00000000-0005-0000-0000-0000EF000000}"/>
    <cellStyle name="Comma  - Style4" xfId="327" xr:uid="{00000000-0005-0000-0000-0000F0000000}"/>
    <cellStyle name="Comma  - Style5" xfId="328" xr:uid="{00000000-0005-0000-0000-0000F1000000}"/>
    <cellStyle name="Comma  - Style6" xfId="329" xr:uid="{00000000-0005-0000-0000-0000F2000000}"/>
    <cellStyle name="Comma  - Style7" xfId="330" xr:uid="{00000000-0005-0000-0000-0000F3000000}"/>
    <cellStyle name="Comma  - Style8" xfId="331" xr:uid="{00000000-0005-0000-0000-0000F4000000}"/>
    <cellStyle name="comma (0)" xfId="332" xr:uid="{00000000-0005-0000-0000-0000F5000000}"/>
    <cellStyle name="comma (1)" xfId="333" xr:uid="{00000000-0005-0000-0000-0000F6000000}"/>
    <cellStyle name="Comma [1]" xfId="334" xr:uid="{00000000-0005-0000-0000-0000F7000000}"/>
    <cellStyle name="Comma 0" xfId="335" xr:uid="{00000000-0005-0000-0000-0000F8000000}"/>
    <cellStyle name="Comma 0*" xfId="336" xr:uid="{00000000-0005-0000-0000-0000F9000000}"/>
    <cellStyle name="Comma 2" xfId="337" xr:uid="{00000000-0005-0000-0000-0000FA000000}"/>
    <cellStyle name="Comma 2 2" xfId="338" xr:uid="{00000000-0005-0000-0000-0000FB000000}"/>
    <cellStyle name="Comma 2_GOOG Citi model_current" xfId="339" xr:uid="{00000000-0005-0000-0000-0000FC000000}"/>
    <cellStyle name="Comma 22" xfId="340" xr:uid="{00000000-0005-0000-0000-0000FD000000}"/>
    <cellStyle name="Comma 3" xfId="341" xr:uid="{00000000-0005-0000-0000-0000FE000000}"/>
    <cellStyle name="Comma 4" xfId="342" xr:uid="{00000000-0005-0000-0000-0000FF000000}"/>
    <cellStyle name="Comma 5" xfId="343" xr:uid="{00000000-0005-0000-0000-000000010000}"/>
    <cellStyle name="Comma[1]" xfId="344" xr:uid="{00000000-0005-0000-0000-000001010000}"/>
    <cellStyle name="Comma0" xfId="345" xr:uid="{00000000-0005-0000-0000-000002010000}"/>
    <cellStyle name="Comma2" xfId="346" xr:uid="{00000000-0005-0000-0000-000003010000}"/>
    <cellStyle name="Company Name" xfId="347" xr:uid="{00000000-0005-0000-0000-000004010000}"/>
    <cellStyle name="CompanyName" xfId="348" xr:uid="{00000000-0005-0000-0000-000005010000}"/>
    <cellStyle name="ControlFormular" xfId="349" xr:uid="{00000000-0005-0000-0000-000006010000}"/>
    <cellStyle name="Cover Date" xfId="350" xr:uid="{00000000-0005-0000-0000-000007010000}"/>
    <cellStyle name="Cover Subtitle" xfId="351" xr:uid="{00000000-0005-0000-0000-000008010000}"/>
    <cellStyle name="Cover Title" xfId="352" xr:uid="{00000000-0005-0000-0000-000009010000}"/>
    <cellStyle name="curr" xfId="353" xr:uid="{00000000-0005-0000-0000-00000A010000}"/>
    <cellStyle name="Curren - Style7" xfId="354" xr:uid="{00000000-0005-0000-0000-00000B010000}"/>
    <cellStyle name="Curren - Style8" xfId="355" xr:uid="{00000000-0005-0000-0000-00000C010000}"/>
    <cellStyle name="Currency (1)" xfId="356" xr:uid="{00000000-0005-0000-0000-00000D010000}"/>
    <cellStyle name="Currency (B)" xfId="357" xr:uid="{00000000-0005-0000-0000-00000E010000}"/>
    <cellStyle name="Currency [1]" xfId="358" xr:uid="{00000000-0005-0000-0000-00000F010000}"/>
    <cellStyle name="Currency [2]" xfId="359" xr:uid="{00000000-0005-0000-0000-000010010000}"/>
    <cellStyle name="Currency 0" xfId="360" xr:uid="{00000000-0005-0000-0000-000011010000}"/>
    <cellStyle name="Currency 2" xfId="361" xr:uid="{00000000-0005-0000-0000-000012010000}"/>
    <cellStyle name="Currency 3" xfId="362" xr:uid="{00000000-0005-0000-0000-000013010000}"/>
    <cellStyle name="Currency 4" xfId="363" xr:uid="{00000000-0005-0000-0000-000014010000}"/>
    <cellStyle name="Currency(1)" xfId="364" xr:uid="{00000000-0005-0000-0000-000015010000}"/>
    <cellStyle name="Currency*" xfId="365" xr:uid="{00000000-0005-0000-0000-000016010000}"/>
    <cellStyle name="Currency[0]" xfId="366" xr:uid="{00000000-0005-0000-0000-000017010000}"/>
    <cellStyle name="Currency[1]" xfId="367" xr:uid="{00000000-0005-0000-0000-000018010000}"/>
    <cellStyle name="Currency[2]" xfId="368" xr:uid="{00000000-0005-0000-0000-000019010000}"/>
    <cellStyle name="Currency0" xfId="369" xr:uid="{00000000-0005-0000-0000-00001A010000}"/>
    <cellStyle name="Currency2" xfId="370" xr:uid="{00000000-0005-0000-0000-00001B010000}"/>
    <cellStyle name="C㯵rrency_㳔PC Data" xfId="371" xr:uid="{00000000-0005-0000-0000-00001C010000}"/>
    <cellStyle name="d_yield_AA - BenefitsBonus " xfId="372" xr:uid="{00000000-0005-0000-0000-00001D010000}"/>
    <cellStyle name="dah" xfId="373" xr:uid="{00000000-0005-0000-0000-00001E010000}"/>
    <cellStyle name="dan" xfId="374" xr:uid="{00000000-0005-0000-0000-00001F010000}"/>
    <cellStyle name="DarkBlue" xfId="375" xr:uid="{00000000-0005-0000-0000-000020010000}"/>
    <cellStyle name="Dash" xfId="147" xr:uid="{00000000-0005-0000-0000-000021010000}"/>
    <cellStyle name="Date" xfId="71" xr:uid="{00000000-0005-0000-0000-000022010000}"/>
    <cellStyle name="Date [M/D/Y]" xfId="376" xr:uid="{00000000-0005-0000-0000-000023010000}"/>
    <cellStyle name="Date [mmm-yy]" xfId="377" xr:uid="{00000000-0005-0000-0000-000024010000}"/>
    <cellStyle name="Date Aligned" xfId="378" xr:uid="{00000000-0005-0000-0000-000025010000}"/>
    <cellStyle name="Date_AMZN 091411" xfId="379" xr:uid="{00000000-0005-0000-0000-000026010000}"/>
    <cellStyle name="Date2" xfId="380" xr:uid="{00000000-0005-0000-0000-000027010000}"/>
    <cellStyle name="Dec_0" xfId="381" xr:uid="{00000000-0005-0000-0000-000028010000}"/>
    <cellStyle name="Dec0" xfId="382" xr:uid="{00000000-0005-0000-0000-000029010000}"/>
    <cellStyle name="Dec2" xfId="383" xr:uid="{00000000-0005-0000-0000-00002A010000}"/>
    <cellStyle name="Dec3" xfId="384" xr:uid="{00000000-0005-0000-0000-00002B010000}"/>
    <cellStyle name="Decimal" xfId="385" xr:uid="{00000000-0005-0000-0000-00002C010000}"/>
    <cellStyle name="default" xfId="386" xr:uid="{00000000-0005-0000-0000-00002D010000}"/>
    <cellStyle name="Dezimal [0]_Company Report_#2" xfId="72" xr:uid="{00000000-0005-0000-0000-00002E010000}"/>
    <cellStyle name="Dezimal_Company Report_#2" xfId="73" xr:uid="{00000000-0005-0000-0000-00002F010000}"/>
    <cellStyle name="DOH" xfId="387" xr:uid="{00000000-0005-0000-0000-000030010000}"/>
    <cellStyle name="Dollar" xfId="388" xr:uid="{00000000-0005-0000-0000-000031010000}"/>
    <cellStyle name="Dollars" xfId="389" xr:uid="{00000000-0005-0000-0000-000032010000}"/>
    <cellStyle name="Dotted Line" xfId="390" xr:uid="{00000000-0005-0000-0000-000033010000}"/>
    <cellStyle name="Double Accounting" xfId="391" xr:uid="{00000000-0005-0000-0000-000034010000}"/>
    <cellStyle name="Download" xfId="392" xr:uid="{00000000-0005-0000-0000-000035010000}"/>
    <cellStyle name="DPS" xfId="393" xr:uid="{00000000-0005-0000-0000-000036010000}"/>
    <cellStyle name="Driver" xfId="394" xr:uid="{00000000-0005-0000-0000-000037010000}"/>
    <cellStyle name="EDComma0" xfId="395" xr:uid="{00000000-0005-0000-0000-000038010000}"/>
    <cellStyle name="EDComma1" xfId="396" xr:uid="{00000000-0005-0000-0000-000039010000}"/>
    <cellStyle name="EDComma2" xfId="397" xr:uid="{00000000-0005-0000-0000-00003A010000}"/>
    <cellStyle name="EDCommaB0" xfId="398" xr:uid="{00000000-0005-0000-0000-00003B010000}"/>
    <cellStyle name="EDCommaB1" xfId="399" xr:uid="{00000000-0005-0000-0000-00003C010000}"/>
    <cellStyle name="EDCommaB2" xfId="400" xr:uid="{00000000-0005-0000-0000-00003D010000}"/>
    <cellStyle name="EDDate" xfId="401" xr:uid="{00000000-0005-0000-0000-00003E010000}"/>
    <cellStyle name="EDDateB" xfId="402" xr:uid="{00000000-0005-0000-0000-00003F010000}"/>
    <cellStyle name="EDFullDate" xfId="403" xr:uid="{00000000-0005-0000-0000-000040010000}"/>
    <cellStyle name="EDFullDateB" xfId="404" xr:uid="{00000000-0005-0000-0000-000041010000}"/>
    <cellStyle name="EDNormal" xfId="405" xr:uid="{00000000-0005-0000-0000-000042010000}"/>
    <cellStyle name="EDPercent" xfId="406" xr:uid="{00000000-0005-0000-0000-000043010000}"/>
    <cellStyle name="EDPercent1" xfId="407" xr:uid="{00000000-0005-0000-0000-000044010000}"/>
    <cellStyle name="EDPercent2" xfId="408" xr:uid="{00000000-0005-0000-0000-000045010000}"/>
    <cellStyle name="EDRightText" xfId="409" xr:uid="{00000000-0005-0000-0000-000046010000}"/>
    <cellStyle name="Entry" xfId="410" xr:uid="{00000000-0005-0000-0000-000047010000}"/>
    <cellStyle name="EPS" xfId="411" xr:uid="{00000000-0005-0000-0000-000048010000}"/>
    <cellStyle name="Euro" xfId="74" xr:uid="{00000000-0005-0000-0000-000049010000}"/>
    <cellStyle name="ExchRate" xfId="412" xr:uid="{00000000-0005-0000-0000-00004A010000}"/>
    <cellStyle name="Explanatory Text" xfId="75" xr:uid="{00000000-0005-0000-0000-00004B010000}"/>
    <cellStyle name="Financial" xfId="413" xr:uid="{00000000-0005-0000-0000-00004C010000}"/>
    <cellStyle name="Fixed" xfId="414" xr:uid="{00000000-0005-0000-0000-00004D010000}"/>
    <cellStyle name="Fixed (1)" xfId="415" xr:uid="{00000000-0005-0000-0000-00004E010000}"/>
    <cellStyle name="Fixed [2]" xfId="416" xr:uid="{00000000-0005-0000-0000-00004F010000}"/>
    <cellStyle name="Fixed_1" xfId="417" xr:uid="{00000000-0005-0000-0000-000050010000}"/>
    <cellStyle name="fo]_x000d__x000a_UserName=Murat Zelef_x000d__x000a_UserCompany=Bumerang_x000d__x000a__x000d__x000a_[File Paths]_x000d__x000a_WorkingDirectory=C:\EQUIS\DLWIN_x000d__x000a_DownLoader=C" xfId="418" xr:uid="{00000000-0005-0000-0000-000051010000}"/>
    <cellStyle name="Footer SBILogo1" xfId="419" xr:uid="{00000000-0005-0000-0000-000052010000}"/>
    <cellStyle name="Footer SBILogo2" xfId="420" xr:uid="{00000000-0005-0000-0000-000053010000}"/>
    <cellStyle name="Footnote" xfId="421" xr:uid="{00000000-0005-0000-0000-000054010000}"/>
    <cellStyle name="Footnote Reference" xfId="422" xr:uid="{00000000-0005-0000-0000-000055010000}"/>
    <cellStyle name="Footnote_AMZN 091411" xfId="423" xr:uid="{00000000-0005-0000-0000-000056010000}"/>
    <cellStyle name="Footnotes" xfId="424" xr:uid="{00000000-0005-0000-0000-000057010000}"/>
    <cellStyle name="Forecast" xfId="425" xr:uid="{00000000-0005-0000-0000-000058010000}"/>
    <cellStyle name="ForecastData" xfId="426" xr:uid="{00000000-0005-0000-0000-000059010000}"/>
    <cellStyle name="g_rate_AA - BenefitsBonus " xfId="427" xr:uid="{00000000-0005-0000-0000-00005A010000}"/>
    <cellStyle name="general" xfId="428" xr:uid="{00000000-0005-0000-0000-00005B010000}"/>
    <cellStyle name="Good" xfId="76" xr:uid="{00000000-0005-0000-0000-00005C010000}"/>
    <cellStyle name="Grey" xfId="429" xr:uid="{00000000-0005-0000-0000-00005D010000}"/>
    <cellStyle name="Hard Percent" xfId="430" xr:uid="{00000000-0005-0000-0000-00005E010000}"/>
    <cellStyle name="Hardcoded 0" xfId="431" xr:uid="{00000000-0005-0000-0000-00005F010000}"/>
    <cellStyle name="Head - Style2" xfId="77" xr:uid="{00000000-0005-0000-0000-000060010000}"/>
    <cellStyle name="head1" xfId="432" xr:uid="{00000000-0005-0000-0000-000061010000}"/>
    <cellStyle name="head2" xfId="433" xr:uid="{00000000-0005-0000-0000-000062010000}"/>
    <cellStyle name="Header" xfId="434" xr:uid="{00000000-0005-0000-0000-000063010000}"/>
    <cellStyle name="Header Draft Stamp" xfId="435" xr:uid="{00000000-0005-0000-0000-000064010000}"/>
    <cellStyle name="Header_Deals" xfId="436" xr:uid="{00000000-0005-0000-0000-000065010000}"/>
    <cellStyle name="Header1" xfId="437" xr:uid="{00000000-0005-0000-0000-000066010000}"/>
    <cellStyle name="Header2" xfId="438" xr:uid="{00000000-0005-0000-0000-000067010000}"/>
    <cellStyle name="headers" xfId="439" xr:uid="{00000000-0005-0000-0000-000068010000}"/>
    <cellStyle name="heading" xfId="440" xr:uid="{00000000-0005-0000-0000-000069010000}"/>
    <cellStyle name="Heading 1" xfId="78" xr:uid="{00000000-0005-0000-0000-00006A010000}"/>
    <cellStyle name="Heading 1 Above" xfId="441" xr:uid="{00000000-0005-0000-0000-00006B010000}"/>
    <cellStyle name="Heading 1_AMZN 091411" xfId="442" xr:uid="{00000000-0005-0000-0000-00006C010000}"/>
    <cellStyle name="Heading 1+" xfId="443" xr:uid="{00000000-0005-0000-0000-00006D010000}"/>
    <cellStyle name="Heading 2" xfId="79" xr:uid="{00000000-0005-0000-0000-00006E010000}"/>
    <cellStyle name="Heading 2 Below" xfId="444" xr:uid="{00000000-0005-0000-0000-00006F010000}"/>
    <cellStyle name="Heading 2+" xfId="445" xr:uid="{00000000-0005-0000-0000-000070010000}"/>
    <cellStyle name="Heading 3" xfId="80" xr:uid="{00000000-0005-0000-0000-000071010000}"/>
    <cellStyle name="Heading 3+" xfId="446" xr:uid="{00000000-0005-0000-0000-000072010000}"/>
    <cellStyle name="Heading 4" xfId="81" xr:uid="{00000000-0005-0000-0000-000073010000}"/>
    <cellStyle name="Heading 5" xfId="447" xr:uid="{00000000-0005-0000-0000-000074010000}"/>
    <cellStyle name="Heading No Underline" xfId="448" xr:uid="{00000000-0005-0000-0000-000075010000}"/>
    <cellStyle name="Heading With Underline" xfId="449" xr:uid="{00000000-0005-0000-0000-000076010000}"/>
    <cellStyle name="Hidden" xfId="450" xr:uid="{00000000-0005-0000-0000-000077010000}"/>
    <cellStyle name="Historic" xfId="451" xr:uid="{00000000-0005-0000-0000-000078010000}"/>
    <cellStyle name="HistoricData" xfId="452" xr:uid="{00000000-0005-0000-0000-000079010000}"/>
    <cellStyle name="Hyperlink" xfId="82" xr:uid="{00000000-0005-0000-0000-00007A010000}"/>
    <cellStyle name="Hyperlink 2" xfId="453" xr:uid="{00000000-0005-0000-0000-00007B010000}"/>
    <cellStyle name="Hyperlink 3" xfId="454" xr:uid="{00000000-0005-0000-0000-00007C010000}"/>
    <cellStyle name="Hyperlink 4" xfId="455" xr:uid="{00000000-0005-0000-0000-00007D010000}"/>
    <cellStyle name="Import" xfId="456" xr:uid="{00000000-0005-0000-0000-00007E010000}"/>
    <cellStyle name="Input" xfId="83" xr:uid="{00000000-0005-0000-0000-00007F010000}"/>
    <cellStyle name="Input (%)" xfId="457" xr:uid="{00000000-0005-0000-0000-000080010000}"/>
    <cellStyle name="Input [yellow]" xfId="458" xr:uid="{00000000-0005-0000-0000-000081010000}"/>
    <cellStyle name="Input Currency" xfId="459" xr:uid="{00000000-0005-0000-0000-000082010000}"/>
    <cellStyle name="Input Currency 2" xfId="460" xr:uid="{00000000-0005-0000-0000-000083010000}"/>
    <cellStyle name="Input Currency_COX COMMUNICATIONS" xfId="461" xr:uid="{00000000-0005-0000-0000-000084010000}"/>
    <cellStyle name="Input Multiple" xfId="462" xr:uid="{00000000-0005-0000-0000-000085010000}"/>
    <cellStyle name="Input Percent" xfId="463" xr:uid="{00000000-0005-0000-0000-000086010000}"/>
    <cellStyle name="InputBlueFont" xfId="84" xr:uid="{00000000-0005-0000-0000-000087010000}"/>
    <cellStyle name="InputData" xfId="464" xr:uid="{00000000-0005-0000-0000-000088010000}"/>
    <cellStyle name="InputDate" xfId="465" xr:uid="{00000000-0005-0000-0000-000089010000}"/>
    <cellStyle name="InputInfo" xfId="466" xr:uid="{00000000-0005-0000-0000-00008A010000}"/>
    <cellStyle name="InputPercent" xfId="467" xr:uid="{00000000-0005-0000-0000-00008B010000}"/>
    <cellStyle name="Integer" xfId="468" xr:uid="{00000000-0005-0000-0000-00008C010000}"/>
    <cellStyle name="Inverse Header" xfId="469" xr:uid="{00000000-0005-0000-0000-00008D010000}"/>
    <cellStyle name="Italic" xfId="470" xr:uid="{00000000-0005-0000-0000-00008E010000}"/>
    <cellStyle name="italics" xfId="85" xr:uid="{00000000-0005-0000-0000-00008F010000}"/>
    <cellStyle name="Item Descriptions" xfId="471" xr:uid="{00000000-0005-0000-0000-000090010000}"/>
    <cellStyle name="Item Descriptions - Bold" xfId="472" xr:uid="{00000000-0005-0000-0000-000091010000}"/>
    <cellStyle name="Item Descriptions_6079BX" xfId="473" xr:uid="{00000000-0005-0000-0000-000092010000}"/>
    <cellStyle name="'Jul 29" xfId="474" xr:uid="{00000000-0005-0000-0000-000093010000}"/>
    <cellStyle name="Köprü_İŞTİRAKLER-TEK DOSYA" xfId="475" xr:uid="{00000000-0005-0000-0000-000094010000}"/>
    <cellStyle name="KP_Normal" xfId="476" xr:uid="{00000000-0005-0000-0000-000095010000}"/>
    <cellStyle name="Linked" xfId="477" xr:uid="{00000000-0005-0000-0000-000096010000}"/>
    <cellStyle name="Linked Cell" xfId="86" xr:uid="{00000000-0005-0000-0000-000097010000}"/>
    <cellStyle name="Locked" xfId="148" xr:uid="{00000000-0005-0000-0000-000098010000}"/>
    <cellStyle name="Locked%" xfId="149" xr:uid="{00000000-0005-0000-0000-000099010000}"/>
    <cellStyle name="m_2007 TSA Rollforward" xfId="478" xr:uid="{00000000-0005-0000-0000-00009A010000}"/>
    <cellStyle name="m_2007 TSA Rollforward_YELP model_Savesheet" xfId="479" xr:uid="{00000000-0005-0000-0000-00009B010000}"/>
    <cellStyle name="m_AA - BenefitsBonus " xfId="480" xr:uid="{00000000-0005-0000-0000-00009C010000}"/>
    <cellStyle name="MAND_x000d_CHECK.COMMAND_x000e_RENAME.COMMAND_x0008_SHOW.BAR_x000b_DELETE.MENU_x000e_DELETE.COMMAND_x000e_GET.CHA" xfId="481" xr:uid="{00000000-0005-0000-0000-00009D010000}"/>
    <cellStyle name="MaxLimitCell" xfId="482" xr:uid="{00000000-0005-0000-0000-00009E010000}"/>
    <cellStyle name="Milliers [0]_AR1194" xfId="483" xr:uid="{00000000-0005-0000-0000-00009F010000}"/>
    <cellStyle name="Milliers_AR1194" xfId="484" xr:uid="{00000000-0005-0000-0000-0000A0010000}"/>
    <cellStyle name="Millions" xfId="485" xr:uid="{00000000-0005-0000-0000-0000A1010000}"/>
    <cellStyle name="MinLimitCell" xfId="486" xr:uid="{00000000-0005-0000-0000-0000A2010000}"/>
    <cellStyle name="Mon้taire [0]_AR1194" xfId="487" xr:uid="{00000000-0005-0000-0000-0000A3010000}"/>
    <cellStyle name="Mon้taire_AR1194" xfId="488" xr:uid="{00000000-0005-0000-0000-0000A4010000}"/>
    <cellStyle name="multiple" xfId="489" xr:uid="{00000000-0005-0000-0000-0000A5010000}"/>
    <cellStyle name="Multiple [0]" xfId="490" xr:uid="{00000000-0005-0000-0000-0000A6010000}"/>
    <cellStyle name="Multiple [1]" xfId="491" xr:uid="{00000000-0005-0000-0000-0000A7010000}"/>
    <cellStyle name="Multiple_ADLAC" xfId="492" xr:uid="{00000000-0005-0000-0000-0000A8010000}"/>
    <cellStyle name="MultipleBelow" xfId="493" xr:uid="{00000000-0005-0000-0000-0000A9010000}"/>
    <cellStyle name="negativ" xfId="494" xr:uid="{00000000-0005-0000-0000-0000AA010000}"/>
    <cellStyle name="Neutral" xfId="87" xr:uid="{00000000-0005-0000-0000-0000AB010000}"/>
    <cellStyle name="no dec" xfId="495" xr:uid="{00000000-0005-0000-0000-0000AC010000}"/>
    <cellStyle name="No zero - 1dp" xfId="496" xr:uid="{00000000-0005-0000-0000-0000AD010000}"/>
    <cellStyle name="No zero - percent" xfId="497" xr:uid="{00000000-0005-0000-0000-0000AE010000}"/>
    <cellStyle name="nodollars" xfId="498" xr:uid="{00000000-0005-0000-0000-0000AF010000}"/>
    <cellStyle name="nonmultiple" xfId="499" xr:uid="{00000000-0005-0000-0000-0000B0010000}"/>
    <cellStyle name="Noríal_silicon_object_tcsi" xfId="500" xr:uid="{00000000-0005-0000-0000-0000B1010000}"/>
    <cellStyle name="Normal - Style1" xfId="501" xr:uid="{00000000-0005-0000-0000-0000B2010000}"/>
    <cellStyle name="Normal (%)" xfId="502" xr:uid="{00000000-0005-0000-0000-0000B3010000}"/>
    <cellStyle name="Normal (£m)" xfId="503" xr:uid="{00000000-0005-0000-0000-0000B4010000}"/>
    <cellStyle name="Normal (B)" xfId="504" xr:uid="{00000000-0005-0000-0000-0000B5010000}"/>
    <cellStyle name="Normal (G)" xfId="505" xr:uid="{00000000-0005-0000-0000-0000B6010000}"/>
    <cellStyle name="Normal (No)" xfId="506" xr:uid="{00000000-0005-0000-0000-0000B7010000}"/>
    <cellStyle name="Normal (x)" xfId="507" xr:uid="{00000000-0005-0000-0000-0000B8010000}"/>
    <cellStyle name="Normal [2]" xfId="508" xr:uid="{00000000-0005-0000-0000-0000B9010000}"/>
    <cellStyle name="Normal [3]" xfId="509" xr:uid="{00000000-0005-0000-0000-0000BA010000}"/>
    <cellStyle name="Normal 2" xfId="510" xr:uid="{00000000-0005-0000-0000-0000BB010000}"/>
    <cellStyle name="Normal 2 2" xfId="511" xr:uid="{00000000-0005-0000-0000-0000BC010000}"/>
    <cellStyle name="Normal 2 3" xfId="512" xr:uid="{00000000-0005-0000-0000-0000BD010000}"/>
    <cellStyle name="Normal 2 5" xfId="513" xr:uid="{00000000-0005-0000-0000-0000BE010000}"/>
    <cellStyle name="Normal 2_GOOG Citi model_current" xfId="514" xr:uid="{00000000-0005-0000-0000-0000BF010000}"/>
    <cellStyle name="Normal 3" xfId="515" xr:uid="{00000000-0005-0000-0000-0000C0010000}"/>
    <cellStyle name="Normal 3 2" xfId="516" xr:uid="{00000000-0005-0000-0000-0000C1010000}"/>
    <cellStyle name="Normal 3_GOOG Citi model_current" xfId="517" xr:uid="{00000000-0005-0000-0000-0000C2010000}"/>
    <cellStyle name="Normal 4" xfId="518" xr:uid="{00000000-0005-0000-0000-0000C3010000}"/>
    <cellStyle name="Normal 4 2" xfId="519" xr:uid="{00000000-0005-0000-0000-0000C4010000}"/>
    <cellStyle name="Normal 4_GOOG Citi model_current" xfId="520" xr:uid="{00000000-0005-0000-0000-0000C5010000}"/>
    <cellStyle name="Normal 5" xfId="521" xr:uid="{00000000-0005-0000-0000-0000C6010000}"/>
    <cellStyle name="Normal 6" xfId="522" xr:uid="{00000000-0005-0000-0000-0000C7010000}"/>
    <cellStyle name="Normal 7" xfId="523" xr:uid="{00000000-0005-0000-0000-0000C8010000}"/>
    <cellStyle name="Normal Bold" xfId="524" xr:uid="{00000000-0005-0000-0000-0000C9010000}"/>
    <cellStyle name="Normal_966_wip - final" xfId="525" xr:uid="{00000000-0005-0000-0000-0000CA010000}"/>
    <cellStyle name="NormalBold" xfId="88" xr:uid="{00000000-0005-0000-0000-0000CB010000}"/>
    <cellStyle name="NormalGB" xfId="526" xr:uid="{00000000-0005-0000-0000-0000CC010000}"/>
    <cellStyle name="NormalItalic" xfId="527" xr:uid="{00000000-0005-0000-0000-0000CD010000}"/>
    <cellStyle name="Note" xfId="89" xr:uid="{00000000-0005-0000-0000-0000CE010000}"/>
    <cellStyle name="Notes" xfId="90" xr:uid="{00000000-0005-0000-0000-0000CF010000}"/>
    <cellStyle name="num,nodecpts" xfId="528" xr:uid="{00000000-0005-0000-0000-0000D0010000}"/>
    <cellStyle name="Number" xfId="529" xr:uid="{00000000-0005-0000-0000-0000D1010000}"/>
    <cellStyle name="Numbers" xfId="530" xr:uid="{00000000-0005-0000-0000-0000D2010000}"/>
    <cellStyle name="Numbers - Bold" xfId="531" xr:uid="{00000000-0005-0000-0000-0000D3010000}"/>
    <cellStyle name="Numbers_6079BX" xfId="532" xr:uid="{00000000-0005-0000-0000-0000D4010000}"/>
    <cellStyle name="Numdec1" xfId="533" xr:uid="{00000000-0005-0000-0000-0000D5010000}"/>
    <cellStyle name="Numdec1bold" xfId="534" xr:uid="{00000000-0005-0000-0000-0000D6010000}"/>
    <cellStyle name="Œ…‹æØ‚è [0.00]_GE 3 MINIMUM" xfId="535" xr:uid="{00000000-0005-0000-0000-0000D7010000}"/>
    <cellStyle name="Œ…‹æØ‚è_GE 3 MINIMUM" xfId="536" xr:uid="{00000000-0005-0000-0000-0000D8010000}"/>
    <cellStyle name="Onedec" xfId="537" xr:uid="{00000000-0005-0000-0000-0000D9010000}"/>
    <cellStyle name="orh" xfId="538" xr:uid="{00000000-0005-0000-0000-0000DA010000}"/>
    <cellStyle name="outh America" xfId="539" xr:uid="{00000000-0005-0000-0000-0000DB010000}"/>
    <cellStyle name="Output" xfId="91" xr:uid="{00000000-0005-0000-0000-0000DC010000}"/>
    <cellStyle name="OUTPUT AMOUNTS" xfId="540" xr:uid="{00000000-0005-0000-0000-0000DD010000}"/>
    <cellStyle name="OUTPUT COLUMN HEADINGS" xfId="541" xr:uid="{00000000-0005-0000-0000-0000DE010000}"/>
    <cellStyle name="OUTPUT LINE ITEMS" xfId="542" xr:uid="{00000000-0005-0000-0000-0000DF010000}"/>
    <cellStyle name="OUTPUT REPORT HEADING" xfId="543" xr:uid="{00000000-0005-0000-0000-0000E0010000}"/>
    <cellStyle name="OUTPUT REPORT TITLE" xfId="544" xr:uid="{00000000-0005-0000-0000-0000E1010000}"/>
    <cellStyle name="OutputPlain" xfId="545" xr:uid="{00000000-0005-0000-0000-0000E2010000}"/>
    <cellStyle name="over" xfId="546" xr:uid="{00000000-0005-0000-0000-0000E3010000}"/>
    <cellStyle name="p" xfId="547" xr:uid="{00000000-0005-0000-0000-0000E4010000}"/>
    <cellStyle name="p " xfId="548" xr:uid="{00000000-0005-0000-0000-0000E5010000}"/>
    <cellStyle name="p_GOOG Citi model_current" xfId="549" xr:uid="{00000000-0005-0000-0000-0000E6010000}"/>
    <cellStyle name="p_HomeAway model_current" xfId="550" xr:uid="{00000000-0005-0000-0000-0000E7010000}"/>
    <cellStyle name="p_HomeAway model_current_Zillow_current" xfId="551" xr:uid="{00000000-0005-0000-0000-0000E8010000}"/>
    <cellStyle name="p_HomeAway model_downside" xfId="552" xr:uid="{00000000-0005-0000-0000-0000E9010000}"/>
    <cellStyle name="p_HomeAway model_downside_Zillow_current" xfId="553" xr:uid="{00000000-0005-0000-0000-0000EA010000}"/>
    <cellStyle name="p_iMedia comps_CURRENT.xls Chart 1" xfId="554" xr:uid="{00000000-0005-0000-0000-0000EB010000}"/>
    <cellStyle name="p_iMedia comps_CURRENT.xls Chart 1_GOOG Citi model_current" xfId="555" xr:uid="{00000000-0005-0000-0000-0000EC010000}"/>
    <cellStyle name="p_iMedia comps_CURRENT.xls Chart 1_HomeAway model_current" xfId="556" xr:uid="{00000000-0005-0000-0000-0000ED010000}"/>
    <cellStyle name="p_iMedia comps_CURRENT.xls Chart 1_HomeAway model_current_Zillow_current" xfId="557" xr:uid="{00000000-0005-0000-0000-0000EE010000}"/>
    <cellStyle name="p_iMedia comps_CURRENT.xls Chart 1_HomeAway model_downside" xfId="558" xr:uid="{00000000-0005-0000-0000-0000EF010000}"/>
    <cellStyle name="p_iMedia comps_CURRENT.xls Chart 1_HomeAway model_downside_Zillow_current" xfId="559" xr:uid="{00000000-0005-0000-0000-0000F0010000}"/>
    <cellStyle name="p_iMedia comps_CURRENT.xls Chart 1_QNST model_current" xfId="560" xr:uid="{00000000-0005-0000-0000-0000F1010000}"/>
    <cellStyle name="p_iMedia comps_CURRENT.xls Chart 10" xfId="561" xr:uid="{00000000-0005-0000-0000-0000F2010000}"/>
    <cellStyle name="p_iMedia comps_CURRENT.xls Chart 10_GOOG Citi model_current" xfId="562" xr:uid="{00000000-0005-0000-0000-0000F3010000}"/>
    <cellStyle name="p_iMedia comps_CURRENT.xls Chart 10_HomeAway model_current" xfId="563" xr:uid="{00000000-0005-0000-0000-0000F4010000}"/>
    <cellStyle name="p_iMedia comps_CURRENT.xls Chart 10_HomeAway model_current_Zillow_current" xfId="564" xr:uid="{00000000-0005-0000-0000-0000F5010000}"/>
    <cellStyle name="p_iMedia comps_CURRENT.xls Chart 10_HomeAway model_downside" xfId="565" xr:uid="{00000000-0005-0000-0000-0000F6010000}"/>
    <cellStyle name="p_iMedia comps_CURRENT.xls Chart 10_HomeAway model_downside_Zillow_current" xfId="566" xr:uid="{00000000-0005-0000-0000-0000F7010000}"/>
    <cellStyle name="p_iMedia comps_CURRENT.xls Chart 10_QNST model_current" xfId="567" xr:uid="{00000000-0005-0000-0000-0000F8010000}"/>
    <cellStyle name="p_iMedia comps_CURRENT.xls Chart 4" xfId="568" xr:uid="{00000000-0005-0000-0000-0000F9010000}"/>
    <cellStyle name="p_iMedia comps_CURRENT.xls Chart 4_GOOG Citi model_current" xfId="569" xr:uid="{00000000-0005-0000-0000-0000FA010000}"/>
    <cellStyle name="p_iMedia comps_CURRENT.xls Chart 4_HomeAway model_current" xfId="570" xr:uid="{00000000-0005-0000-0000-0000FB010000}"/>
    <cellStyle name="p_iMedia comps_CURRENT.xls Chart 4_HomeAway model_current_Zillow_current" xfId="571" xr:uid="{00000000-0005-0000-0000-0000FC010000}"/>
    <cellStyle name="p_iMedia comps_CURRENT.xls Chart 4_HomeAway model_downside" xfId="572" xr:uid="{00000000-0005-0000-0000-0000FD010000}"/>
    <cellStyle name="p_iMedia comps_CURRENT.xls Chart 4_HomeAway model_downside_Zillow_current" xfId="573" xr:uid="{00000000-0005-0000-0000-0000FE010000}"/>
    <cellStyle name="p_iMedia comps_CURRENT.xls Chart 4_QNST model_current" xfId="574" xr:uid="{00000000-0005-0000-0000-0000FF010000}"/>
    <cellStyle name="p_iMedia comps_CURRENT.xls Chart 5" xfId="575" xr:uid="{00000000-0005-0000-0000-000000020000}"/>
    <cellStyle name="p_iMedia comps_CURRENT.xls Chart 5_GOOG Citi model_current" xfId="576" xr:uid="{00000000-0005-0000-0000-000001020000}"/>
    <cellStyle name="p_iMedia comps_CURRENT.xls Chart 5_HomeAway model_current" xfId="577" xr:uid="{00000000-0005-0000-0000-000002020000}"/>
    <cellStyle name="p_iMedia comps_CURRENT.xls Chart 5_HomeAway model_current_Zillow_current" xfId="578" xr:uid="{00000000-0005-0000-0000-000003020000}"/>
    <cellStyle name="p_iMedia comps_CURRENT.xls Chart 5_HomeAway model_downside" xfId="579" xr:uid="{00000000-0005-0000-0000-000004020000}"/>
    <cellStyle name="p_iMedia comps_CURRENT.xls Chart 5_HomeAway model_downside_Zillow_current" xfId="580" xr:uid="{00000000-0005-0000-0000-000005020000}"/>
    <cellStyle name="p_iMedia comps_CURRENT.xls Chart 5_QNST model_current" xfId="581" xr:uid="{00000000-0005-0000-0000-000006020000}"/>
    <cellStyle name="p_iMedia comps_CURRENT.xls Chart 6" xfId="582" xr:uid="{00000000-0005-0000-0000-000007020000}"/>
    <cellStyle name="p_iMedia comps_CURRENT.xls Chart 6_GOOG Citi model_current" xfId="583" xr:uid="{00000000-0005-0000-0000-000008020000}"/>
    <cellStyle name="p_iMedia comps_CURRENT.xls Chart 6_HomeAway model_current" xfId="584" xr:uid="{00000000-0005-0000-0000-000009020000}"/>
    <cellStyle name="p_iMedia comps_CURRENT.xls Chart 6_HomeAway model_current_Zillow_current" xfId="585" xr:uid="{00000000-0005-0000-0000-00000A020000}"/>
    <cellStyle name="p_iMedia comps_CURRENT.xls Chart 6_HomeAway model_downside" xfId="586" xr:uid="{00000000-0005-0000-0000-00000B020000}"/>
    <cellStyle name="p_iMedia comps_CURRENT.xls Chart 6_HomeAway model_downside_Zillow_current" xfId="587" xr:uid="{00000000-0005-0000-0000-00000C020000}"/>
    <cellStyle name="p_iMedia comps_CURRENT.xls Chart 6_QNST model_current" xfId="588" xr:uid="{00000000-0005-0000-0000-00000D020000}"/>
    <cellStyle name="p_iMedia comps_CURRENT.xls Chart 7" xfId="589" xr:uid="{00000000-0005-0000-0000-00000E020000}"/>
    <cellStyle name="p_iMedia comps_CURRENT.xls Chart 7_GOOG Citi model_current" xfId="590" xr:uid="{00000000-0005-0000-0000-00000F020000}"/>
    <cellStyle name="p_iMedia comps_CURRENT.xls Chart 7_HomeAway model_current" xfId="591" xr:uid="{00000000-0005-0000-0000-000010020000}"/>
    <cellStyle name="p_iMedia comps_CURRENT.xls Chart 7_HomeAway model_current_Zillow_current" xfId="592" xr:uid="{00000000-0005-0000-0000-000011020000}"/>
    <cellStyle name="p_iMedia comps_CURRENT.xls Chart 7_HomeAway model_downside" xfId="593" xr:uid="{00000000-0005-0000-0000-000012020000}"/>
    <cellStyle name="p_iMedia comps_CURRENT.xls Chart 7_HomeAway model_downside_Zillow_current" xfId="594" xr:uid="{00000000-0005-0000-0000-000013020000}"/>
    <cellStyle name="p_iMedia comps_CURRENT.xls Chart 7_QNST model_current" xfId="595" xr:uid="{00000000-0005-0000-0000-000014020000}"/>
    <cellStyle name="p_iMedia comps_CURRENT.xls Chart 9" xfId="596" xr:uid="{00000000-0005-0000-0000-000015020000}"/>
    <cellStyle name="p_iMedia comps_CURRENT.xls Chart 9_GOOG Citi model_current" xfId="597" xr:uid="{00000000-0005-0000-0000-000016020000}"/>
    <cellStyle name="p_iMedia comps_CURRENT.xls Chart 9_HomeAway model_current" xfId="598" xr:uid="{00000000-0005-0000-0000-000017020000}"/>
    <cellStyle name="p_iMedia comps_CURRENT.xls Chart 9_HomeAway model_current_Zillow_current" xfId="599" xr:uid="{00000000-0005-0000-0000-000018020000}"/>
    <cellStyle name="p_iMedia comps_CURRENT.xls Chart 9_HomeAway model_downside" xfId="600" xr:uid="{00000000-0005-0000-0000-000019020000}"/>
    <cellStyle name="p_iMedia comps_CURRENT.xls Chart 9_HomeAway model_downside_Zillow_current" xfId="601" xr:uid="{00000000-0005-0000-0000-00001A020000}"/>
    <cellStyle name="p_iMedia comps_CURRENT.xls Chart 9_QNST model_current" xfId="602" xr:uid="{00000000-0005-0000-0000-00001B020000}"/>
    <cellStyle name="p_QNST model_current" xfId="603" xr:uid="{00000000-0005-0000-0000-00001C020000}"/>
    <cellStyle name="p1 Table headers" xfId="604" xr:uid="{00000000-0005-0000-0000-00001D020000}"/>
    <cellStyle name="p1 Table stubs" xfId="605" xr:uid="{00000000-0005-0000-0000-00001E020000}"/>
    <cellStyle name="p1 Table text" xfId="606" xr:uid="{00000000-0005-0000-0000-00001F020000}"/>
    <cellStyle name="Page Heading Large" xfId="607" xr:uid="{00000000-0005-0000-0000-000020020000}"/>
    <cellStyle name="Page Heading Small" xfId="608" xr:uid="{00000000-0005-0000-0000-000021020000}"/>
    <cellStyle name="Page Number" xfId="609" xr:uid="{00000000-0005-0000-0000-000022020000}"/>
    <cellStyle name="PB Table Heading" xfId="610" xr:uid="{00000000-0005-0000-0000-000023020000}"/>
    <cellStyle name="PB Table Highlight1" xfId="611" xr:uid="{00000000-0005-0000-0000-000024020000}"/>
    <cellStyle name="PB Table Highlight2" xfId="612" xr:uid="{00000000-0005-0000-0000-000025020000}"/>
    <cellStyle name="PB Table Highlight3" xfId="613" xr:uid="{00000000-0005-0000-0000-000026020000}"/>
    <cellStyle name="PB Table Standard Row" xfId="614" xr:uid="{00000000-0005-0000-0000-000027020000}"/>
    <cellStyle name="PB Table Subtotal Row" xfId="615" xr:uid="{00000000-0005-0000-0000-000028020000}"/>
    <cellStyle name="PB Table Total Row" xfId="616" xr:uid="{00000000-0005-0000-0000-000029020000}"/>
    <cellStyle name="Pctdec1" xfId="617" xr:uid="{00000000-0005-0000-0000-00002A020000}"/>
    <cellStyle name="Pctdec1+" xfId="618" xr:uid="{00000000-0005-0000-0000-00002B020000}"/>
    <cellStyle name="Pctdec1itals" xfId="619" xr:uid="{00000000-0005-0000-0000-00002C020000}"/>
    <cellStyle name="Pctdec1itals+" xfId="620" xr:uid="{00000000-0005-0000-0000-00002D020000}"/>
    <cellStyle name="Pctdec2" xfId="621" xr:uid="{00000000-0005-0000-0000-00002E020000}"/>
    <cellStyle name="Pctg" xfId="622" xr:uid="{00000000-0005-0000-0000-00002F020000}"/>
    <cellStyle name="Pctg 2" xfId="623" xr:uid="{00000000-0005-0000-0000-000030020000}"/>
    <cellStyle name="Pec (2dec,fs)" xfId="624" xr:uid="{00000000-0005-0000-0000-000031020000}"/>
    <cellStyle name="percent (0)" xfId="625" xr:uid="{00000000-0005-0000-0000-000032020000}"/>
    <cellStyle name="Percent (1)" xfId="626" xr:uid="{00000000-0005-0000-0000-000033020000}"/>
    <cellStyle name="Percent (M)" xfId="627" xr:uid="{00000000-0005-0000-0000-000034020000}"/>
    <cellStyle name="Percent [0]" xfId="628" xr:uid="{00000000-0005-0000-0000-000035020000}"/>
    <cellStyle name="Percent [1]" xfId="629" xr:uid="{00000000-0005-0000-0000-000036020000}"/>
    <cellStyle name="Percent [2]" xfId="630" xr:uid="{00000000-0005-0000-0000-000037020000}"/>
    <cellStyle name="Percent 2" xfId="631" xr:uid="{00000000-0005-0000-0000-000038020000}"/>
    <cellStyle name="Percent 2 2" xfId="632" xr:uid="{00000000-0005-0000-0000-000039020000}"/>
    <cellStyle name="Percent 3" xfId="633" xr:uid="{00000000-0005-0000-0000-00003A020000}"/>
    <cellStyle name="Percent 3 2" xfId="634" xr:uid="{00000000-0005-0000-0000-00003B020000}"/>
    <cellStyle name="Percent 4" xfId="635" xr:uid="{00000000-0005-0000-0000-00003C020000}"/>
    <cellStyle name="Percent 5" xfId="636" xr:uid="{00000000-0005-0000-0000-00003D020000}"/>
    <cellStyle name="Percent 6" xfId="637" xr:uid="{00000000-0005-0000-0000-00003E020000}"/>
    <cellStyle name="Percent Hard" xfId="638" xr:uid="{00000000-0005-0000-0000-00003F020000}"/>
    <cellStyle name="Percent(1)" xfId="92" xr:uid="{00000000-0005-0000-0000-000040020000}"/>
    <cellStyle name="Percent[0]" xfId="639" xr:uid="{00000000-0005-0000-0000-000041020000}"/>
    <cellStyle name="Percent[1]" xfId="640" xr:uid="{00000000-0005-0000-0000-000042020000}"/>
    <cellStyle name="Percent1" xfId="641" xr:uid="{00000000-0005-0000-0000-000043020000}"/>
    <cellStyle name="Percent2" xfId="642" xr:uid="{00000000-0005-0000-0000-000044020000}"/>
    <cellStyle name="PERCENTAGE" xfId="643" xr:uid="{00000000-0005-0000-0000-000045020000}"/>
    <cellStyle name="posit" xfId="644" xr:uid="{00000000-0005-0000-0000-000046020000}"/>
    <cellStyle name="Poundsdec0" xfId="645" xr:uid="{00000000-0005-0000-0000-000047020000}"/>
    <cellStyle name="ppt" xfId="646" xr:uid="{00000000-0005-0000-0000-000048020000}"/>
    <cellStyle name="ppt[1]" xfId="647" xr:uid="{00000000-0005-0000-0000-000049020000}"/>
    <cellStyle name="ppt_DIS" xfId="648" xr:uid="{00000000-0005-0000-0000-00004A020000}"/>
    <cellStyle name="Price" xfId="649" xr:uid="{00000000-0005-0000-0000-00004B020000}"/>
    <cellStyle name="Problem" xfId="650" xr:uid="{00000000-0005-0000-0000-00004C020000}"/>
    <cellStyle name="q_AA - BenefitsBonus " xfId="651" xr:uid="{00000000-0005-0000-0000-00004D020000}"/>
    <cellStyle name="Ratios" xfId="652" xr:uid="{00000000-0005-0000-0000-00004E020000}"/>
    <cellStyle name="Recommendation" xfId="653" xr:uid="{00000000-0005-0000-0000-00004F020000}"/>
    <cellStyle name="Red" xfId="654" xr:uid="{00000000-0005-0000-0000-000050020000}"/>
    <cellStyle name="Reference" xfId="655" xr:uid="{00000000-0005-0000-0000-000051020000}"/>
    <cellStyle name="Report Title" xfId="656" xr:uid="{00000000-0005-0000-0000-000052020000}"/>
    <cellStyle name="revenue_model_q" xfId="657" xr:uid="{00000000-0005-0000-0000-000053020000}"/>
    <cellStyle name="rh" xfId="658" xr:uid="{00000000-0005-0000-0000-000054020000}"/>
    <cellStyle name="rh 2" xfId="659" xr:uid="{00000000-0005-0000-0000-000055020000}"/>
    <cellStyle name="rh_AMZN 091411 (2)" xfId="660" xr:uid="{00000000-0005-0000-0000-000056020000}"/>
    <cellStyle name="Right" xfId="661" xr:uid="{00000000-0005-0000-0000-000057020000}"/>
    <cellStyle name="Row Title 1" xfId="662" xr:uid="{00000000-0005-0000-0000-000058020000}"/>
    <cellStyle name="Row Title 2" xfId="663" xr:uid="{00000000-0005-0000-0000-000059020000}"/>
    <cellStyle name="RRSInstruction" xfId="664" xr:uid="{00000000-0005-0000-0000-00005A020000}"/>
    <cellStyle name="s" xfId="665" xr:uid="{00000000-0005-0000-0000-00005B020000}"/>
    <cellStyle name="s_HardInc " xfId="666" xr:uid="{00000000-0005-0000-0000-00005C020000}"/>
    <cellStyle name="s_Valuation " xfId="667" xr:uid="{00000000-0005-0000-0000-00005D020000}"/>
    <cellStyle name="Salomon Logo" xfId="668" xr:uid="{00000000-0005-0000-0000-00005E020000}"/>
    <cellStyle name="sample" xfId="669" xr:uid="{00000000-0005-0000-0000-00005F020000}"/>
    <cellStyle name="SB_Normal" xfId="670" xr:uid="{00000000-0005-0000-0000-000060020000}"/>
    <cellStyle name="Shaded" xfId="671" xr:uid="{00000000-0005-0000-0000-000061020000}"/>
    <cellStyle name="Share" xfId="672" xr:uid="{00000000-0005-0000-0000-000062020000}"/>
    <cellStyle name="Single Accounting" xfId="673" xr:uid="{00000000-0005-0000-0000-000063020000}"/>
    <cellStyle name="SingleTopDoubleBott" xfId="674" xr:uid="{00000000-0005-0000-0000-000064020000}"/>
    <cellStyle name="Source" xfId="675" xr:uid="{00000000-0005-0000-0000-000065020000}"/>
    <cellStyle name="Source/note" xfId="93" xr:uid="{00000000-0005-0000-0000-000066020000}"/>
    <cellStyle name="SPEC" xfId="676" xr:uid="{00000000-0005-0000-0000-000067020000}"/>
    <cellStyle name="SPOl" xfId="677" xr:uid="{00000000-0005-0000-0000-000068020000}"/>
    <cellStyle name="srh" xfId="678" xr:uid="{00000000-0005-0000-0000-000069020000}"/>
    <cellStyle name="ssp " xfId="679" xr:uid="{00000000-0005-0000-0000-00006A020000}"/>
    <cellStyle name="Standaard_Mobilemodel" xfId="680" xr:uid="{00000000-0005-0000-0000-00006B020000}"/>
    <cellStyle name="Standard" xfId="681" xr:uid="{00000000-0005-0000-0000-00006C020000}"/>
    <cellStyle name="Stock_Symbols" xfId="682" xr:uid="{00000000-0005-0000-0000-00006D020000}"/>
    <cellStyle name="Style 1" xfId="94" xr:uid="{00000000-0005-0000-0000-00006E020000}"/>
    <cellStyle name="Style 10" xfId="683" xr:uid="{00000000-0005-0000-0000-00006F020000}"/>
    <cellStyle name="Style 11" xfId="684" xr:uid="{00000000-0005-0000-0000-000070020000}"/>
    <cellStyle name="Style 12" xfId="685" xr:uid="{00000000-0005-0000-0000-000071020000}"/>
    <cellStyle name="Style 2" xfId="686" xr:uid="{00000000-0005-0000-0000-000072020000}"/>
    <cellStyle name="Style 3" xfId="687" xr:uid="{00000000-0005-0000-0000-000073020000}"/>
    <cellStyle name="Style 4" xfId="688" xr:uid="{00000000-0005-0000-0000-000074020000}"/>
    <cellStyle name="Style 5" xfId="689" xr:uid="{00000000-0005-0000-0000-000075020000}"/>
    <cellStyle name="Style 6" xfId="690" xr:uid="{00000000-0005-0000-0000-000076020000}"/>
    <cellStyle name="Style 7" xfId="691" xr:uid="{00000000-0005-0000-0000-000077020000}"/>
    <cellStyle name="Style 8" xfId="692" xr:uid="{00000000-0005-0000-0000-000078020000}"/>
    <cellStyle name="Style 9" xfId="693" xr:uid="{00000000-0005-0000-0000-000079020000}"/>
    <cellStyle name="STYLE1" xfId="694" xr:uid="{00000000-0005-0000-0000-00007A020000}"/>
    <cellStyle name="STYLE2" xfId="695" xr:uid="{00000000-0005-0000-0000-00007B020000}"/>
    <cellStyle name="STYLE3" xfId="696" xr:uid="{00000000-0005-0000-0000-00007C020000}"/>
    <cellStyle name="Sub - Style3" xfId="95" xr:uid="{00000000-0005-0000-0000-00007D020000}"/>
    <cellStyle name="Subhead" xfId="697" xr:uid="{00000000-0005-0000-0000-00007E020000}"/>
    <cellStyle name="Subheadbldun" xfId="698" xr:uid="{00000000-0005-0000-0000-00007F020000}"/>
    <cellStyle name="SubTitle" xfId="699" xr:uid="{00000000-0005-0000-0000-000080020000}"/>
    <cellStyle name="Subtotal_left" xfId="700" xr:uid="{00000000-0005-0000-0000-000081020000}"/>
    <cellStyle name="SubtotalData" xfId="701" xr:uid="{00000000-0005-0000-0000-000082020000}"/>
    <cellStyle name="SummaryFormat" xfId="702" xr:uid="{00000000-0005-0000-0000-000083020000}"/>
    <cellStyle name="SummaryFormatEnd" xfId="703" xr:uid="{00000000-0005-0000-0000-000084020000}"/>
    <cellStyle name="SummaryFormatStart" xfId="704" xr:uid="{00000000-0005-0000-0000-000085020000}"/>
    <cellStyle name="Table" xfId="705" xr:uid="{00000000-0005-0000-0000-000086020000}"/>
    <cellStyle name="Table Col Head" xfId="706" xr:uid="{00000000-0005-0000-0000-000087020000}"/>
    <cellStyle name="Table Head" xfId="707" xr:uid="{00000000-0005-0000-0000-000088020000}"/>
    <cellStyle name="Table Head Aligned" xfId="708" xr:uid="{00000000-0005-0000-0000-000089020000}"/>
    <cellStyle name="Table Head Blue" xfId="709" xr:uid="{00000000-0005-0000-0000-00008A020000}"/>
    <cellStyle name="Table Head Green" xfId="710" xr:uid="{00000000-0005-0000-0000-00008B020000}"/>
    <cellStyle name="Table Head_AmbevMOD" xfId="711" xr:uid="{00000000-0005-0000-0000-00008C020000}"/>
    <cellStyle name="Table headers" xfId="96" xr:uid="{00000000-0005-0000-0000-00008D020000}"/>
    <cellStyle name="Table Source" xfId="712" xr:uid="{00000000-0005-0000-0000-00008E020000}"/>
    <cellStyle name="Table Sub Head" xfId="713" xr:uid="{00000000-0005-0000-0000-00008F020000}"/>
    <cellStyle name="Table text" xfId="97" xr:uid="{00000000-0005-0000-0000-000090020000}"/>
    <cellStyle name="Table title" xfId="98" xr:uid="{00000000-0005-0000-0000-000091020000}"/>
    <cellStyle name="Table Units" xfId="714" xr:uid="{00000000-0005-0000-0000-000092020000}"/>
    <cellStyle name="TableBody_Deutsche Telekom " xfId="715" xr:uid="{00000000-0005-0000-0000-000093020000}"/>
    <cellStyle name="TableColHeads_Deutsche Telekom " xfId="716" xr:uid="{00000000-0005-0000-0000-000094020000}"/>
    <cellStyle name="TableFootnotes" xfId="717" xr:uid="{00000000-0005-0000-0000-000095020000}"/>
    <cellStyle name="TableName" xfId="718" xr:uid="{00000000-0005-0000-0000-000096020000}"/>
    <cellStyle name="Text 1" xfId="719" xr:uid="{00000000-0005-0000-0000-000097020000}"/>
    <cellStyle name="Text 2" xfId="720" xr:uid="{00000000-0005-0000-0000-000098020000}"/>
    <cellStyle name="Text Head 1" xfId="721" xr:uid="{00000000-0005-0000-0000-000099020000}"/>
    <cellStyle name="Text Head 2" xfId="722" xr:uid="{00000000-0005-0000-0000-00009A020000}"/>
    <cellStyle name="Text Indent 1" xfId="723" xr:uid="{00000000-0005-0000-0000-00009B020000}"/>
    <cellStyle name="Text Indent 2" xfId="724" xr:uid="{00000000-0005-0000-0000-00009C020000}"/>
    <cellStyle name="Text-fin statements" xfId="725" xr:uid="{00000000-0005-0000-0000-00009D020000}"/>
    <cellStyle name="Times [1]" xfId="726" xr:uid="{00000000-0005-0000-0000-00009E020000}"/>
    <cellStyle name="Times [2]" xfId="727" xr:uid="{00000000-0005-0000-0000-00009F020000}"/>
    <cellStyle name="Times 10" xfId="728" xr:uid="{00000000-0005-0000-0000-0000A0020000}"/>
    <cellStyle name="Times 12" xfId="729" xr:uid="{00000000-0005-0000-0000-0000A1020000}"/>
    <cellStyle name="Timesdec1" xfId="730" xr:uid="{00000000-0005-0000-0000-0000A2020000}"/>
    <cellStyle name="Timesdec2" xfId="731" xr:uid="{00000000-0005-0000-0000-0000A3020000}"/>
    <cellStyle name="Title" xfId="99" xr:uid="{00000000-0005-0000-0000-0000A4020000}"/>
    <cellStyle name="Title - PROJECT" xfId="732" xr:uid="{00000000-0005-0000-0000-0000A5020000}"/>
    <cellStyle name="Title - Underline" xfId="733" xr:uid="{00000000-0005-0000-0000-0000A6020000}"/>
    <cellStyle name="Title Box" xfId="734" xr:uid="{00000000-0005-0000-0000-0000A7020000}"/>
    <cellStyle name="Title Chart" xfId="735" xr:uid="{00000000-0005-0000-0000-0000A8020000}"/>
    <cellStyle name="Title: 2 Lines" xfId="736" xr:uid="{00000000-0005-0000-0000-0000A9020000}"/>
    <cellStyle name="Title1" xfId="737" xr:uid="{00000000-0005-0000-0000-0000AA020000}"/>
    <cellStyle name="Title2" xfId="738" xr:uid="{00000000-0005-0000-0000-0000AB020000}"/>
    <cellStyle name="Titles - Col. Headings" xfId="739" xr:uid="{00000000-0005-0000-0000-0000AC020000}"/>
    <cellStyle name="Titles - Other" xfId="740" xr:uid="{00000000-0005-0000-0000-0000AD020000}"/>
    <cellStyle name="TitleStartCell" xfId="741" xr:uid="{00000000-0005-0000-0000-0000AE020000}"/>
    <cellStyle name="TOC 1" xfId="742" xr:uid="{00000000-0005-0000-0000-0000AF020000}"/>
    <cellStyle name="TOC 2" xfId="743" xr:uid="{00000000-0005-0000-0000-0000B0020000}"/>
    <cellStyle name="tom" xfId="744" xr:uid="{00000000-0005-0000-0000-0000B1020000}"/>
    <cellStyle name="Total" xfId="100" xr:uid="{00000000-0005-0000-0000-0000B2020000}"/>
    <cellStyle name="Total Currency" xfId="745" xr:uid="{00000000-0005-0000-0000-0000B3020000}"/>
    <cellStyle name="Total Normal" xfId="746" xr:uid="{00000000-0005-0000-0000-0000B4020000}"/>
    <cellStyle name="Ugly" xfId="747" xr:uid="{00000000-0005-0000-0000-0000B5020000}"/>
    <cellStyle name="Underline" xfId="748" xr:uid="{00000000-0005-0000-0000-0000B6020000}"/>
    <cellStyle name="UnderlineDouble" xfId="749" xr:uid="{00000000-0005-0000-0000-0000B7020000}"/>
    <cellStyle name="UnderlineNormal" xfId="750" xr:uid="{00000000-0005-0000-0000-0000B8020000}"/>
    <cellStyle name="units" xfId="751" xr:uid="{00000000-0005-0000-0000-0000B9020000}"/>
    <cellStyle name="UnLocked" xfId="150" xr:uid="{00000000-0005-0000-0000-0000BA020000}"/>
    <cellStyle name="Update" xfId="752" xr:uid="{00000000-0005-0000-0000-0000BB020000}"/>
    <cellStyle name="Upload Only" xfId="753" xr:uid="{00000000-0005-0000-0000-0000BC020000}"/>
    <cellStyle name="Validation" xfId="754" xr:uid="{00000000-0005-0000-0000-0000BD020000}"/>
    <cellStyle name="Währung [0]_Company Report_#2" xfId="101" xr:uid="{00000000-0005-0000-0000-0000BE020000}"/>
    <cellStyle name="Währung_Company Report_#2" xfId="102" xr:uid="{00000000-0005-0000-0000-0000BF020000}"/>
    <cellStyle name="Warning Text" xfId="103" xr:uid="{00000000-0005-0000-0000-0000C0020000}"/>
    <cellStyle name="x" xfId="755" xr:uid="{00000000-0005-0000-0000-0000C1020000}"/>
    <cellStyle name="x_Bank report_First FHC" xfId="756" xr:uid="{00000000-0005-0000-0000-0000C2020000}"/>
    <cellStyle name="x_Template-base" xfId="757" xr:uid="{00000000-0005-0000-0000-0000C3020000}"/>
    <cellStyle name="Year" xfId="758" xr:uid="{00000000-0005-0000-0000-0000C4020000}"/>
    <cellStyle name="YearEnd" xfId="759" xr:uid="{00000000-0005-0000-0000-0000C5020000}"/>
    <cellStyle name="years" xfId="760" xr:uid="{00000000-0005-0000-0000-0000C6020000}"/>
    <cellStyle name="Yen" xfId="761" xr:uid="{00000000-0005-0000-0000-0000C7020000}"/>
    <cellStyle name="百分比" xfId="104" builtinId="5"/>
    <cellStyle name="百分比 2" xfId="139" xr:uid="{00000000-0005-0000-0000-0000C9020000}"/>
    <cellStyle name="百分比 2 2" xfId="783" xr:uid="{00000000-0005-0000-0000-0000CA020000}"/>
    <cellStyle name="标题" xfId="105" builtinId="15" customBuiltin="1"/>
    <cellStyle name="标题 1" xfId="106" builtinId="16" customBuiltin="1"/>
    <cellStyle name="标题 2" xfId="107" builtinId="17" customBuiltin="1"/>
    <cellStyle name="标题 3" xfId="108" builtinId="18" customBuiltin="1"/>
    <cellStyle name="标题 4" xfId="109" builtinId="19" customBuiltin="1"/>
    <cellStyle name="標準_Book4" xfId="762" xr:uid="{00000000-0005-0000-0000-0000D0020000}"/>
    <cellStyle name="差" xfId="110" builtinId="27" customBuiltin="1"/>
    <cellStyle name="常规" xfId="0" builtinId="0"/>
    <cellStyle name="常规 2" xfId="111" xr:uid="{00000000-0005-0000-0000-0000D3020000}"/>
    <cellStyle name="常规 3" xfId="137" xr:uid="{00000000-0005-0000-0000-0000D4020000}"/>
    <cellStyle name="常规 3 2" xfId="138" xr:uid="{00000000-0005-0000-0000-0000D5020000}"/>
    <cellStyle name="常规 4" xfId="163" xr:uid="{00000000-0005-0000-0000-0000D6020000}"/>
    <cellStyle name="常规 4 2" xfId="780" xr:uid="{00000000-0005-0000-0000-0000D7020000}"/>
    <cellStyle name="常规 5" xfId="781" xr:uid="{00000000-0005-0000-0000-0000D8020000}"/>
    <cellStyle name="常规 6" xfId="784" xr:uid="{00000000-0005-0000-0000-0000D9020000}"/>
    <cellStyle name="常规_Format" xfId="112" xr:uid="{00000000-0005-0000-0000-0000DA020000}"/>
    <cellStyle name="常规_Rev. Forecast" xfId="113" xr:uid="{00000000-0005-0000-0000-0000DB020000}"/>
    <cellStyle name="常规_Sheet1" xfId="785" xr:uid="{00000000-0005-0000-0000-0000DC020000}"/>
    <cellStyle name="常规_zhgj-model" xfId="114" xr:uid="{00000000-0005-0000-0000-0000DD020000}"/>
    <cellStyle name="常规_财务报表" xfId="115" xr:uid="{00000000-0005-0000-0000-0000DE020000}"/>
    <cellStyle name="超级链接" xfId="151" xr:uid="{00000000-0005-0000-0000-0000DF020000}"/>
    <cellStyle name="超链接 2" xfId="763" xr:uid="{00000000-0005-0000-0000-0000E0020000}"/>
    <cellStyle name="好" xfId="116" builtinId="26" customBuiltin="1"/>
    <cellStyle name="桁区切り [0.0]" xfId="764" xr:uid="{00000000-0005-0000-0000-0000E2020000}"/>
    <cellStyle name="后继超级链接" xfId="152" xr:uid="{00000000-0005-0000-0000-0000E3020000}"/>
    <cellStyle name="汇总" xfId="117" builtinId="25" customBuiltin="1"/>
    <cellStyle name="貨幣[0]_INVENTORY-3" xfId="765" xr:uid="{00000000-0005-0000-0000-0000E5020000}"/>
    <cellStyle name="计算" xfId="118" builtinId="22" customBuiltin="1"/>
    <cellStyle name="检查单元格" xfId="119" builtinId="23" customBuiltin="1"/>
    <cellStyle name="解释性文本" xfId="120" builtinId="53" customBuiltin="1"/>
    <cellStyle name="警告文本" xfId="121" builtinId="11" customBuiltin="1"/>
    <cellStyle name="链接单元格" xfId="122" builtinId="24" customBuiltin="1"/>
    <cellStyle name="年資料" xfId="766" xr:uid="{00000000-0005-0000-0000-0000EB020000}"/>
    <cellStyle name="똿뗦먛귟 [0.00]_PRODUCT DETAIL Q1" xfId="767" xr:uid="{00000000-0005-0000-0000-0000EC020000}"/>
    <cellStyle name="똿뗦먛귟_PRODUCT DETAIL Q1" xfId="768" xr:uid="{00000000-0005-0000-0000-0000ED020000}"/>
    <cellStyle name="普通_GD DCF" xfId="153" xr:uid="{00000000-0005-0000-0000-0000EE020000}"/>
    <cellStyle name="千位分隔" xfId="123" builtinId="3"/>
    <cellStyle name="千位分隔 2" xfId="782" xr:uid="{00000000-0005-0000-0000-0000F0020000}"/>
    <cellStyle name="千位分隔[0]" xfId="124" builtinId="6"/>
    <cellStyle name="千位分隔[0]_000157" xfId="125" xr:uid="{00000000-0005-0000-0000-0000F2020000}"/>
    <cellStyle name="适中" xfId="132" builtinId="28" customBuiltin="1"/>
    <cellStyle name="输出" xfId="133" builtinId="21" customBuiltin="1"/>
    <cellStyle name="输入" xfId="134" builtinId="20" customBuiltin="1"/>
    <cellStyle name="样式 1" xfId="135" xr:uid="{00000000-0005-0000-0000-0000FC020000}"/>
    <cellStyle name="一般_CAE_Valuation_Model_v2" xfId="154" xr:uid="{00000000-0005-0000-0000-0000FD020000}"/>
    <cellStyle name="英文表头" xfId="155" xr:uid="{00000000-0005-0000-0000-0000FE020000}"/>
    <cellStyle name="믅됞 [0.00]_PRODUCT DETAIL Q1" xfId="769" xr:uid="{00000000-0005-0000-0000-0000FF020000}"/>
    <cellStyle name="믅됞_PRODUCT DETAIL Q1" xfId="770" xr:uid="{00000000-0005-0000-0000-000000030000}"/>
    <cellStyle name="着色 1" xfId="126" builtinId="29" customBuiltin="1"/>
    <cellStyle name="着色 2" xfId="127" builtinId="33" customBuiltin="1"/>
    <cellStyle name="着色 3" xfId="128" builtinId="37" customBuiltin="1"/>
    <cellStyle name="着色 4" xfId="129" builtinId="41" customBuiltin="1"/>
    <cellStyle name="着色 5" xfId="130" builtinId="45" customBuiltin="1"/>
    <cellStyle name="着色 6" xfId="131" builtinId="49" customBuiltin="1"/>
    <cellStyle name="整数" xfId="156" xr:uid="{00000000-0005-0000-0000-000001030000}"/>
    <cellStyle name="整数-0.0" xfId="157" xr:uid="{00000000-0005-0000-0000-000002030000}"/>
    <cellStyle name="整数-0.00" xfId="158" xr:uid="{00000000-0005-0000-0000-000003030000}"/>
    <cellStyle name="整数百分比" xfId="159" xr:uid="{00000000-0005-0000-0000-000004030000}"/>
    <cellStyle name="整数百分比-0.0" xfId="160" xr:uid="{00000000-0005-0000-0000-000005030000}"/>
    <cellStyle name="整数百分比-0.00" xfId="161" xr:uid="{00000000-0005-0000-0000-000006030000}"/>
    <cellStyle name="中文表头" xfId="162" xr:uid="{00000000-0005-0000-0000-000007030000}"/>
    <cellStyle name="注释" xfId="136" builtinId="10" customBuiltin="1"/>
    <cellStyle name="뷭?_BOOKSHIP" xfId="771" xr:uid="{00000000-0005-0000-0000-000009030000}"/>
    <cellStyle name="성명" xfId="772" xr:uid="{00000000-0005-0000-0000-00000A030000}"/>
    <cellStyle name="쬞\?1@" xfId="773" xr:uid="{00000000-0005-0000-0000-00000B030000}"/>
    <cellStyle name="콤마 [0]_#3이설 견적_준공내역총괄표 " xfId="774" xr:uid="{00000000-0005-0000-0000-00000C030000}"/>
    <cellStyle name="콤마_#3이설 견적_준공내역총괄표 " xfId="775" xr:uid="{00000000-0005-0000-0000-00000D030000}"/>
    <cellStyle name="통화 [0]_1202" xfId="776" xr:uid="{00000000-0005-0000-0000-00000E030000}"/>
    <cellStyle name="통화_1202" xfId="777" xr:uid="{00000000-0005-0000-0000-00000F030000}"/>
    <cellStyle name="표준_(정보부문)월별인원계획" xfId="778" xr:uid="{00000000-0005-0000-0000-000010030000}"/>
    <cellStyle name="하이퍼링크_000727 IMT-2000 시설투자물량(4210) 4FA고려 필요 " xfId="779" xr:uid="{00000000-0005-0000-0000-00001103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A1C00"/>
      <rgbColor rgb="00B2B2B2"/>
      <rgbColor rgb="00DC3400"/>
      <rgbColor rgb="00808080"/>
      <rgbColor rgb="00FF6E41"/>
      <rgbColor rgb="005F5F5F"/>
      <rgbColor rgb="007A1C00"/>
      <rgbColor rgb="00000000"/>
      <rgbColor rgb="007A1C00"/>
      <rgbColor rgb="00DDDDDD"/>
      <rgbColor rgb="00DC3400"/>
      <rgbColor rgb="00808080"/>
      <rgbColor rgb="00FF6E41"/>
      <rgbColor rgb="005F5F5F"/>
      <rgbColor rgb="007A1C00"/>
      <rgbColor rgb="00000000"/>
      <rgbColor rgb="0000CCFF"/>
      <rgbColor rgb="00CCFFFF"/>
      <rgbColor rgb="00CCFFCC"/>
      <rgbColor rgb="00FFFF99"/>
      <rgbColor rgb="0099CCFF"/>
      <rgbColor rgb="00D7C8A9"/>
      <rgbColor rgb="00863814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7D7D7"/>
      <color rgb="FF6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externalLink" Target="externalLinks/externalLink38.xml"/><Relationship Id="rId55" Type="http://schemas.openxmlformats.org/officeDocument/2006/relationships/externalLink" Target="externalLinks/externalLink4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7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1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56" Type="http://schemas.openxmlformats.org/officeDocument/2006/relationships/externalLink" Target="externalLinks/externalLink44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59" Type="http://schemas.openxmlformats.org/officeDocument/2006/relationships/sharedStrings" Target="sharedStrings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54" Type="http://schemas.openxmlformats.org/officeDocument/2006/relationships/externalLink" Target="externalLinks/externalLink4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externalLink" Target="externalLinks/externalLink40.xml"/><Relationship Id="rId6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:/Telecom/Itcd/itcd%20mod29%202Q01E-o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e5/Temporary%20Internet%20Files/OLK44/PCS%20Equity%20Model%201017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H:/Temp/ANTHONY/HK/0223/DH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H:/Temp/ANTHONY/HK/0000/MACR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Z:/Documents%20and%20Settings/Administrator/&#26700;&#38754;/Lisa%20coverag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Noel/McCue%20Systems/SIVERSI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he%20WestCashEarning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IB-SHG-01/VOL1/PROPERTY/SZCOMP/SHUM-YIP/ROB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:/ACE/Editing/Excel%20-%20nonFin%20Verifier/Av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iubing3/&#26700;&#38754;/Documents%20and%20Settings/wangqc/Local%20Settings/Temporary%20Internet%20Files/OLK5F/Documents%20and%20Settings/wangqc/Local%20Settings/Temporary%20Internet%20Files/OLK5F/Documents%20and%20Settings/gaozheng/&#26700;&#38754;/Documents%20and%20Se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:/wuhui/WUHUI/WHModels/jeff/tsingtao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jayant/Local%20Settings/Temporary%20Internet%20Files/OLK16E/ECHOSTAR%20COMMUNICATION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Z:/Documents%20and%20Settings/qianbing/Local%20Settings/Temporary%20Internet%20Files/OLK3/DOCUME~1/wanglei/LOCALS~1/Temp/Huawei%20Model%20112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:/PROPERTY/HKDEV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Z:/Documents%20and%20Settings/qianbing/Local%20Settings/Temporary%20Internet%20Files/OLK3/Xu%20Yulian/Peter%20Bai/ppt/charts/Marketing%20materi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1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coker/Local%20Settings/Temporary%20Internet%20Files/OLKFC/cable%20comps%2001270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Z:/Documents%20and%20Settings/qianbing/Local%20Settings/Temporary%20Internet%20Files/OLK3/Telecom/draft/China%20Mobile/AETH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A-HOTEL/DEALS/Project%20Colors/DCF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Z:/Documents%20and%20Settings/qianbing/Local%20Settings/Temporary%20Internet%20Files/OLK3/WINNT/Profiles/blmbgrd/&#26700;&#38754;/1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NY_PDC/rsearch/Telecom/Itcd/itcd%20mod1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:/wuhui/WUHUI/WHModels/BEILAND11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Noel/Global%20Financial/GF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bing3/AppData/Local/Microsoft/Windows/Temporary%20Internet%20Files/Content.Outlook/OYYVFXQL/MS_YELP.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Startup" Target="media/BILOTTI/Cable/Cablevision%20Systems/CVC/cvc_ny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TELECOM/EXCEL/CELLULAR/CellularComp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A:/Oilservice/3%20-%20Models/Assumption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H:/Temp/ANTHONY/Regional/NERDCHR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he%20WestInt_Paid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A:/IDC%20forecast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Companies/Data/Price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I:/Documents/Millennial%20Media/Millennial%20Media%20Model_Citi%20Current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Z:/Documents%20and%20Settings/qianbing/Local%20Settings/Temporary%20Internet%20Files/OLK3/DATABASE/TOURISM/DAZHONG/DAZHO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k/Downloads/FB%20Citi%20model_new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h:/DATABASE/TOURISM/DAZHONG/DAZHONG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Z:/Documents%20and%20Settings/qianbing/Local%20Settings/Temporary%20Internet%20Files/OLK3/TEMP/Standard_wacc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Shlomi/CableSubs-ByDMA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Z:/Documents%20and%20Settings/qianbing/Local%20Settings/Temporary%20Internet%20Files/OLK3/Steel/BaoSteel/Models/BaoGang-Research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A:/Steel/BaoSteel/Models/BaoGang-Resear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TECH/INTERNET/MODELS/MM_mod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EN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Z:/QianBing/ZHU%20WEI/MODEL/&#29992;&#21451;&#36719;&#20214;-60058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MODEL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fid05groups/CORP_BOND_RESEARCH/CME%20&amp;%20Telecom%20Research/Cable%20&amp;%20Media/AOL%20Time%20Warner/TWX%20Model%209.28.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N"/>
      <sheetName val="P&amp;L"/>
      <sheetName val="Graphs"/>
      <sheetName val="KBRO"/>
      <sheetName val="1Q01"/>
      <sheetName val="DCF"/>
      <sheetName val="BS"/>
      <sheetName val="STAT"/>
      <sheetName val="Metrics"/>
      <sheetName val="4Q00"/>
      <sheetName val="3Q00"/>
      <sheetName val="2Q00"/>
      <sheetName val="Guidance"/>
      <sheetName val="4Q99"/>
      <sheetName val="3Q99"/>
      <sheetName val="2Q99"/>
      <sheetName val="1Q99"/>
      <sheetName val="4Q98"/>
      <sheetName val="3Q98"/>
      <sheetName val="Chart1"/>
      <sheetName val="Sheet2"/>
      <sheetName val="2Q00 CC"/>
      <sheetName val="db Sheet"/>
      <sheetName val="Sheet1"/>
      <sheetName val="STATS"/>
      <sheetName val="Statistics"/>
      <sheetName val="Revenue &amp; EBITDA"/>
      <sheetName val="Rev &amp; EBITDA"/>
      <sheetName val="Business Mix"/>
      <sheetName val="EBITDA Chart"/>
      <sheetName val="Chart Data"/>
      <sheetName val="Capital Structure"/>
      <sheetName val="CS Data"/>
      <sheetName val="Comp Table"/>
      <sheetName val="Comp Graph"/>
      <sheetName val="SmartBuild 1"/>
      <sheetName val="SmartBuild 2"/>
    </sheetNames>
    <sheetDataSet>
      <sheetData sheetId="0"/>
      <sheetData sheetId="1" refreshError="1">
        <row r="9">
          <cell r="H9">
            <v>0</v>
          </cell>
          <cell r="I9">
            <v>0</v>
          </cell>
          <cell r="J9">
            <v>0</v>
          </cell>
          <cell r="K9">
            <v>32200</v>
          </cell>
          <cell r="M9">
            <v>45300</v>
          </cell>
          <cell r="N9">
            <v>56000</v>
          </cell>
          <cell r="P9">
            <v>101500</v>
          </cell>
          <cell r="Q9">
            <v>101500</v>
          </cell>
          <cell r="V9">
            <v>226650</v>
          </cell>
          <cell r="AA9">
            <v>432900</v>
          </cell>
          <cell r="AB9">
            <v>649350</v>
          </cell>
          <cell r="AC9">
            <v>899350</v>
          </cell>
          <cell r="AD9">
            <v>1149350</v>
          </cell>
          <cell r="AE9">
            <v>1399350</v>
          </cell>
          <cell r="AF9">
            <v>1649350</v>
          </cell>
          <cell r="AG9">
            <v>1899350</v>
          </cell>
          <cell r="AH9">
            <v>2149350</v>
          </cell>
        </row>
        <row r="10">
          <cell r="H10">
            <v>0</v>
          </cell>
          <cell r="I10">
            <v>0</v>
          </cell>
          <cell r="J10">
            <v>0</v>
          </cell>
          <cell r="K10">
            <v>0</v>
          </cell>
          <cell r="M10">
            <v>13100</v>
          </cell>
          <cell r="N10">
            <v>10700</v>
          </cell>
          <cell r="P10">
            <v>25500</v>
          </cell>
          <cell r="Q10">
            <v>69300</v>
          </cell>
          <cell r="V10">
            <v>125150</v>
          </cell>
          <cell r="AA10">
            <v>206250</v>
          </cell>
          <cell r="AB10">
            <v>216450</v>
          </cell>
          <cell r="AC10">
            <v>250000</v>
          </cell>
          <cell r="AD10">
            <v>250000</v>
          </cell>
          <cell r="AE10">
            <v>250000</v>
          </cell>
          <cell r="AF10">
            <v>250000</v>
          </cell>
          <cell r="AG10">
            <v>250000</v>
          </cell>
          <cell r="AH10">
            <v>250000</v>
          </cell>
        </row>
        <row r="11">
          <cell r="M11">
            <v>314.58580645161288</v>
          </cell>
          <cell r="N11">
            <v>258.04540967423492</v>
          </cell>
          <cell r="P11">
            <v>185.64882629107981</v>
          </cell>
          <cell r="Q11">
            <v>214.39865370231863</v>
          </cell>
          <cell r="V11">
            <v>131.11229620600335</v>
          </cell>
          <cell r="AA11">
            <v>73.364387280524468</v>
          </cell>
          <cell r="AB11">
            <v>68.457961777821211</v>
          </cell>
          <cell r="AC11">
            <v>57.282064872090118</v>
          </cell>
          <cell r="AD11">
            <v>50.511973335534492</v>
          </cell>
          <cell r="AE11">
            <v>46.458768674192186</v>
          </cell>
          <cell r="AF11">
            <v>43.788606692836922</v>
          </cell>
          <cell r="AG11">
            <v>41.919807174389319</v>
          </cell>
          <cell r="AH11">
            <v>40.558427703178758</v>
          </cell>
        </row>
        <row r="14">
          <cell r="AA14">
            <v>12000</v>
          </cell>
          <cell r="AB14">
            <v>13200.000000000002</v>
          </cell>
          <cell r="AC14">
            <v>14520.000000000004</v>
          </cell>
          <cell r="AD14">
            <v>15972.000000000005</v>
          </cell>
          <cell r="AE14">
            <v>17569.200000000008</v>
          </cell>
          <cell r="AF14">
            <v>19326.12000000001</v>
          </cell>
          <cell r="AG14">
            <v>21258.732000000011</v>
          </cell>
          <cell r="AH14">
            <v>23384.605200000013</v>
          </cell>
        </row>
        <row r="16">
          <cell r="M16">
            <v>0</v>
          </cell>
          <cell r="N16">
            <v>0</v>
          </cell>
          <cell r="P16">
            <v>0</v>
          </cell>
          <cell r="Q16">
            <v>0</v>
          </cell>
          <cell r="V16">
            <v>300000</v>
          </cell>
          <cell r="AA16">
            <v>300000</v>
          </cell>
          <cell r="AB16">
            <v>330000</v>
          </cell>
          <cell r="AC16">
            <v>379499.99999999994</v>
          </cell>
          <cell r="AD16">
            <v>417449.99999999994</v>
          </cell>
          <cell r="AE16">
            <v>459195</v>
          </cell>
          <cell r="AF16">
            <v>505114.50000000006</v>
          </cell>
          <cell r="AG16">
            <v>555625.95000000007</v>
          </cell>
          <cell r="AH16">
            <v>611188.54500000016</v>
          </cell>
        </row>
        <row r="17">
          <cell r="M17">
            <v>0</v>
          </cell>
          <cell r="N17">
            <v>0</v>
          </cell>
          <cell r="P17">
            <v>0</v>
          </cell>
          <cell r="Q17">
            <v>0</v>
          </cell>
          <cell r="V17">
            <v>7.3333333333333334E-2</v>
          </cell>
          <cell r="AA17">
            <v>0.12671999999999997</v>
          </cell>
          <cell r="AB17">
            <v>0.4</v>
          </cell>
          <cell r="AC17">
            <v>0.5</v>
          </cell>
          <cell r="AD17">
            <v>0.6</v>
          </cell>
          <cell r="AE17">
            <v>0.7</v>
          </cell>
          <cell r="AF17">
            <v>0.75</v>
          </cell>
          <cell r="AG17">
            <v>0.8</v>
          </cell>
          <cell r="AH17">
            <v>0.85</v>
          </cell>
        </row>
        <row r="18">
          <cell r="M18">
            <v>0</v>
          </cell>
          <cell r="N18">
            <v>0</v>
          </cell>
          <cell r="P18">
            <v>0</v>
          </cell>
          <cell r="Q18">
            <v>0</v>
          </cell>
          <cell r="V18">
            <v>22000</v>
          </cell>
          <cell r="AA18">
            <v>38015.999999999993</v>
          </cell>
          <cell r="AB18">
            <v>132000</v>
          </cell>
          <cell r="AC18">
            <v>189749.99999999997</v>
          </cell>
          <cell r="AD18">
            <v>250469.99999999994</v>
          </cell>
          <cell r="AE18">
            <v>321436.5</v>
          </cell>
          <cell r="AF18">
            <v>378835.87500000006</v>
          </cell>
          <cell r="AG18">
            <v>444500.76000000007</v>
          </cell>
          <cell r="AH18">
            <v>519510.26325000013</v>
          </cell>
        </row>
        <row r="19">
          <cell r="M19">
            <v>0</v>
          </cell>
          <cell r="N19">
            <v>0</v>
          </cell>
          <cell r="P19">
            <v>0</v>
          </cell>
          <cell r="Q19">
            <v>0</v>
          </cell>
          <cell r="V19">
            <v>2.9333333333333333E-2</v>
          </cell>
          <cell r="AA19">
            <v>0.45</v>
          </cell>
          <cell r="AB19">
            <v>0.4</v>
          </cell>
          <cell r="AC19">
            <v>0.6</v>
          </cell>
          <cell r="AD19">
            <v>0.7</v>
          </cell>
          <cell r="AE19">
            <v>0.75</v>
          </cell>
          <cell r="AF19">
            <v>0.8</v>
          </cell>
          <cell r="AG19">
            <v>0.82500000000000007</v>
          </cell>
          <cell r="AH19">
            <v>0.85000000000000009</v>
          </cell>
        </row>
        <row r="20">
          <cell r="M20">
            <v>0</v>
          </cell>
          <cell r="N20">
            <v>0</v>
          </cell>
          <cell r="P20">
            <v>0</v>
          </cell>
          <cell r="Q20">
            <v>0</v>
          </cell>
          <cell r="V20">
            <v>8800</v>
          </cell>
          <cell r="AA20">
            <v>17107.199999999997</v>
          </cell>
          <cell r="AB20">
            <v>52800</v>
          </cell>
          <cell r="AC20">
            <v>113849.99999999999</v>
          </cell>
          <cell r="AD20">
            <v>175328.99999999994</v>
          </cell>
          <cell r="AE20">
            <v>241077.375</v>
          </cell>
          <cell r="AF20">
            <v>303068.70000000007</v>
          </cell>
          <cell r="AG20">
            <v>366713.12700000009</v>
          </cell>
          <cell r="AH20">
            <v>441583.72376250016</v>
          </cell>
        </row>
        <row r="21">
          <cell r="M21">
            <v>0</v>
          </cell>
          <cell r="N21">
            <v>0</v>
          </cell>
          <cell r="P21">
            <v>0</v>
          </cell>
          <cell r="Q21">
            <v>0</v>
          </cell>
          <cell r="V21">
            <v>166.62878787878788</v>
          </cell>
          <cell r="AA21">
            <v>163.29621212121211</v>
          </cell>
          <cell r="AB21">
            <v>71.008190703329589</v>
          </cell>
          <cell r="AC21">
            <v>50.014464756258235</v>
          </cell>
          <cell r="AD21">
            <v>53.447739702420677</v>
          </cell>
          <cell r="AE21">
            <v>67.298802427726784</v>
          </cell>
          <cell r="AF21">
            <v>81.733630789355672</v>
          </cell>
          <cell r="AG21">
            <v>92.86661692381027</v>
          </cell>
          <cell r="AH21">
            <v>101.69325822276068</v>
          </cell>
        </row>
        <row r="24">
          <cell r="B24">
            <v>16655.253000000001</v>
          </cell>
          <cell r="C24">
            <v>5884.0550000000003</v>
          </cell>
          <cell r="D24">
            <v>7560.5919999999996</v>
          </cell>
          <cell r="E24">
            <v>8157.2939999999999</v>
          </cell>
          <cell r="F24">
            <v>9422.1129999999994</v>
          </cell>
          <cell r="G24">
            <v>31024.053999999996</v>
          </cell>
          <cell r="H24">
            <v>11111.94</v>
          </cell>
          <cell r="I24">
            <v>12258.236000000001</v>
          </cell>
          <cell r="J24">
            <v>13161.215</v>
          </cell>
          <cell r="K24">
            <v>15370</v>
          </cell>
          <cell r="L24">
            <v>51901.391000000003</v>
          </cell>
          <cell r="M24">
            <v>16462.599999999999</v>
          </cell>
          <cell r="N24">
            <v>18166</v>
          </cell>
          <cell r="O24">
            <v>19030</v>
          </cell>
          <cell r="P24">
            <v>19194</v>
          </cell>
          <cell r="Q24">
            <v>72852.600000000006</v>
          </cell>
          <cell r="R24">
            <v>20110</v>
          </cell>
          <cell r="S24">
            <v>20774</v>
          </cell>
          <cell r="T24">
            <v>20780</v>
          </cell>
          <cell r="U24">
            <v>21672</v>
          </cell>
          <cell r="V24">
            <v>83336</v>
          </cell>
          <cell r="W24">
            <v>22942</v>
          </cell>
          <cell r="X24">
            <v>24089.100000000002</v>
          </cell>
          <cell r="Y24">
            <v>25293.555000000004</v>
          </cell>
          <cell r="Z24">
            <v>26558.232750000006</v>
          </cell>
          <cell r="AA24">
            <v>98882.887750000024</v>
          </cell>
          <cell r="AB24">
            <v>120192.76807817347</v>
          </cell>
          <cell r="AC24">
            <v>141502.64840634691</v>
          </cell>
          <cell r="AD24">
            <v>162812.52873452037</v>
          </cell>
          <cell r="AE24">
            <v>184122.40906269383</v>
          </cell>
          <cell r="AF24">
            <v>205432.28939086728</v>
          </cell>
          <cell r="AG24">
            <v>226742.16971904074</v>
          </cell>
          <cell r="AH24">
            <v>248052.0500472142</v>
          </cell>
        </row>
        <row r="25">
          <cell r="G25">
            <v>0.86271886713459089</v>
          </cell>
          <cell r="H25">
            <v>0.88848336733766087</v>
          </cell>
          <cell r="I25">
            <v>0.62133282684742164</v>
          </cell>
          <cell r="J25">
            <v>0.61342903663886572</v>
          </cell>
          <cell r="K25">
            <v>0.63126890963842208</v>
          </cell>
          <cell r="L25">
            <v>0.67294032559381223</v>
          </cell>
          <cell r="M25">
            <v>0.48152347834851494</v>
          </cell>
          <cell r="N25">
            <v>0.4819424263001626</v>
          </cell>
          <cell r="O25">
            <v>0.44591513777413416</v>
          </cell>
          <cell r="P25">
            <v>0.24879635653871168</v>
          </cell>
          <cell r="Q25">
            <v>1.6581773989615234</v>
          </cell>
          <cell r="R25">
            <v>0.22155674073354148</v>
          </cell>
          <cell r="S25">
            <v>0.14356490146427392</v>
          </cell>
          <cell r="T25">
            <v>9.1960063058329045E-2</v>
          </cell>
          <cell r="U25">
            <v>0.12910284463894972</v>
          </cell>
          <cell r="V25">
            <v>2.1735323184309432</v>
          </cell>
          <cell r="W25">
            <v>0.14082545997016416</v>
          </cell>
          <cell r="X25">
            <v>0.15957928179455094</v>
          </cell>
          <cell r="Y25">
            <v>0.21720668912415797</v>
          </cell>
          <cell r="Z25">
            <v>0.22546293604651191</v>
          </cell>
          <cell r="AA25">
            <v>0.18655668318613827</v>
          </cell>
          <cell r="AB25">
            <v>0.21550625000000001</v>
          </cell>
          <cell r="AC25">
            <v>0.17729752520811792</v>
          </cell>
          <cell r="AD25">
            <v>0.15059704230396331</v>
          </cell>
          <cell r="AE25">
            <v>0.13088599810964818</v>
          </cell>
          <cell r="AF25">
            <v>0.11573757065560342</v>
          </cell>
          <cell r="AG25">
            <v>0.10373189332290433</v>
          </cell>
          <cell r="AH25">
            <v>9.3982872063801848E-2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V26">
            <v>10365</v>
          </cell>
          <cell r="AA26">
            <v>33582.707479999997</v>
          </cell>
          <cell r="AB26">
            <v>58190.789629629624</v>
          </cell>
          <cell r="AC26">
            <v>82849.761749999991</v>
          </cell>
          <cell r="AD26">
            <v>128423.26505142855</v>
          </cell>
          <cell r="AE26">
            <v>212259.82355904003</v>
          </cell>
          <cell r="AF26">
            <v>316576.98275532009</v>
          </cell>
          <cell r="AG26">
            <v>429923.62183249911</v>
          </cell>
          <cell r="AH26">
            <v>562257.65697057778</v>
          </cell>
        </row>
        <row r="27">
          <cell r="C27" t="str">
            <v>NA</v>
          </cell>
          <cell r="D27" t="str">
            <v>NA</v>
          </cell>
          <cell r="E27" t="str">
            <v>NA</v>
          </cell>
          <cell r="F27" t="str">
            <v>NA</v>
          </cell>
          <cell r="H27" t="str">
            <v>NA</v>
          </cell>
          <cell r="I27" t="str">
            <v>NA</v>
          </cell>
          <cell r="J27" t="str">
            <v>NA</v>
          </cell>
          <cell r="K27" t="str">
            <v>NA</v>
          </cell>
          <cell r="M27" t="str">
            <v>NA</v>
          </cell>
          <cell r="N27" t="str">
            <v>NA</v>
          </cell>
          <cell r="P27" t="str">
            <v>NA</v>
          </cell>
          <cell r="Q27" t="str">
            <v>NA</v>
          </cell>
          <cell r="V27" t="str">
            <v>NA</v>
          </cell>
          <cell r="AA27">
            <v>2.2400103695127833</v>
          </cell>
          <cell r="AB27">
            <v>0.73276051861764979</v>
          </cell>
          <cell r="AC27">
            <v>0.42376074078593517</v>
          </cell>
          <cell r="AD27">
            <v>0.55007404172080876</v>
          </cell>
          <cell r="AE27">
            <v>0.65281441391509687</v>
          </cell>
          <cell r="AF27">
            <v>0.49145974705507212</v>
          </cell>
          <cell r="AG27">
            <v>0.35803815580864184</v>
          </cell>
          <cell r="AH27">
            <v>0.3078082441109431</v>
          </cell>
        </row>
        <row r="29">
          <cell r="AA29">
            <v>105742.94333857502</v>
          </cell>
          <cell r="AB29">
            <v>137465.82634014753</v>
          </cell>
          <cell r="AC29">
            <v>178705.5742421918</v>
          </cell>
          <cell r="AD29">
            <v>219945.32214423607</v>
          </cell>
          <cell r="AE29">
            <v>261185.07004628034</v>
          </cell>
          <cell r="AF29">
            <v>302424.81794832461</v>
          </cell>
          <cell r="AG29">
            <v>343664.56585036888</v>
          </cell>
          <cell r="AH29">
            <v>384904.31375241315</v>
          </cell>
        </row>
        <row r="30">
          <cell r="AA30">
            <v>78458.180141249992</v>
          </cell>
          <cell r="AB30">
            <v>74535.271134187482</v>
          </cell>
          <cell r="AC30">
            <v>70808.5075774781</v>
          </cell>
          <cell r="AD30">
            <v>67081.744020768718</v>
          </cell>
          <cell r="AE30">
            <v>63354.980464059336</v>
          </cell>
          <cell r="AF30">
            <v>59628.216907349954</v>
          </cell>
          <cell r="AG30">
            <v>55901.453350640571</v>
          </cell>
          <cell r="AH30">
            <v>52174.689793931189</v>
          </cell>
        </row>
        <row r="31">
          <cell r="AA31">
            <v>41805.006997000004</v>
          </cell>
          <cell r="AB31">
            <v>62707.510495500006</v>
          </cell>
          <cell r="AC31">
            <v>94061.265743250013</v>
          </cell>
          <cell r="AD31">
            <v>125415.02099100003</v>
          </cell>
          <cell r="AE31">
            <v>156768.77623875003</v>
          </cell>
          <cell r="AF31">
            <v>188122.53148650003</v>
          </cell>
          <cell r="AG31">
            <v>219476.28673425002</v>
          </cell>
          <cell r="AH31">
            <v>250830.04198200002</v>
          </cell>
        </row>
        <row r="32">
          <cell r="AA32">
            <v>23116.957999999999</v>
          </cell>
          <cell r="AB32">
            <v>23694.881949999995</v>
          </cell>
          <cell r="AC32">
            <v>24287.253998749995</v>
          </cell>
          <cell r="AD32">
            <v>24894.435348718744</v>
          </cell>
          <cell r="AE32">
            <v>25516.796232436711</v>
          </cell>
          <cell r="AF32">
            <v>26154.716138247626</v>
          </cell>
          <cell r="AG32">
            <v>26808.584041703816</v>
          </cell>
          <cell r="AH32">
            <v>27478.798642746409</v>
          </cell>
        </row>
        <row r="33">
          <cell r="AA33">
            <v>249123.08847682498</v>
          </cell>
          <cell r="AB33">
            <v>298403.489919835</v>
          </cell>
          <cell r="AC33">
            <v>367862.6015616699</v>
          </cell>
          <cell r="AD33">
            <v>437336.52250472357</v>
          </cell>
          <cell r="AE33">
            <v>506825.62298152642</v>
          </cell>
          <cell r="AF33">
            <v>576330.28248042217</v>
          </cell>
          <cell r="AG33">
            <v>645850.88997696328</v>
          </cell>
          <cell r="AH33">
            <v>715387.84417109075</v>
          </cell>
        </row>
        <row r="34">
          <cell r="AA34">
            <v>49388.08</v>
          </cell>
          <cell r="AB34">
            <v>54326.888000000006</v>
          </cell>
          <cell r="AC34">
            <v>59759.57680000001</v>
          </cell>
          <cell r="AD34">
            <v>65735.534480000017</v>
          </cell>
          <cell r="AE34">
            <v>72309.087928000023</v>
          </cell>
          <cell r="AF34">
            <v>79539.996720800031</v>
          </cell>
          <cell r="AG34">
            <v>87493.996392880043</v>
          </cell>
          <cell r="AH34">
            <v>96243.39603216805</v>
          </cell>
        </row>
        <row r="35">
          <cell r="AA35">
            <v>19680.853056</v>
          </cell>
          <cell r="AB35">
            <v>17712.767750400002</v>
          </cell>
          <cell r="AC35">
            <v>15941.490975360002</v>
          </cell>
          <cell r="AD35">
            <v>14347.341877824003</v>
          </cell>
          <cell r="AE35">
            <v>12912.607690041603</v>
          </cell>
          <cell r="AF35">
            <v>11621.346921037442</v>
          </cell>
          <cell r="AG35">
            <v>10459.212228933698</v>
          </cell>
          <cell r="AH35">
            <v>9413.2910060403283</v>
          </cell>
        </row>
        <row r="36">
          <cell r="B36">
            <v>65176.807000000001</v>
          </cell>
          <cell r="C36">
            <v>19538.523000000001</v>
          </cell>
          <cell r="D36">
            <v>20381.891</v>
          </cell>
          <cell r="E36">
            <v>21281.780999999999</v>
          </cell>
          <cell r="F36">
            <v>22363.749</v>
          </cell>
          <cell r="G36">
            <v>83565.944000000003</v>
          </cell>
          <cell r="H36">
            <v>25582.562000000002</v>
          </cell>
          <cell r="I36">
            <v>28593.54</v>
          </cell>
          <cell r="J36">
            <v>32514.904999999999</v>
          </cell>
          <cell r="K36">
            <v>33246</v>
          </cell>
          <cell r="L36">
            <v>119937.007</v>
          </cell>
          <cell r="M36">
            <v>36570.6</v>
          </cell>
          <cell r="N36">
            <v>39210</v>
          </cell>
          <cell r="O36">
            <v>46781</v>
          </cell>
          <cell r="P36">
            <v>49429</v>
          </cell>
          <cell r="Q36">
            <v>171990.6</v>
          </cell>
          <cell r="R36">
            <v>55597</v>
          </cell>
          <cell r="S36">
            <v>63190</v>
          </cell>
          <cell r="T36">
            <v>66776</v>
          </cell>
          <cell r="U36">
            <v>72584</v>
          </cell>
          <cell r="V36">
            <v>258147</v>
          </cell>
          <cell r="W36">
            <v>74832</v>
          </cell>
          <cell r="X36">
            <v>75756.866300000009</v>
          </cell>
          <cell r="Y36">
            <v>80402.133487999992</v>
          </cell>
          <cell r="Z36">
            <v>87201.02174482499</v>
          </cell>
          <cell r="AA36">
            <v>318192.02153282496</v>
          </cell>
          <cell r="AB36">
            <v>370443.14567023504</v>
          </cell>
          <cell r="AC36">
            <v>443563.66933702986</v>
          </cell>
          <cell r="AD36">
            <v>517419.39886254759</v>
          </cell>
          <cell r="AE36">
            <v>592047.3185995681</v>
          </cell>
          <cell r="AF36">
            <v>667491.62612225965</v>
          </cell>
          <cell r="AG36">
            <v>743804.09859877697</v>
          </cell>
          <cell r="AH36">
            <v>821044.53120929911</v>
          </cell>
        </row>
        <row r="37">
          <cell r="H37">
            <v>0.30933960566005947</v>
          </cell>
          <cell r="I37">
            <v>0.40288945711661395</v>
          </cell>
          <cell r="J37">
            <v>0.52782819257467217</v>
          </cell>
          <cell r="K37">
            <v>0.48660226869832957</v>
          </cell>
          <cell r="M37">
            <v>0.42951280641868461</v>
          </cell>
          <cell r="N37">
            <v>0.37128875962892316</v>
          </cell>
          <cell r="P37">
            <v>0.48676532515189797</v>
          </cell>
          <cell r="Q37">
            <v>1.726322440385333</v>
          </cell>
          <cell r="V37">
            <v>0.50093667909757844</v>
          </cell>
          <cell r="AA37">
            <v>0.23260011362837818</v>
          </cell>
          <cell r="AB37">
            <v>0.16421255280286728</v>
          </cell>
          <cell r="AC37">
            <v>0.19738662874838564</v>
          </cell>
          <cell r="AD37">
            <v>0.16650536243400138</v>
          </cell>
          <cell r="AE37">
            <v>0.14423100467643146</v>
          </cell>
          <cell r="AF37">
            <v>0.12742952320288836</v>
          </cell>
          <cell r="AG37">
            <v>0.11432723571357539</v>
          </cell>
          <cell r="AH37">
            <v>0.10384512905485765</v>
          </cell>
        </row>
        <row r="38">
          <cell r="C38">
            <v>25422.578000000001</v>
          </cell>
          <cell r="D38">
            <v>27942.483</v>
          </cell>
          <cell r="E38">
            <v>29439.074999999997</v>
          </cell>
          <cell r="F38">
            <v>31785.862000000001</v>
          </cell>
          <cell r="H38">
            <v>36695.390483367344</v>
          </cell>
          <cell r="I38">
            <v>40852.397332826848</v>
          </cell>
          <cell r="J38">
            <v>45676.12</v>
          </cell>
          <cell r="K38">
            <v>48616</v>
          </cell>
          <cell r="M38">
            <v>53034.111036284761</v>
          </cell>
          <cell r="N38">
            <v>57376.481942426297</v>
          </cell>
          <cell r="P38">
            <v>68623.248796356536</v>
          </cell>
          <cell r="Q38">
            <v>244844.84177506762</v>
          </cell>
          <cell r="V38">
            <v>351848</v>
          </cell>
          <cell r="AA38">
            <v>450657.616762825</v>
          </cell>
          <cell r="AB38">
            <v>548826.70337803813</v>
          </cell>
          <cell r="AC38">
            <v>667916.07949337678</v>
          </cell>
          <cell r="AD38">
            <v>808655.1926484966</v>
          </cell>
          <cell r="AE38">
            <v>988429.55122130201</v>
          </cell>
          <cell r="AF38">
            <v>1189500.898268447</v>
          </cell>
          <cell r="AG38">
            <v>1400469.8901503168</v>
          </cell>
          <cell r="AH38">
            <v>1631354.238227091</v>
          </cell>
        </row>
        <row r="39">
          <cell r="H39">
            <v>0.44341736244716579</v>
          </cell>
          <cell r="I39">
            <v>0.46201743534484208</v>
          </cell>
          <cell r="J39">
            <v>0.55154739067039316</v>
          </cell>
          <cell r="K39">
            <v>0.5294850270223912</v>
          </cell>
          <cell r="M39">
            <v>0.445252669005475</v>
          </cell>
          <cell r="N39">
            <v>0.40448261762894289</v>
          </cell>
          <cell r="P39">
            <v>0.41153630073137526</v>
          </cell>
          <cell r="Q39">
            <v>0.42484272068489459</v>
          </cell>
          <cell r="V39">
            <v>0.43702435162278541</v>
          </cell>
          <cell r="AA39">
            <v>0.28083040620615995</v>
          </cell>
          <cell r="AB39">
            <v>0.21783518787585066</v>
          </cell>
          <cell r="AC39">
            <v>0.21698903384682522</v>
          </cell>
          <cell r="AD39">
            <v>0.21071376700778388</v>
          </cell>
          <cell r="AE39">
            <v>0.22231274863147887</v>
          </cell>
          <cell r="AF39">
            <v>0.20342506635774038</v>
          </cell>
          <cell r="AG39">
            <v>0.17735925394337793</v>
          </cell>
          <cell r="AH39">
            <v>0.16486205787115682</v>
          </cell>
        </row>
        <row r="40">
          <cell r="M40">
            <v>9.087771590185878E-2</v>
          </cell>
          <cell r="N40">
            <v>8.187882895162657E-2</v>
          </cell>
          <cell r="O40">
            <v>0.14700305372569233</v>
          </cell>
          <cell r="P40">
            <v>4.2732199728868103E-2</v>
          </cell>
        </row>
        <row r="41">
          <cell r="C41">
            <v>904.07300000000032</v>
          </cell>
          <cell r="D41">
            <v>870.66299999999956</v>
          </cell>
          <cell r="E41">
            <v>1034.8649999999998</v>
          </cell>
          <cell r="F41">
            <v>1098.6009999999987</v>
          </cell>
          <cell r="H41">
            <v>1211.4009999999998</v>
          </cell>
          <cell r="I41">
            <v>1823.2910000000011</v>
          </cell>
          <cell r="J41">
            <v>2095.8610000000008</v>
          </cell>
          <cell r="K41">
            <v>2510</v>
          </cell>
          <cell r="M41">
            <v>2572</v>
          </cell>
          <cell r="N41">
            <v>2838</v>
          </cell>
          <cell r="P41">
            <v>2768</v>
          </cell>
          <cell r="Q41">
            <v>10771</v>
          </cell>
          <cell r="V41">
            <v>9024.48</v>
          </cell>
          <cell r="AA41">
            <v>12325.610968750003</v>
          </cell>
          <cell r="AB41">
            <v>15024.096009771683</v>
          </cell>
          <cell r="AC41">
            <v>17687.831050793364</v>
          </cell>
          <cell r="AD41">
            <v>20351.566091815046</v>
          </cell>
          <cell r="AE41">
            <v>23015.301132836728</v>
          </cell>
          <cell r="AF41">
            <v>25679.036173858411</v>
          </cell>
          <cell r="AG41">
            <v>28342.771214880093</v>
          </cell>
          <cell r="AH41">
            <v>31006.506255901775</v>
          </cell>
        </row>
        <row r="42">
          <cell r="V42">
            <v>6197.4</v>
          </cell>
          <cell r="AA42">
            <v>19256.305068399997</v>
          </cell>
          <cell r="AB42">
            <v>28804.440866666664</v>
          </cell>
          <cell r="AC42">
            <v>38525.139213749993</v>
          </cell>
          <cell r="AD42">
            <v>54579.88764685714</v>
          </cell>
          <cell r="AE42">
            <v>84903.92942361602</v>
          </cell>
          <cell r="AF42">
            <v>120299.25344702163</v>
          </cell>
          <cell r="AG42">
            <v>150473.26764137467</v>
          </cell>
          <cell r="AH42">
            <v>168677.29709117336</v>
          </cell>
        </row>
        <row r="43">
          <cell r="C43">
            <v>11293.248000000001</v>
          </cell>
          <cell r="D43">
            <v>12234.762999999999</v>
          </cell>
          <cell r="E43">
            <v>12954.781999999999</v>
          </cell>
          <cell r="F43">
            <v>14159.352999999999</v>
          </cell>
          <cell r="H43">
            <v>15662.140000000001</v>
          </cell>
          <cell r="I43">
            <v>17437.203000000001</v>
          </cell>
          <cell r="J43">
            <v>20389.5</v>
          </cell>
          <cell r="K43">
            <v>21850</v>
          </cell>
          <cell r="M43">
            <v>24189</v>
          </cell>
          <cell r="N43">
            <v>25421</v>
          </cell>
          <cell r="P43">
            <v>29391</v>
          </cell>
          <cell r="Q43">
            <v>107950</v>
          </cell>
          <cell r="V43">
            <v>139146.848</v>
          </cell>
          <cell r="AA43">
            <v>159434.01076641248</v>
          </cell>
          <cell r="AB43">
            <v>185221.57283511752</v>
          </cell>
          <cell r="AC43">
            <v>219933.65271294399</v>
          </cell>
          <cell r="AD43">
            <v>254397.87110741925</v>
          </cell>
          <cell r="AE43">
            <v>288623.0678172895</v>
          </cell>
          <cell r="AF43">
            <v>322620.95262575889</v>
          </cell>
          <cell r="AG43">
            <v>356406.13057858066</v>
          </cell>
          <cell r="AH43">
            <v>389996.15232441708</v>
          </cell>
        </row>
        <row r="44">
          <cell r="B44">
            <v>42587.228000000003</v>
          </cell>
          <cell r="C44">
            <v>12197.321000000002</v>
          </cell>
          <cell r="D44">
            <v>13105.425999999999</v>
          </cell>
          <cell r="E44">
            <v>13989.646999999999</v>
          </cell>
          <cell r="F44">
            <v>15257.953999999998</v>
          </cell>
          <cell r="G44">
            <v>54550.347999999998</v>
          </cell>
          <cell r="H44">
            <v>16873.541000000001</v>
          </cell>
          <cell r="I44">
            <v>19260.494000000002</v>
          </cell>
          <cell r="J44">
            <v>22485.361000000001</v>
          </cell>
          <cell r="K44">
            <v>24360</v>
          </cell>
          <cell r="L44">
            <v>82979.396000000008</v>
          </cell>
          <cell r="M44">
            <v>26761</v>
          </cell>
          <cell r="N44">
            <v>28259</v>
          </cell>
          <cell r="O44">
            <v>31542</v>
          </cell>
          <cell r="P44">
            <v>32159</v>
          </cell>
          <cell r="Q44">
            <v>118721</v>
          </cell>
          <cell r="R44">
            <v>34636</v>
          </cell>
          <cell r="S44">
            <v>37919</v>
          </cell>
          <cell r="T44">
            <v>39335</v>
          </cell>
          <cell r="U44">
            <v>43111</v>
          </cell>
          <cell r="V44">
            <v>154368.728</v>
          </cell>
          <cell r="W44">
            <v>43438</v>
          </cell>
          <cell r="X44">
            <v>45793.505050000007</v>
          </cell>
          <cell r="Y44">
            <v>48832.401660999996</v>
          </cell>
          <cell r="Z44">
            <v>52952.020092562496</v>
          </cell>
          <cell r="AA44">
            <v>191015.92680356247</v>
          </cell>
          <cell r="AB44">
            <v>229050.10971155588</v>
          </cell>
          <cell r="AC44">
            <v>276146.62297748734</v>
          </cell>
          <cell r="AD44">
            <v>329329.32484609145</v>
          </cell>
          <cell r="AE44">
            <v>396542.29837374226</v>
          </cell>
          <cell r="AF44">
            <v>468599.24224663893</v>
          </cell>
          <cell r="AG44">
            <v>535222.16943483544</v>
          </cell>
          <cell r="AH44">
            <v>589679.95567149227</v>
          </cell>
        </row>
        <row r="45">
          <cell r="B45">
            <v>39244.831999999995</v>
          </cell>
          <cell r="C45">
            <v>13225.257</v>
          </cell>
          <cell r="D45">
            <v>14837.057000000001</v>
          </cell>
          <cell r="E45">
            <v>15449.427999999998</v>
          </cell>
          <cell r="F45">
            <v>16527.908000000003</v>
          </cell>
          <cell r="G45">
            <v>60039.649999999994</v>
          </cell>
          <cell r="H45">
            <v>19821.849483367343</v>
          </cell>
          <cell r="I45">
            <v>21591.903332826845</v>
          </cell>
          <cell r="J45">
            <v>23190.759000000002</v>
          </cell>
          <cell r="K45">
            <v>24256</v>
          </cell>
          <cell r="L45">
            <v>88860.511816194194</v>
          </cell>
          <cell r="M45">
            <v>26273.111036284761</v>
          </cell>
          <cell r="N45">
            <v>29117.481942426297</v>
          </cell>
          <cell r="O45">
            <v>34269</v>
          </cell>
          <cell r="P45">
            <v>36464.248796356536</v>
          </cell>
          <cell r="Q45">
            <v>126123.84177506762</v>
          </cell>
          <cell r="R45">
            <v>41071</v>
          </cell>
          <cell r="S45">
            <v>48492</v>
          </cell>
          <cell r="T45">
            <v>51740</v>
          </cell>
          <cell r="U45">
            <v>55544</v>
          </cell>
          <cell r="V45">
            <v>197479.272</v>
          </cell>
          <cell r="W45">
            <v>58769</v>
          </cell>
          <cell r="X45">
            <v>62225.68525000001</v>
          </cell>
          <cell r="Y45">
            <v>66459.147427000004</v>
          </cell>
          <cell r="Z45">
            <v>72187.857282262499</v>
          </cell>
          <cell r="AA45">
            <v>259641.68995926253</v>
          </cell>
          <cell r="AB45">
            <v>319776.59366648225</v>
          </cell>
          <cell r="AC45">
            <v>391769.45651588944</v>
          </cell>
          <cell r="AD45">
            <v>479325.86780240515</v>
          </cell>
          <cell r="AE45">
            <v>591887.25284755975</v>
          </cell>
          <cell r="AF45">
            <v>720901.65602180804</v>
          </cell>
          <cell r="AG45">
            <v>865247.72071548132</v>
          </cell>
          <cell r="AH45">
            <v>1041674.2825555988</v>
          </cell>
        </row>
        <row r="48">
          <cell r="C48">
            <v>1724.415</v>
          </cell>
          <cell r="D48">
            <v>2066.4490000000005</v>
          </cell>
          <cell r="E48">
            <v>2200.3460000000005</v>
          </cell>
          <cell r="F48">
            <v>2409.9480000000003</v>
          </cell>
          <cell r="H48">
            <v>3512.3160000000007</v>
          </cell>
          <cell r="I48">
            <v>3557.6009999999997</v>
          </cell>
          <cell r="J48">
            <v>3543.811999999999</v>
          </cell>
          <cell r="K48">
            <v>3798</v>
          </cell>
          <cell r="M48">
            <v>5139.5999999999985</v>
          </cell>
          <cell r="N48">
            <v>5414</v>
          </cell>
          <cell r="P48">
            <v>6937</v>
          </cell>
          <cell r="Q48">
            <v>24150.6</v>
          </cell>
          <cell r="V48">
            <v>32748.440000000002</v>
          </cell>
          <cell r="AA48">
            <v>34570.532475625005</v>
          </cell>
          <cell r="AB48">
            <v>36057.83042345204</v>
          </cell>
          <cell r="AC48">
            <v>39620.74155377713</v>
          </cell>
          <cell r="AD48">
            <v>42331.257470975288</v>
          </cell>
          <cell r="AE48">
            <v>44189.378175046513</v>
          </cell>
          <cell r="AF48">
            <v>45195.103665990799</v>
          </cell>
          <cell r="AG48">
            <v>45348.433943808144</v>
          </cell>
          <cell r="AH48">
            <v>44649.369008498557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  <cell r="V49">
            <v>18061.949999999997</v>
          </cell>
          <cell r="AA49">
            <v>46116.302921999995</v>
          </cell>
          <cell r="AB49">
            <v>46552.631703703701</v>
          </cell>
          <cell r="AC49">
            <v>49709.857049999991</v>
          </cell>
          <cell r="AD49">
            <v>64211.632525714274</v>
          </cell>
          <cell r="AE49">
            <v>84903.92942361602</v>
          </cell>
          <cell r="AF49">
            <v>110801.94396436203</v>
          </cell>
          <cell r="AG49">
            <v>128977.08654974973</v>
          </cell>
          <cell r="AH49">
            <v>157432.1439517618</v>
          </cell>
        </row>
        <row r="50">
          <cell r="C50">
            <v>6164.4290000000001</v>
          </cell>
          <cell r="D50">
            <v>7006.0310000000009</v>
          </cell>
          <cell r="E50">
            <v>7896.3710000000001</v>
          </cell>
          <cell r="F50">
            <v>7621.8880000000008</v>
          </cell>
          <cell r="H50">
            <v>9786.2020000000011</v>
          </cell>
          <cell r="I50">
            <v>11913.457999999999</v>
          </cell>
          <cell r="J50">
            <v>13708.718999999999</v>
          </cell>
          <cell r="K50">
            <v>14812</v>
          </cell>
          <cell r="M50">
            <v>15127.599999999999</v>
          </cell>
          <cell r="N50">
            <v>16698</v>
          </cell>
          <cell r="P50">
            <v>21325</v>
          </cell>
          <cell r="Q50">
            <v>72702.600000000006</v>
          </cell>
          <cell r="V50">
            <v>101355.25599999999</v>
          </cell>
          <cell r="AA50">
            <v>119091.96630503287</v>
          </cell>
          <cell r="AB50">
            <v>127802.88525623108</v>
          </cell>
          <cell r="AC50">
            <v>146376.01088121987</v>
          </cell>
          <cell r="AD50">
            <v>160400.01364738974</v>
          </cell>
          <cell r="AE50">
            <v>171693.72239387475</v>
          </cell>
          <cell r="AF50">
            <v>180222.73905301007</v>
          </cell>
          <cell r="AG50">
            <v>185951.02464969421</v>
          </cell>
          <cell r="AH50">
            <v>205261.13280232478</v>
          </cell>
        </row>
        <row r="51">
          <cell r="C51">
            <v>1724.415</v>
          </cell>
          <cell r="D51">
            <v>2066.4490000000005</v>
          </cell>
          <cell r="E51">
            <v>2200.3460000000005</v>
          </cell>
          <cell r="F51">
            <v>2409.9480000000003</v>
          </cell>
          <cell r="H51">
            <v>3512.3160000000007</v>
          </cell>
          <cell r="I51">
            <v>3557.6009999999997</v>
          </cell>
          <cell r="J51">
            <v>3543.811999999999</v>
          </cell>
          <cell r="K51">
            <v>18610</v>
          </cell>
          <cell r="M51">
            <v>5140.5999999999985</v>
          </cell>
          <cell r="N51">
            <v>22112</v>
          </cell>
          <cell r="P51">
            <v>28262</v>
          </cell>
          <cell r="Q51">
            <v>81726.600000000006</v>
          </cell>
          <cell r="V51">
            <v>151049</v>
          </cell>
          <cell r="AA51">
            <v>199778.80170265786</v>
          </cell>
          <cell r="AB51">
            <v>210413.3473833868</v>
          </cell>
          <cell r="AC51">
            <v>235706.609484997</v>
          </cell>
          <cell r="AD51">
            <v>266942.90364407934</v>
          </cell>
          <cell r="AE51">
            <v>300787.02999253728</v>
          </cell>
          <cell r="AF51">
            <v>336219.78668336291</v>
          </cell>
          <cell r="AG51">
            <v>360276.54514325212</v>
          </cell>
          <cell r="AH51">
            <v>407342.6457625851</v>
          </cell>
        </row>
        <row r="52">
          <cell r="B52">
            <v>34632.815999999992</v>
          </cell>
          <cell r="C52">
            <v>11500.842000000001</v>
          </cell>
          <cell r="D52">
            <v>12770.608</v>
          </cell>
          <cell r="E52">
            <v>13249.081999999999</v>
          </cell>
          <cell r="F52">
            <v>14117.960000000003</v>
          </cell>
          <cell r="G52">
            <v>51638.491999999991</v>
          </cell>
          <cell r="H52">
            <v>16309.533483367342</v>
          </cell>
          <cell r="I52">
            <v>18034.302332826846</v>
          </cell>
          <cell r="J52">
            <v>19646.947000000004</v>
          </cell>
          <cell r="K52">
            <v>5646</v>
          </cell>
          <cell r="L52">
            <v>59636.782816194194</v>
          </cell>
          <cell r="M52">
            <v>21132.511036284763</v>
          </cell>
          <cell r="N52">
            <v>7005.4819424262969</v>
          </cell>
          <cell r="O52">
            <v>8057</v>
          </cell>
          <cell r="P52">
            <v>8202.2487963565363</v>
          </cell>
          <cell r="Q52">
            <v>44397.24177506761</v>
          </cell>
          <cell r="R52">
            <v>9935</v>
          </cell>
          <cell r="S52">
            <v>13012</v>
          </cell>
          <cell r="T52">
            <v>11641</v>
          </cell>
          <cell r="U52">
            <v>11210</v>
          </cell>
          <cell r="V52">
            <v>46430.271999999997</v>
          </cell>
          <cell r="W52">
            <v>12059</v>
          </cell>
          <cell r="X52">
            <v>13052.718587500007</v>
          </cell>
          <cell r="Y52">
            <v>15305.212643880004</v>
          </cell>
          <cell r="Z52">
            <v>19445.957025224627</v>
          </cell>
          <cell r="AA52">
            <v>59862.888256604667</v>
          </cell>
          <cell r="AB52">
            <v>109363.24628309545</v>
          </cell>
          <cell r="AC52">
            <v>156062.84703089244</v>
          </cell>
          <cell r="AD52">
            <v>212382.96415832581</v>
          </cell>
          <cell r="AE52">
            <v>291100.22285502247</v>
          </cell>
          <cell r="AF52">
            <v>384681.86933844513</v>
          </cell>
          <cell r="AG52">
            <v>504971.1755722292</v>
          </cell>
          <cell r="AH52">
            <v>634331.63679301366</v>
          </cell>
        </row>
        <row r="53">
          <cell r="B53">
            <v>14612.761</v>
          </cell>
          <cell r="C53">
            <v>3842.6889999999999</v>
          </cell>
          <cell r="D53">
            <v>4430.5429999999997</v>
          </cell>
          <cell r="E53">
            <v>4518.098</v>
          </cell>
          <cell r="F53">
            <v>5541.1210000000001</v>
          </cell>
          <cell r="G53">
            <v>18332.451000000001</v>
          </cell>
          <cell r="H53">
            <v>6320.701</v>
          </cell>
          <cell r="I53">
            <v>6922.0460000000003</v>
          </cell>
          <cell r="J53">
            <v>8192.1939999999995</v>
          </cell>
          <cell r="K53">
            <v>9452</v>
          </cell>
          <cell r="L53">
            <v>30886.940999999999</v>
          </cell>
          <cell r="M53">
            <v>11168</v>
          </cell>
          <cell r="N53">
            <v>12310</v>
          </cell>
          <cell r="O53">
            <v>14382</v>
          </cell>
          <cell r="P53">
            <v>15950</v>
          </cell>
          <cell r="Q53">
            <v>53810</v>
          </cell>
          <cell r="R53">
            <v>17658</v>
          </cell>
          <cell r="S53">
            <v>19991</v>
          </cell>
          <cell r="T53">
            <v>22864</v>
          </cell>
          <cell r="U53">
            <v>26007</v>
          </cell>
          <cell r="V53">
            <v>86520</v>
          </cell>
          <cell r="W53">
            <v>28000</v>
          </cell>
          <cell r="X53">
            <v>29605.4</v>
          </cell>
          <cell r="Y53">
            <v>31210.800000000003</v>
          </cell>
          <cell r="Z53">
            <v>32816.200000000004</v>
          </cell>
          <cell r="AA53">
            <v>121632.40000000002</v>
          </cell>
          <cell r="AB53">
            <v>141632.40000000002</v>
          </cell>
          <cell r="AC53">
            <v>165952.27563578796</v>
          </cell>
          <cell r="AD53">
            <v>193163.4554787924</v>
          </cell>
          <cell r="AE53">
            <v>223265.93952901335</v>
          </cell>
          <cell r="AF53">
            <v>256259.72778645082</v>
          </cell>
          <cell r="AG53">
            <v>292144.82025110483</v>
          </cell>
          <cell r="AH53">
            <v>296678.35978011816</v>
          </cell>
        </row>
        <row r="54">
          <cell r="B54">
            <v>19224.777000000002</v>
          </cell>
          <cell r="C54">
            <v>5567.1039999999994</v>
          </cell>
          <cell r="D54">
            <v>6496.9920000000002</v>
          </cell>
          <cell r="E54">
            <v>6718.4440000000004</v>
          </cell>
          <cell r="F54">
            <v>7951.0690000000004</v>
          </cell>
          <cell r="G54">
            <v>26733.609000000004</v>
          </cell>
          <cell r="H54">
            <v>9833.0169999999998</v>
          </cell>
          <cell r="I54">
            <v>10479.647000000001</v>
          </cell>
          <cell r="J54">
            <v>11736.005999999998</v>
          </cell>
          <cell r="K54">
            <v>28062</v>
          </cell>
          <cell r="L54">
            <v>60110.67</v>
          </cell>
          <cell r="M54">
            <v>16308.599999999999</v>
          </cell>
          <cell r="N54">
            <v>34422</v>
          </cell>
          <cell r="O54">
            <v>40594</v>
          </cell>
          <cell r="P54">
            <v>44212</v>
          </cell>
          <cell r="Q54">
            <v>135536.6</v>
          </cell>
          <cell r="R54">
            <v>48794</v>
          </cell>
          <cell r="S54">
            <v>55471</v>
          </cell>
          <cell r="T54">
            <v>62963</v>
          </cell>
          <cell r="U54">
            <v>70341</v>
          </cell>
          <cell r="V54">
            <v>237569</v>
          </cell>
          <cell r="W54">
            <v>74710</v>
          </cell>
          <cell r="X54">
            <v>78778.366662500004</v>
          </cell>
          <cell r="Y54">
            <v>82364.734783120002</v>
          </cell>
          <cell r="Z54">
            <v>85558.100257037877</v>
          </cell>
          <cell r="AA54">
            <v>321411.20170265785</v>
          </cell>
          <cell r="AB54">
            <v>352045.74738338683</v>
          </cell>
          <cell r="AC54">
            <v>401658.88512078498</v>
          </cell>
          <cell r="AD54">
            <v>460106.35912287177</v>
          </cell>
          <cell r="AE54">
            <v>524052.96952155064</v>
          </cell>
          <cell r="AF54">
            <v>592479.51446981379</v>
          </cell>
          <cell r="AG54">
            <v>652421.36539435689</v>
          </cell>
          <cell r="AH54">
            <v>704021.00554270321</v>
          </cell>
        </row>
        <row r="55">
          <cell r="B55">
            <v>20020.054999999993</v>
          </cell>
          <cell r="C55">
            <v>7658.1530000000002</v>
          </cell>
          <cell r="D55">
            <v>8340.0650000000005</v>
          </cell>
          <cell r="E55">
            <v>8730.9839999999967</v>
          </cell>
          <cell r="F55">
            <v>8576.8390000000036</v>
          </cell>
          <cell r="G55">
            <v>33306.04099999999</v>
          </cell>
          <cell r="H55">
            <v>9988.8324833673432</v>
          </cell>
          <cell r="I55">
            <v>11112.256332826844</v>
          </cell>
          <cell r="J55">
            <v>11454.753000000004</v>
          </cell>
          <cell r="K55">
            <v>-3806</v>
          </cell>
          <cell r="L55">
            <v>28749.841816194195</v>
          </cell>
          <cell r="M55">
            <v>9964.5110362847627</v>
          </cell>
          <cell r="N55">
            <v>-5304.5180575737031</v>
          </cell>
          <cell r="O55">
            <v>-6325</v>
          </cell>
          <cell r="P55">
            <v>-7747.7512036434637</v>
          </cell>
          <cell r="Q55">
            <v>-9412.7582249323896</v>
          </cell>
          <cell r="R55">
            <v>-7723</v>
          </cell>
          <cell r="S55">
            <v>-6979</v>
          </cell>
          <cell r="T55">
            <v>-11223</v>
          </cell>
          <cell r="U55">
            <v>-14797</v>
          </cell>
          <cell r="V55">
            <v>-40089.728000000003</v>
          </cell>
          <cell r="W55">
            <v>-15941</v>
          </cell>
          <cell r="X55">
            <v>-16552.681412499995</v>
          </cell>
          <cell r="Y55">
            <v>-15905.587356119999</v>
          </cell>
          <cell r="Z55">
            <v>-13370.242974775378</v>
          </cell>
          <cell r="AA55">
            <v>-61769.511743395327</v>
          </cell>
          <cell r="AB55">
            <v>-32269.153716904577</v>
          </cell>
          <cell r="AC55">
            <v>-9889.42860489554</v>
          </cell>
          <cell r="AD55">
            <v>19219.508679533377</v>
          </cell>
          <cell r="AE55">
            <v>67834.283326009114</v>
          </cell>
          <cell r="AF55">
            <v>128422.14155199425</v>
          </cell>
          <cell r="AG55">
            <v>212826.35532112443</v>
          </cell>
          <cell r="AH55">
            <v>337653.27701289556</v>
          </cell>
        </row>
        <row r="57">
          <cell r="B57">
            <v>-26266.789000000001</v>
          </cell>
          <cell r="C57">
            <v>-2648.7420000000002</v>
          </cell>
          <cell r="D57">
            <v>-4912.8490000000002</v>
          </cell>
          <cell r="E57">
            <v>-7367.8320000000003</v>
          </cell>
          <cell r="F57">
            <v>-6449.4440000000004</v>
          </cell>
          <cell r="G57">
            <v>-21378.867000000002</v>
          </cell>
          <cell r="H57">
            <v>-7498.4219999999996</v>
          </cell>
          <cell r="I57">
            <v>-7939.4780000000001</v>
          </cell>
          <cell r="J57">
            <v>-7884.2070000000003</v>
          </cell>
          <cell r="K57">
            <v>-9505</v>
          </cell>
          <cell r="L57">
            <v>-32828.107000000004</v>
          </cell>
          <cell r="M57">
            <v>-10463</v>
          </cell>
          <cell r="N57">
            <v>-11131</v>
          </cell>
          <cell r="O57">
            <v>-11806</v>
          </cell>
          <cell r="P57">
            <v>-11892</v>
          </cell>
          <cell r="Q57">
            <v>-45292</v>
          </cell>
          <cell r="R57">
            <v>-11648</v>
          </cell>
          <cell r="S57">
            <v>-14932</v>
          </cell>
          <cell r="T57">
            <v>-14760</v>
          </cell>
          <cell r="U57">
            <v>-14143</v>
          </cell>
          <cell r="V57">
            <v>-55483</v>
          </cell>
          <cell r="W57">
            <v>-14903</v>
          </cell>
          <cell r="X57">
            <v>-17791.875</v>
          </cell>
          <cell r="Y57">
            <v>-17791.875</v>
          </cell>
          <cell r="Z57">
            <v>-17791.875</v>
          </cell>
          <cell r="AA57">
            <v>-68278.625</v>
          </cell>
          <cell r="AB57">
            <v>-73042.5</v>
          </cell>
          <cell r="AC57">
            <v>-77045.489118131445</v>
          </cell>
          <cell r="AD57">
            <v>-81554.456472525781</v>
          </cell>
          <cell r="AE57">
            <v>-86569.402063183006</v>
          </cell>
          <cell r="AF57">
            <v>-92090.325890103122</v>
          </cell>
          <cell r="AG57">
            <v>-98117.227953286128</v>
          </cell>
          <cell r="AH57">
            <v>-104650.10825273202</v>
          </cell>
        </row>
        <row r="58">
          <cell r="B58">
            <v>3717.951</v>
          </cell>
          <cell r="C58">
            <v>24.497</v>
          </cell>
          <cell r="D58">
            <v>858.89099999999996</v>
          </cell>
          <cell r="E58">
            <v>996.95799999999997</v>
          </cell>
          <cell r="F58">
            <v>2390.6120000000001</v>
          </cell>
          <cell r="G58">
            <v>4270.9580000000005</v>
          </cell>
          <cell r="H58">
            <v>542.86599999999999</v>
          </cell>
          <cell r="I58">
            <v>2586.0940000000001</v>
          </cell>
          <cell r="J58">
            <v>1405.6990000000001</v>
          </cell>
          <cell r="K58">
            <v>2862</v>
          </cell>
          <cell r="L58">
            <v>7396.6589999999997</v>
          </cell>
          <cell r="M58">
            <v>2614</v>
          </cell>
          <cell r="N58">
            <v>3594</v>
          </cell>
          <cell r="O58">
            <v>4603</v>
          </cell>
          <cell r="P58">
            <v>4136</v>
          </cell>
          <cell r="Q58">
            <v>14947</v>
          </cell>
          <cell r="R58">
            <v>3524</v>
          </cell>
          <cell r="S58">
            <v>4874</v>
          </cell>
          <cell r="T58">
            <v>3452</v>
          </cell>
          <cell r="U58">
            <v>2489</v>
          </cell>
          <cell r="V58">
            <v>14339</v>
          </cell>
          <cell r="W58">
            <v>1024</v>
          </cell>
          <cell r="X58">
            <v>761.0235929375001</v>
          </cell>
          <cell r="Y58">
            <v>571.19324909440013</v>
          </cell>
          <cell r="Z58">
            <v>413.32909743992337</v>
          </cell>
          <cell r="AA58">
            <v>2769.5459394718237</v>
          </cell>
          <cell r="AB58">
            <v>2816.2604559260944</v>
          </cell>
          <cell r="AC58">
            <v>5121.1953804481191</v>
          </cell>
          <cell r="AD58">
            <v>7525.5947095230149</v>
          </cell>
          <cell r="AE58">
            <v>10880.893404956973</v>
          </cell>
          <cell r="AF58">
            <v>16201.375257498161</v>
          </cell>
          <cell r="AG58">
            <v>24032.165704907096</v>
          </cell>
          <cell r="AH58">
            <v>34574.928534204715</v>
          </cell>
        </row>
        <row r="59">
          <cell r="B59">
            <v>-22548.838</v>
          </cell>
          <cell r="C59">
            <v>-2624.2450000000003</v>
          </cell>
          <cell r="D59">
            <v>-4053.9580000000001</v>
          </cell>
          <cell r="E59">
            <v>-6370.8740000000007</v>
          </cell>
          <cell r="F59">
            <v>-4058.8320000000003</v>
          </cell>
          <cell r="G59">
            <v>-17107.909</v>
          </cell>
          <cell r="H59">
            <v>-6955.5559999999996</v>
          </cell>
          <cell r="I59">
            <v>-5353.384</v>
          </cell>
          <cell r="J59">
            <v>-6478.5079999999998</v>
          </cell>
          <cell r="K59">
            <v>-6643</v>
          </cell>
          <cell r="L59">
            <v>-25431.448000000004</v>
          </cell>
          <cell r="M59">
            <v>-7849</v>
          </cell>
          <cell r="N59">
            <v>-7537</v>
          </cell>
          <cell r="O59">
            <v>-7203</v>
          </cell>
          <cell r="P59">
            <v>-7756</v>
          </cell>
          <cell r="Q59">
            <v>-30345</v>
          </cell>
          <cell r="R59">
            <v>-8124</v>
          </cell>
          <cell r="S59">
            <v>-10058</v>
          </cell>
          <cell r="T59">
            <v>-11308</v>
          </cell>
          <cell r="U59">
            <v>-11654</v>
          </cell>
          <cell r="V59">
            <v>-41144</v>
          </cell>
          <cell r="W59">
            <v>-13879</v>
          </cell>
          <cell r="X59">
            <v>-17030.851407062499</v>
          </cell>
          <cell r="Y59">
            <v>-17220.681750905598</v>
          </cell>
          <cell r="Z59">
            <v>-17378.545902560076</v>
          </cell>
          <cell r="AA59">
            <v>-65509.07906052818</v>
          </cell>
          <cell r="AB59">
            <v>-70226.239544073906</v>
          </cell>
          <cell r="AC59">
            <v>-71924.293737683329</v>
          </cell>
          <cell r="AD59">
            <v>-74028.861763002758</v>
          </cell>
          <cell r="AE59">
            <v>-75688.508658226026</v>
          </cell>
          <cell r="AF59">
            <v>-75888.95063260496</v>
          </cell>
          <cell r="AG59">
            <v>-74085.062248379036</v>
          </cell>
          <cell r="AH59">
            <v>-70075.179718527303</v>
          </cell>
        </row>
        <row r="60">
          <cell r="B60">
            <v>-2528.7830000000067</v>
          </cell>
          <cell r="C60">
            <v>5033.9079999999994</v>
          </cell>
          <cell r="D60">
            <v>4286.107</v>
          </cell>
          <cell r="E60">
            <v>2360.109999999996</v>
          </cell>
          <cell r="F60">
            <v>4518.0070000000032</v>
          </cell>
          <cell r="G60">
            <v>16198.132</v>
          </cell>
          <cell r="H60">
            <v>3033.2764833673436</v>
          </cell>
          <cell r="I60">
            <v>5758.8723328268443</v>
          </cell>
          <cell r="J60">
            <v>4976.2450000000044</v>
          </cell>
          <cell r="K60">
            <v>-10449</v>
          </cell>
          <cell r="L60">
            <v>3319.3938161941915</v>
          </cell>
          <cell r="M60">
            <v>2115.5110362847627</v>
          </cell>
          <cell r="N60">
            <v>-12841.518057573703</v>
          </cell>
          <cell r="O60">
            <v>-13528</v>
          </cell>
          <cell r="P60">
            <v>-15503.751203643464</v>
          </cell>
          <cell r="Q60">
            <v>-39757.75822493239</v>
          </cell>
          <cell r="R60">
            <v>-15847</v>
          </cell>
          <cell r="S60">
            <v>-17037</v>
          </cell>
          <cell r="T60">
            <v>-22531</v>
          </cell>
          <cell r="U60">
            <v>-26451</v>
          </cell>
          <cell r="V60">
            <v>-81233.728000000003</v>
          </cell>
          <cell r="W60">
            <v>-29820</v>
          </cell>
          <cell r="X60">
            <v>-33583.53281956249</v>
          </cell>
          <cell r="Y60">
            <v>-33126.269107025597</v>
          </cell>
          <cell r="Z60">
            <v>-30748.788877335453</v>
          </cell>
          <cell r="AA60">
            <v>-127278.59080392351</v>
          </cell>
          <cell r="AB60">
            <v>-102495.39326097848</v>
          </cell>
          <cell r="AC60">
            <v>-81813.722342578869</v>
          </cell>
          <cell r="AD60">
            <v>-54809.353083469381</v>
          </cell>
          <cell r="AE60">
            <v>-7854.2253322169126</v>
          </cell>
          <cell r="AF60">
            <v>52533.190919389293</v>
          </cell>
          <cell r="AG60">
            <v>138741.29307274538</v>
          </cell>
          <cell r="AH60">
            <v>267578.09729436826</v>
          </cell>
        </row>
        <row r="61">
          <cell r="B61">
            <v>-6167.1319999999996</v>
          </cell>
          <cell r="C61">
            <v>-264.471</v>
          </cell>
          <cell r="D61">
            <v>-741.33799999999997</v>
          </cell>
          <cell r="E61">
            <v>-1186.165</v>
          </cell>
          <cell r="F61">
            <v>-1132.492</v>
          </cell>
          <cell r="G61">
            <v>-3324.4660000000003</v>
          </cell>
          <cell r="H61">
            <v>-2387.567</v>
          </cell>
          <cell r="I61">
            <v>-1307.692</v>
          </cell>
          <cell r="J61">
            <v>-1915.9659999999999</v>
          </cell>
          <cell r="K61">
            <v>-842</v>
          </cell>
          <cell r="L61">
            <v>-6454.2250000000004</v>
          </cell>
          <cell r="M61">
            <v>0</v>
          </cell>
          <cell r="N61">
            <v>94</v>
          </cell>
          <cell r="O61">
            <v>0</v>
          </cell>
          <cell r="P61">
            <v>0</v>
          </cell>
          <cell r="Q61">
            <v>94</v>
          </cell>
          <cell r="R61">
            <v>0</v>
          </cell>
          <cell r="S61">
            <v>0</v>
          </cell>
          <cell r="T61">
            <v>0</v>
          </cell>
          <cell r="U61">
            <v>-512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</row>
        <row r="62">
          <cell r="B62">
            <v>3638.3489999999929</v>
          </cell>
          <cell r="C62">
            <v>5298.378999999999</v>
          </cell>
          <cell r="D62">
            <v>5027.4449999999997</v>
          </cell>
          <cell r="E62">
            <v>3546.274999999996</v>
          </cell>
          <cell r="F62">
            <v>5650.4990000000034</v>
          </cell>
          <cell r="G62">
            <v>19522.597999999998</v>
          </cell>
          <cell r="H62">
            <v>5420.8434833673437</v>
          </cell>
          <cell r="I62">
            <v>7066.5643328268443</v>
          </cell>
          <cell r="J62">
            <v>6892.2110000000048</v>
          </cell>
          <cell r="K62">
            <v>-9607</v>
          </cell>
          <cell r="L62">
            <v>9773.6188161941918</v>
          </cell>
          <cell r="M62">
            <v>2115.5110362847627</v>
          </cell>
          <cell r="N62">
            <v>-12935.518057573703</v>
          </cell>
          <cell r="O62">
            <v>-13528</v>
          </cell>
          <cell r="P62">
            <v>-15503.751203643464</v>
          </cell>
          <cell r="Q62">
            <v>-39851.75822493239</v>
          </cell>
          <cell r="R62">
            <v>-15847</v>
          </cell>
          <cell r="S62">
            <v>-17037</v>
          </cell>
          <cell r="T62">
            <v>-22531</v>
          </cell>
          <cell r="U62">
            <v>-25939</v>
          </cell>
          <cell r="V62">
            <v>-81233.728000000003</v>
          </cell>
          <cell r="W62">
            <v>-29820</v>
          </cell>
          <cell r="X62">
            <v>-33583.53281956249</v>
          </cell>
          <cell r="Y62">
            <v>-33126.269107025597</v>
          </cell>
          <cell r="Z62">
            <v>-30748.788877335453</v>
          </cell>
          <cell r="AA62">
            <v>-127278.59080392354</v>
          </cell>
          <cell r="AB62">
            <v>-102495.39326097848</v>
          </cell>
          <cell r="AC62">
            <v>-81813.722342578869</v>
          </cell>
          <cell r="AD62">
            <v>-54809.353083469381</v>
          </cell>
          <cell r="AE62">
            <v>-7854.2253322169126</v>
          </cell>
          <cell r="AF62">
            <v>52533.190919389293</v>
          </cell>
          <cell r="AG62">
            <v>138741.29307274538</v>
          </cell>
          <cell r="AH62">
            <v>267578.09729436826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M63">
            <v>0</v>
          </cell>
          <cell r="N63">
            <v>0</v>
          </cell>
          <cell r="P63">
            <v>0</v>
          </cell>
          <cell r="Q63">
            <v>0</v>
          </cell>
          <cell r="V63">
            <v>0</v>
          </cell>
          <cell r="AA63">
            <v>1800</v>
          </cell>
          <cell r="AB63">
            <v>7200</v>
          </cell>
          <cell r="AC63">
            <v>10800</v>
          </cell>
          <cell r="AD63">
            <v>12000</v>
          </cell>
          <cell r="AE63">
            <v>12000</v>
          </cell>
          <cell r="AF63">
            <v>12000</v>
          </cell>
          <cell r="AG63">
            <v>12000</v>
          </cell>
          <cell r="AH63">
            <v>12000</v>
          </cell>
        </row>
        <row r="64">
          <cell r="C64">
            <v>5298.378999999999</v>
          </cell>
          <cell r="D64">
            <v>5027.4449999999997</v>
          </cell>
          <cell r="E64">
            <v>3546.274999999996</v>
          </cell>
          <cell r="F64">
            <v>5650.4990000000034</v>
          </cell>
          <cell r="H64">
            <v>5420.8434833673437</v>
          </cell>
          <cell r="I64">
            <v>7066.5643328268443</v>
          </cell>
          <cell r="J64">
            <v>6892.2110000000048</v>
          </cell>
          <cell r="K64">
            <v>-9607</v>
          </cell>
          <cell r="M64">
            <v>2115.5110362847627</v>
          </cell>
          <cell r="N64">
            <v>-12935.518057573703</v>
          </cell>
          <cell r="P64">
            <v>-15503.751203643464</v>
          </cell>
          <cell r="Q64">
            <v>-39851.75822493239</v>
          </cell>
          <cell r="V64">
            <v>-81233.728000000003</v>
          </cell>
          <cell r="AA64">
            <v>-129078.59080392354</v>
          </cell>
          <cell r="AB64">
            <v>-109695.39326097848</v>
          </cell>
          <cell r="AC64">
            <v>-92613.722342578869</v>
          </cell>
          <cell r="AD64">
            <v>-66809.353083469381</v>
          </cell>
          <cell r="AE64">
            <v>-19854.225332216913</v>
          </cell>
          <cell r="AF64">
            <v>40533.190919389293</v>
          </cell>
          <cell r="AG64">
            <v>126741.29307274538</v>
          </cell>
          <cell r="AH64">
            <v>255578.09729436826</v>
          </cell>
        </row>
        <row r="65">
          <cell r="C65">
            <v>0.12359629218984691</v>
          </cell>
          <cell r="D65">
            <v>0.11727616336777437</v>
          </cell>
          <cell r="E65">
            <v>8.2724629756676327E-2</v>
          </cell>
          <cell r="F65">
            <v>0.12123622132560645</v>
          </cell>
          <cell r="H65">
            <v>0.10800632036263724</v>
          </cell>
          <cell r="I65">
            <v>0.13871107332061108</v>
          </cell>
          <cell r="J65">
            <v>0.13449901694024932</v>
          </cell>
          <cell r="K65">
            <v>-0.18726000428824824</v>
          </cell>
          <cell r="M65">
            <v>4.1072585437419734E-2</v>
          </cell>
          <cell r="N65">
            <v>-0.23437038284284187</v>
          </cell>
          <cell r="P65">
            <v>-0.26064422696880646</v>
          </cell>
          <cell r="Q65">
            <v>-0.68252950833419845</v>
          </cell>
          <cell r="V65">
            <v>-1.3333850927165669</v>
          </cell>
          <cell r="AA65">
            <v>-2.0454966498819149</v>
          </cell>
          <cell r="AB65">
            <v>-1.671053606447197</v>
          </cell>
          <cell r="AC65">
            <v>-1.3764278995245012</v>
          </cell>
          <cell r="AD65">
            <v>-0.96870497086093688</v>
          </cell>
          <cell r="AE65">
            <v>-0.28085576504765558</v>
          </cell>
          <cell r="AF65">
            <v>0.55939338364709801</v>
          </cell>
          <cell r="AG65">
            <v>1.7064784149972183</v>
          </cell>
          <cell r="AH65">
            <v>3.3572403398855011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0.43500230930181516</v>
          </cell>
          <cell r="AG66">
            <v>1.1208297603286297</v>
          </cell>
          <cell r="AH66">
            <v>2.1089224588876898</v>
          </cell>
        </row>
        <row r="67">
          <cell r="C67">
            <v>0.26828232337876617</v>
          </cell>
          <cell r="D67">
            <v>0.29790239577236677</v>
          </cell>
          <cell r="E67">
            <v>0.30906384955082328</v>
          </cell>
          <cell r="F67">
            <v>0.30291273801235219</v>
          </cell>
          <cell r="H67">
            <v>0.32495546196354952</v>
          </cell>
          <cell r="I67">
            <v>0.35399910272579543</v>
          </cell>
          <cell r="J67">
            <v>0.38340309914730986</v>
          </cell>
          <cell r="K67">
            <v>0.11005204374013215</v>
          </cell>
          <cell r="M67">
            <v>0.41028708910417</v>
          </cell>
          <cell r="N67">
            <v>0.12692784916207919</v>
          </cell>
          <cell r="P67">
            <v>0.13789364708263394</v>
          </cell>
          <cell r="Q67">
            <v>0.81125061360623663</v>
          </cell>
          <cell r="V67">
            <v>0.76211487592414096</v>
          </cell>
          <cell r="AA67">
            <v>0.95863440666243771</v>
          </cell>
          <cell r="AB67">
            <v>1.6659938187135273</v>
          </cell>
          <cell r="AC67">
            <v>2.3194106801793768</v>
          </cell>
          <cell r="AD67">
            <v>3.0794555494244968</v>
          </cell>
          <cell r="AE67">
            <v>4.1178728672342215</v>
          </cell>
          <cell r="AF67">
            <v>5.3089452775845238</v>
          </cell>
          <cell r="AG67">
            <v>6.7990659588361551</v>
          </cell>
          <cell r="AH67">
            <v>8.3324971210435166</v>
          </cell>
        </row>
        <row r="68">
          <cell r="B68">
            <v>42868.43</v>
          </cell>
          <cell r="C68">
            <v>42868.43</v>
          </cell>
          <cell r="D68">
            <v>42868.43</v>
          </cell>
          <cell r="E68">
            <v>42868.43</v>
          </cell>
          <cell r="F68">
            <v>46607.35</v>
          </cell>
          <cell r="G68">
            <v>43803.16</v>
          </cell>
          <cell r="H68">
            <v>50190.057999999997</v>
          </cell>
          <cell r="I68">
            <v>50944.485999999997</v>
          </cell>
          <cell r="J68">
            <v>51243.578999999998</v>
          </cell>
          <cell r="K68">
            <v>51303</v>
          </cell>
          <cell r="L68">
            <v>50972</v>
          </cell>
          <cell r="M68">
            <v>51506.644</v>
          </cell>
          <cell r="N68">
            <v>55192.631000000001</v>
          </cell>
          <cell r="O68">
            <v>59180.843000000001</v>
          </cell>
          <cell r="P68">
            <v>59482.427000000003</v>
          </cell>
          <cell r="Q68">
            <v>56340.636249999996</v>
          </cell>
          <cell r="R68">
            <v>59778.58</v>
          </cell>
          <cell r="S68">
            <v>60862.847000000002</v>
          </cell>
          <cell r="T68">
            <v>61438.720999999998</v>
          </cell>
          <cell r="U68">
            <v>61611.576000000001</v>
          </cell>
          <cell r="V68">
            <v>60922.930999999997</v>
          </cell>
          <cell r="W68">
            <v>62159.858999999997</v>
          </cell>
          <cell r="X68">
            <v>62781.457589999998</v>
          </cell>
          <cell r="Y68">
            <v>63409.272165900002</v>
          </cell>
          <cell r="Z68">
            <v>64043.364887559001</v>
          </cell>
          <cell r="AA68">
            <v>62446.004274999992</v>
          </cell>
          <cell r="AB68">
            <v>65644.449009747972</v>
          </cell>
          <cell r="AC68">
            <v>67285.560234991659</v>
          </cell>
          <cell r="AD68">
            <v>68967.699240866437</v>
          </cell>
          <cell r="AE68">
            <v>70691.891721888096</v>
          </cell>
          <cell r="AF68">
            <v>72459.189014935298</v>
          </cell>
          <cell r="AG68">
            <v>74270.668740308669</v>
          </cell>
          <cell r="AH68">
            <v>76127.435458816384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/>
      <sheetData sheetId="33"/>
      <sheetData sheetId="34"/>
      <sheetData sheetId="35" refreshError="1"/>
      <sheetData sheetId="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Val Sum-03-10 "/>
      <sheetName val="Model"/>
      <sheetName val="S&amp;U"/>
      <sheetName val="Shares"/>
      <sheetName val="Voting Analysis"/>
      <sheetName val="Cable Partners"/>
      <sheetName val="Historical Share $"/>
      <sheetName val="DCF Flexer"/>
      <sheetName val="Euro Comps"/>
      <sheetName val="Data Switch"/>
      <sheetName val="Sprint Group Growth '02"/>
      <sheetName val="Subs,GA,NA"/>
      <sheetName val="REV,EBITDA,NI,FCF"/>
      <sheetName val="Summary"/>
      <sheetName val="Summary Short"/>
      <sheetName val="Affil"/>
    </sheetNames>
    <sheetDataSet>
      <sheetData sheetId="0" refreshError="1"/>
      <sheetData sheetId="1" refreshError="1"/>
      <sheetData sheetId="2" refreshError="1">
        <row r="1">
          <cell r="A1" t="str">
            <v>Sprint PCS</v>
          </cell>
        </row>
        <row r="3"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</row>
        <row r="4">
          <cell r="A4" t="str">
            <v>Sprint PCS</v>
          </cell>
          <cell r="B4">
            <v>1997</v>
          </cell>
          <cell r="C4">
            <v>1998</v>
          </cell>
          <cell r="D4">
            <v>1999</v>
          </cell>
          <cell r="E4">
            <v>2000</v>
          </cell>
          <cell r="F4">
            <v>2001</v>
          </cell>
          <cell r="G4" t="str">
            <v>2002E</v>
          </cell>
          <cell r="H4" t="str">
            <v>2003E</v>
          </cell>
          <cell r="I4" t="str">
            <v>2004E</v>
          </cell>
          <cell r="J4" t="str">
            <v>2005E</v>
          </cell>
        </row>
        <row r="5">
          <cell r="A5" t="str">
            <v>POPS (000s):</v>
          </cell>
        </row>
        <row r="6">
          <cell r="A6" t="str">
            <v>US POPs</v>
          </cell>
          <cell r="B6">
            <v>268320.64000000001</v>
          </cell>
          <cell r="C6">
            <v>271003.84640000004</v>
          </cell>
          <cell r="D6">
            <v>273713.88486400002</v>
          </cell>
          <cell r="E6">
            <v>276451.02371264005</v>
          </cell>
          <cell r="F6">
            <v>279215.53394976642</v>
          </cell>
          <cell r="G6">
            <v>282007.68928926409</v>
          </cell>
          <cell r="H6">
            <v>284827.76618215675</v>
          </cell>
          <cell r="I6">
            <v>287676.04384397832</v>
          </cell>
          <cell r="J6">
            <v>290552.8042824181</v>
          </cell>
        </row>
        <row r="7">
          <cell r="A7" t="str">
            <v>%  growth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</row>
        <row r="8">
          <cell r="A8" t="str">
            <v>Total Wireless Penetration</v>
          </cell>
          <cell r="B8">
            <v>0.2061425203815852</v>
          </cell>
          <cell r="C8">
            <v>0.25534692927517055</v>
          </cell>
          <cell r="D8">
            <v>0.30979999950585729</v>
          </cell>
          <cell r="E8">
            <v>0.38238653361164543</v>
          </cell>
          <cell r="F8">
            <v>0.46484988798738219</v>
          </cell>
          <cell r="G8">
            <v>0.55128555581818306</v>
          </cell>
          <cell r="H8">
            <v>0.63356216489765493</v>
          </cell>
          <cell r="I8">
            <v>0.71237876003523171</v>
          </cell>
          <cell r="J8">
            <v>0.77846981057854825</v>
          </cell>
        </row>
        <row r="9">
          <cell r="A9" t="str">
            <v>Incremental Penetration</v>
          </cell>
          <cell r="B9" t="str">
            <v>na</v>
          </cell>
          <cell r="C9">
            <v>4.920440889358535E-2</v>
          </cell>
          <cell r="D9">
            <v>5.445307023068674E-2</v>
          </cell>
          <cell r="E9">
            <v>7.2586534105788136E-2</v>
          </cell>
          <cell r="F9">
            <v>8.2463354375736764E-2</v>
          </cell>
          <cell r="G9">
            <v>8.6435667830800866E-2</v>
          </cell>
          <cell r="H9">
            <v>8.2276609079471874E-2</v>
          </cell>
          <cell r="I9">
            <v>7.8816595137576773E-2</v>
          </cell>
          <cell r="J9">
            <v>6.6091050543316543E-2</v>
          </cell>
        </row>
        <row r="11">
          <cell r="A11" t="str">
            <v>WIRELESS INDUSTRY SUBS</v>
          </cell>
        </row>
        <row r="12">
          <cell r="A12" t="str">
            <v>BOY subscribers</v>
          </cell>
          <cell r="B12">
            <v>44043</v>
          </cell>
          <cell r="C12">
            <v>55312.292999999998</v>
          </cell>
          <cell r="D12">
            <v>69200</v>
          </cell>
          <cell r="E12">
            <v>84796.561530867213</v>
          </cell>
          <cell r="F12">
            <v>100738.75304088603</v>
          </cell>
          <cell r="G12">
            <v>115427.70173483343</v>
          </cell>
          <cell r="H12">
            <v>127580.27863446309</v>
          </cell>
          <cell r="I12">
            <v>138426.29436452818</v>
          </cell>
          <cell r="J12">
            <v>146829.85277796656</v>
          </cell>
        </row>
        <row r="13">
          <cell r="A13" t="str">
            <v>Gross Additions</v>
          </cell>
          <cell r="B13">
            <v>23163.82423430754</v>
          </cell>
          <cell r="C13">
            <v>29552.282455696222</v>
          </cell>
          <cell r="D13">
            <v>35206.79019367756</v>
          </cell>
          <cell r="E13">
            <v>44043</v>
          </cell>
          <cell r="F13">
            <v>55312.292999999998</v>
          </cell>
          <cell r="G13">
            <v>69200</v>
          </cell>
          <cell r="H13">
            <v>84796.561530867213</v>
          </cell>
          <cell r="I13">
            <v>100738.75304088603</v>
          </cell>
          <cell r="J13">
            <v>115427.70173483343</v>
          </cell>
        </row>
        <row r="14">
          <cell r="A14" t="str">
            <v>Disconnects</v>
          </cell>
          <cell r="B14">
            <v>11894.531234307549</v>
          </cell>
          <cell r="C14">
            <v>15664.575455696215</v>
          </cell>
          <cell r="D14">
            <v>19610.228798064065</v>
          </cell>
          <cell r="E14">
            <v>23128.41286</v>
          </cell>
          <cell r="F14">
            <v>26257.736359999999</v>
          </cell>
          <cell r="G14">
            <v>29160.936000000002</v>
          </cell>
          <cell r="H14">
            <v>31920.743999999999</v>
          </cell>
          <cell r="I14">
            <v>34230.743999999999</v>
          </cell>
          <cell r="J14">
            <v>36070.968000000001</v>
          </cell>
        </row>
        <row r="15">
          <cell r="A15" t="str">
            <v>Churn %</v>
          </cell>
          <cell r="B15">
            <v>1.9952856184366461E-2</v>
          </cell>
          <cell r="C15">
            <v>2.0083333333333332E-2</v>
          </cell>
          <cell r="D15">
            <v>2.0250000000000001E-2</v>
          </cell>
          <cell r="E15">
            <v>2.0083333333333332E-2</v>
          </cell>
          <cell r="F15">
            <v>1.8983430511421113E-2</v>
          </cell>
          <cell r="G15">
            <v>1.7941141601735412E-2</v>
          </cell>
          <cell r="H15">
            <v>1.7271090154394222E-2</v>
          </cell>
          <cell r="I15">
            <v>1.6615546562574815E-2</v>
          </cell>
          <cell r="J15">
            <v>1.6116791022482996E-2</v>
          </cell>
        </row>
        <row r="16">
          <cell r="A16" t="str">
            <v>Wireless industry net adds</v>
          </cell>
          <cell r="B16">
            <v>11269.292999999991</v>
          </cell>
          <cell r="C16">
            <v>13887.707000000008</v>
          </cell>
          <cell r="D16">
            <v>15596.561395613495</v>
          </cell>
          <cell r="E16">
            <v>20914.58714</v>
          </cell>
          <cell r="F16">
            <v>29054.556639999999</v>
          </cell>
          <cell r="G16">
            <v>40039.063999999998</v>
          </cell>
          <cell r="H16">
            <v>52875.817530867214</v>
          </cell>
          <cell r="I16">
            <v>66508.009040886041</v>
          </cell>
          <cell r="J16">
            <v>79356.733734833426</v>
          </cell>
        </row>
        <row r="17">
          <cell r="A17" t="str">
            <v xml:space="preserve">EOY subscribers </v>
          </cell>
          <cell r="B17">
            <v>55312.292999999991</v>
          </cell>
          <cell r="C17">
            <v>69200</v>
          </cell>
          <cell r="D17">
            <v>84796.561395613491</v>
          </cell>
          <cell r="E17">
            <v>105711.14867086722</v>
          </cell>
          <cell r="F17">
            <v>129793.30968088603</v>
          </cell>
          <cell r="G17">
            <v>155466.76573483343</v>
          </cell>
          <cell r="H17">
            <v>180456.09616533029</v>
          </cell>
          <cell r="I17">
            <v>204934.30340541422</v>
          </cell>
          <cell r="J17">
            <v>226186.58651280002</v>
          </cell>
        </row>
        <row r="18">
          <cell r="A18" t="str">
            <v>Average subscribers</v>
          </cell>
          <cell r="B18">
            <v>49677.646499999995</v>
          </cell>
          <cell r="C18">
            <v>62256.146500000003</v>
          </cell>
          <cell r="D18">
            <v>76998.280697806738</v>
          </cell>
          <cell r="E18">
            <v>95253.855100867222</v>
          </cell>
          <cell r="F18">
            <v>115266.03136088603</v>
          </cell>
          <cell r="G18">
            <v>135447.23373483343</v>
          </cell>
          <cell r="H18">
            <v>154018.18739989668</v>
          </cell>
          <cell r="I18">
            <v>171680.29888497118</v>
          </cell>
          <cell r="J18">
            <v>186508.2196453833</v>
          </cell>
        </row>
        <row r="20">
          <cell r="A20" t="str">
            <v>SPRINT 30 MHz SUBSCRIBERS</v>
          </cell>
        </row>
        <row r="21">
          <cell r="A21" t="str">
            <v>POPs</v>
          </cell>
          <cell r="B21">
            <v>179400000</v>
          </cell>
          <cell r="C21">
            <v>181194000</v>
          </cell>
          <cell r="D21">
            <v>163620000</v>
          </cell>
          <cell r="E21">
            <v>165262345.98264137</v>
          </cell>
          <cell r="F21">
            <v>166914969.44246778</v>
          </cell>
          <cell r="G21">
            <v>168584119.13689247</v>
          </cell>
          <cell r="H21">
            <v>170269960.32826141</v>
          </cell>
          <cell r="I21">
            <v>171972659.93154404</v>
          </cell>
          <cell r="J21">
            <v>173692386.53085947</v>
          </cell>
        </row>
        <row r="22">
          <cell r="A22" t="str">
            <v>Coverage Percentage</v>
          </cell>
          <cell r="B22">
            <v>0.45</v>
          </cell>
          <cell r="C22">
            <v>0.77</v>
          </cell>
          <cell r="D22">
            <v>0.89974460334922379</v>
          </cell>
          <cell r="E22">
            <v>0.9</v>
          </cell>
          <cell r="F22">
            <v>0.9</v>
          </cell>
          <cell r="G22">
            <v>0.9</v>
          </cell>
          <cell r="H22">
            <v>0.9</v>
          </cell>
          <cell r="I22">
            <v>0.9</v>
          </cell>
          <cell r="J22">
            <v>0.9</v>
          </cell>
        </row>
        <row r="23">
          <cell r="A23" t="str">
            <v>Covered POPs</v>
          </cell>
          <cell r="B23">
            <v>80730000</v>
          </cell>
          <cell r="C23">
            <v>139519380</v>
          </cell>
          <cell r="D23">
            <v>147216212</v>
          </cell>
          <cell r="E23">
            <v>148736111.38437724</v>
          </cell>
          <cell r="F23">
            <v>150223472.49822101</v>
          </cell>
          <cell r="G23">
            <v>151725707.22320321</v>
          </cell>
          <cell r="H23">
            <v>153242964.29543528</v>
          </cell>
          <cell r="I23">
            <v>154775393.93838963</v>
          </cell>
          <cell r="J23">
            <v>156323147.87777352</v>
          </cell>
        </row>
        <row r="24">
          <cell r="A24" t="str">
            <v>Penetration Rate (cov'd)</v>
          </cell>
          <cell r="B24">
            <v>1.1148272017837236E-2</v>
          </cell>
          <cell r="C24">
            <v>1.8218637439472562E-2</v>
          </cell>
          <cell r="D24">
            <v>3.6619676099260048E-2</v>
          </cell>
          <cell r="E24">
            <v>5.6233889148715022E-2</v>
          </cell>
          <cell r="F24">
            <v>6.7222222222222211E-2</v>
          </cell>
          <cell r="G24">
            <v>8.5555555555555565E-2</v>
          </cell>
          <cell r="H24">
            <v>9.8888888888888873E-2</v>
          </cell>
          <cell r="I24">
            <v>0.11</v>
          </cell>
          <cell r="J24">
            <v>0.11888888888888889</v>
          </cell>
        </row>
        <row r="25">
          <cell r="A25" t="str">
            <v>Incremental Penetration</v>
          </cell>
          <cell r="B25" t="str">
            <v>na</v>
          </cell>
          <cell r="C25">
            <v>7.0703654216353259E-3</v>
          </cell>
          <cell r="D25">
            <v>1.8401038659787487E-2</v>
          </cell>
          <cell r="E25">
            <v>1.9614213049454973E-2</v>
          </cell>
          <cell r="F25">
            <v>1.0988333073507189E-2</v>
          </cell>
          <cell r="G25">
            <v>1.8333333333333354E-2</v>
          </cell>
          <cell r="H25">
            <v>1.3333333333333308E-2</v>
          </cell>
          <cell r="I25">
            <v>1.1111111111111127E-2</v>
          </cell>
          <cell r="J25">
            <v>8.8888888888888906E-3</v>
          </cell>
        </row>
        <row r="26">
          <cell r="A26" t="str">
            <v>Penetration Rate (Total)</v>
          </cell>
          <cell r="B26">
            <v>5.016722408026756E-3</v>
          </cell>
          <cell r="C26">
            <v>1.4028350828393875E-2</v>
          </cell>
          <cell r="D26">
            <v>3.2948355946705782E-2</v>
          </cell>
          <cell r="E26">
            <v>5.0610500233843524E-2</v>
          </cell>
          <cell r="F26">
            <v>6.0499999999999998E-2</v>
          </cell>
          <cell r="G26">
            <v>7.6999999999999999E-2</v>
          </cell>
          <cell r="H26">
            <v>8.8999999999999996E-2</v>
          </cell>
          <cell r="I26">
            <v>9.9000000000000005E-2</v>
          </cell>
          <cell r="J26">
            <v>0.107</v>
          </cell>
        </row>
        <row r="27">
          <cell r="A27" t="str">
            <v>Incremental Penetration (Total)</v>
          </cell>
          <cell r="B27" t="str">
            <v>na</v>
          </cell>
          <cell r="C27">
            <v>9.0116284203671185E-3</v>
          </cell>
          <cell r="D27">
            <v>1.8920005118311906E-2</v>
          </cell>
          <cell r="E27">
            <v>1.7662144287137742E-2</v>
          </cell>
          <cell r="F27">
            <v>9.8894997661564746E-3</v>
          </cell>
          <cell r="G27">
            <v>1.6500000000000001E-2</v>
          </cell>
          <cell r="H27">
            <v>1.1999999999999997E-2</v>
          </cell>
          <cell r="I27">
            <v>1.0000000000000009E-2</v>
          </cell>
          <cell r="J27">
            <v>7.9999999999999932E-3</v>
          </cell>
        </row>
        <row r="28">
          <cell r="A28" t="str">
            <v>Beginning Subs</v>
          </cell>
          <cell r="B28">
            <v>10000</v>
          </cell>
          <cell r="C28">
            <v>900000</v>
          </cell>
          <cell r="D28">
            <v>2541852.9999999995</v>
          </cell>
          <cell r="E28">
            <v>5391010</v>
          </cell>
          <cell r="F28">
            <v>8364010</v>
          </cell>
          <cell r="G28">
            <v>10098355.6512693</v>
          </cell>
          <cell r="H28">
            <v>12980977.173540721</v>
          </cell>
          <cell r="I28">
            <v>15154026.469215265</v>
          </cell>
          <cell r="J28">
            <v>17025293.333222859</v>
          </cell>
        </row>
        <row r="29">
          <cell r="A29" t="str">
            <v>Gross Adds</v>
          </cell>
          <cell r="B29">
            <v>1068200</v>
          </cell>
          <cell r="C29">
            <v>2261386.5399999996</v>
          </cell>
          <cell r="D29">
            <v>4517448.3056150954</v>
          </cell>
          <cell r="E29">
            <v>5494848.8100000005</v>
          </cell>
          <cell r="F29">
            <v>4016898.2129172455</v>
          </cell>
          <cell r="G29">
            <v>5582958.54471411</v>
          </cell>
          <cell r="H29">
            <v>5497096.5497090723</v>
          </cell>
          <cell r="I29">
            <v>5687874.8355639866</v>
          </cell>
          <cell r="J29">
            <v>5795602.4600081854</v>
          </cell>
        </row>
        <row r="30">
          <cell r="A30" t="str">
            <v>Churn Rate</v>
          </cell>
          <cell r="B30">
            <v>0.03</v>
          </cell>
          <cell r="C30">
            <v>0.03</v>
          </cell>
          <cell r="D30">
            <v>3.6520942407745165E-2</v>
          </cell>
          <cell r="E30">
            <v>3.1328824420357157E-2</v>
          </cell>
          <cell r="F30">
            <v>2.1000000000000001E-2</v>
          </cell>
          <cell r="G30">
            <v>0.02</v>
          </cell>
          <cell r="H30">
            <v>0.02</v>
          </cell>
          <cell r="I30">
            <v>0.02</v>
          </cell>
          <cell r="J30">
            <v>0.02</v>
          </cell>
        </row>
        <row r="31">
          <cell r="A31" t="str">
            <v>Disconnects</v>
          </cell>
          <cell r="B31">
            <v>178200</v>
          </cell>
          <cell r="C31">
            <v>619533.53999999992</v>
          </cell>
          <cell r="D31">
            <v>1668291.3056150945</v>
          </cell>
          <cell r="E31">
            <v>2521848.81</v>
          </cell>
          <cell r="F31">
            <v>2282552.5616479455</v>
          </cell>
          <cell r="G31">
            <v>2700337.0224426887</v>
          </cell>
          <cell r="H31">
            <v>3324047.254034529</v>
          </cell>
          <cell r="I31">
            <v>3816607.9715563925</v>
          </cell>
          <cell r="J31">
            <v>4235810.4344290793</v>
          </cell>
        </row>
        <row r="32">
          <cell r="A32" t="str">
            <v>Net Adds</v>
          </cell>
          <cell r="B32">
            <v>890000</v>
          </cell>
          <cell r="C32">
            <v>1641852.9999999995</v>
          </cell>
          <cell r="D32">
            <v>2849157.0000000005</v>
          </cell>
          <cell r="E32">
            <v>2973000</v>
          </cell>
          <cell r="F32">
            <v>1734345.6512692999</v>
          </cell>
          <cell r="G32">
            <v>2882621.5222714208</v>
          </cell>
          <cell r="H32">
            <v>2173049.2956745438</v>
          </cell>
          <cell r="I32">
            <v>1871266.8640075941</v>
          </cell>
          <cell r="J32">
            <v>1559792.0255791061</v>
          </cell>
        </row>
        <row r="33">
          <cell r="A33" t="str">
            <v>Ending Subs</v>
          </cell>
          <cell r="B33">
            <v>900000</v>
          </cell>
          <cell r="C33">
            <v>2541852.9999999995</v>
          </cell>
          <cell r="D33">
            <v>5391010</v>
          </cell>
          <cell r="E33">
            <v>8364010</v>
          </cell>
          <cell r="F33">
            <v>10098355.6512693</v>
          </cell>
          <cell r="G33">
            <v>12980977.173540721</v>
          </cell>
          <cell r="H33">
            <v>15154026.469215265</v>
          </cell>
          <cell r="I33">
            <v>17025293.333222859</v>
          </cell>
          <cell r="J33">
            <v>18585085.358801965</v>
          </cell>
        </row>
        <row r="34">
          <cell r="A34" t="str">
            <v>Average PCS Subs</v>
          </cell>
          <cell r="B34">
            <v>495000.00000000006</v>
          </cell>
          <cell r="C34">
            <v>1720926.4999999998</v>
          </cell>
          <cell r="D34">
            <v>3806700.1096456107</v>
          </cell>
          <cell r="E34">
            <v>6708010</v>
          </cell>
          <cell r="F34">
            <v>9057748.2605077196</v>
          </cell>
          <cell r="G34">
            <v>11251404.260177869</v>
          </cell>
          <cell r="H34">
            <v>13850196.891810538</v>
          </cell>
          <cell r="I34">
            <v>15902533.214818303</v>
          </cell>
          <cell r="J34">
            <v>17649210.1434545</v>
          </cell>
        </row>
        <row r="36">
          <cell r="A36" t="str">
            <v>SPRINT 20 MHz SUBSCRIBERS</v>
          </cell>
        </row>
        <row r="37">
          <cell r="A37" t="str">
            <v>POPs</v>
          </cell>
          <cell r="B37">
            <v>14600000</v>
          </cell>
          <cell r="C37">
            <v>14746000</v>
          </cell>
          <cell r="D37">
            <v>12120000</v>
          </cell>
          <cell r="E37">
            <v>12241655.257973436</v>
          </cell>
          <cell r="F37">
            <v>12364071.810553171</v>
          </cell>
          <cell r="G37">
            <v>12487712.528658703</v>
          </cell>
          <cell r="H37">
            <v>12612589.65394529</v>
          </cell>
          <cell r="I37">
            <v>12738715.550484743</v>
          </cell>
          <cell r="J37">
            <v>12866102.70598959</v>
          </cell>
        </row>
        <row r="38">
          <cell r="A38" t="str">
            <v>Coverage Percentage</v>
          </cell>
          <cell r="C38">
            <v>0.23250000000000001</v>
          </cell>
          <cell r="D38">
            <v>0.72329496699669971</v>
          </cell>
          <cell r="E38">
            <v>0.75000000000000011</v>
          </cell>
          <cell r="F38">
            <v>0.78700000000000003</v>
          </cell>
          <cell r="G38">
            <v>0.79300000000000004</v>
          </cell>
          <cell r="H38">
            <v>0.79600000000000004</v>
          </cell>
          <cell r="I38">
            <v>0.79600000000000004</v>
          </cell>
          <cell r="J38">
            <v>0.8</v>
          </cell>
        </row>
        <row r="39">
          <cell r="A39" t="str">
            <v>Covered POPs</v>
          </cell>
          <cell r="C39">
            <v>3428445</v>
          </cell>
          <cell r="D39">
            <v>8766335</v>
          </cell>
          <cell r="E39">
            <v>9181241.4434800781</v>
          </cell>
          <cell r="F39">
            <v>9730524.5149053466</v>
          </cell>
          <cell r="G39">
            <v>9902756.0352263525</v>
          </cell>
          <cell r="H39">
            <v>10039621.36454045</v>
          </cell>
          <cell r="I39">
            <v>10140017.578185856</v>
          </cell>
          <cell r="J39">
            <v>10292882.164791673</v>
          </cell>
        </row>
        <row r="40">
          <cell r="A40" t="str">
            <v>Penetration Rate (cov'd)</v>
          </cell>
          <cell r="C40">
            <v>4.3010752688172043E-3</v>
          </cell>
          <cell r="D40">
            <v>1.4516899023366095E-2</v>
          </cell>
          <cell r="E40">
            <v>2.8891517735694712E-2</v>
          </cell>
          <cell r="F40">
            <v>5.3367217280813214E-2</v>
          </cell>
          <cell r="G40">
            <v>7.8184110970996201E-2</v>
          </cell>
          <cell r="H40">
            <v>9.6733668341708545E-2</v>
          </cell>
          <cell r="I40">
            <v>0.11180904522613064</v>
          </cell>
          <cell r="J40">
            <v>0.1225</v>
          </cell>
        </row>
        <row r="41">
          <cell r="A41" t="str">
            <v>Incremental Penetration</v>
          </cell>
          <cell r="C41">
            <v>4.3010752688172043E-3</v>
          </cell>
          <cell r="D41">
            <v>1.0215823754548891E-2</v>
          </cell>
          <cell r="E41">
            <v>1.4374618712328617E-2</v>
          </cell>
          <cell r="F41">
            <v>2.4475699545118502E-2</v>
          </cell>
          <cell r="G41">
            <v>2.4816893690182987E-2</v>
          </cell>
          <cell r="H41">
            <v>1.8549557370712344E-2</v>
          </cell>
          <cell r="I41">
            <v>1.5075376884422093E-2</v>
          </cell>
          <cell r="J41">
            <v>1.069095477386936E-2</v>
          </cell>
        </row>
        <row r="42">
          <cell r="A42" t="str">
            <v>Penetration Rate (Total)</v>
          </cell>
          <cell r="C42">
            <v>1E-3</v>
          </cell>
          <cell r="D42">
            <v>1.0500000000000001E-2</v>
          </cell>
          <cell r="E42">
            <v>2.1668638301771036E-2</v>
          </cell>
          <cell r="F42">
            <v>4.2000000000000003E-2</v>
          </cell>
          <cell r="G42">
            <v>6.2E-2</v>
          </cell>
          <cell r="H42">
            <v>7.6999999999999999E-2</v>
          </cell>
          <cell r="I42">
            <v>8.8999999999999996E-2</v>
          </cell>
          <cell r="J42">
            <v>9.8000000000000004E-2</v>
          </cell>
        </row>
        <row r="43">
          <cell r="A43" t="str">
            <v>Incremental Penetration (Total)</v>
          </cell>
          <cell r="C43">
            <v>1E-3</v>
          </cell>
          <cell r="D43">
            <v>9.5000000000000015E-3</v>
          </cell>
          <cell r="E43">
            <v>2.75E-2</v>
          </cell>
          <cell r="F43">
            <v>2.0331361698228967E-2</v>
          </cell>
          <cell r="G43">
            <v>1.9999999999999997E-2</v>
          </cell>
          <cell r="H43">
            <v>1.4999999999999999E-2</v>
          </cell>
          <cell r="I43">
            <v>1.1999999999999997E-2</v>
          </cell>
          <cell r="J43">
            <v>9.000000000000008E-3</v>
          </cell>
        </row>
        <row r="44">
          <cell r="A44" t="str">
            <v>Beginning Subs</v>
          </cell>
          <cell r="C44">
            <v>0</v>
          </cell>
          <cell r="D44">
            <v>14746</v>
          </cell>
          <cell r="E44">
            <v>127260.00000000001</v>
          </cell>
          <cell r="F44">
            <v>265260</v>
          </cell>
          <cell r="G44">
            <v>519291.01604323322</v>
          </cell>
          <cell r="H44">
            <v>774238.17677683954</v>
          </cell>
          <cell r="I44">
            <v>971169.40335378726</v>
          </cell>
          <cell r="J44">
            <v>1133745.6839931421</v>
          </cell>
        </row>
        <row r="45">
          <cell r="A45" t="str">
            <v>Gross Adds</v>
          </cell>
          <cell r="C45">
            <v>18196.563999999998</v>
          </cell>
          <cell r="D45">
            <v>147523.5959767864</v>
          </cell>
          <cell r="E45">
            <v>206451.06</v>
          </cell>
          <cell r="F45">
            <v>346482.86246039113</v>
          </cell>
          <cell r="G45">
            <v>404051.93201440852</v>
          </cell>
          <cell r="H45">
            <v>401653.78675477614</v>
          </cell>
          <cell r="I45">
            <v>411264.26038564183</v>
          </cell>
          <cell r="J45">
            <v>411436.05394680041</v>
          </cell>
        </row>
        <row r="46">
          <cell r="A46" t="str">
            <v>Churn Rate</v>
          </cell>
          <cell r="C46">
            <v>0.03</v>
          </cell>
          <cell r="D46">
            <v>3.6520942407745165E-2</v>
          </cell>
          <cell r="E46">
            <v>3.0890582692515975E-2</v>
          </cell>
          <cell r="F46">
            <v>2.1000000000000001E-2</v>
          </cell>
          <cell r="G46">
            <v>0.02</v>
          </cell>
          <cell r="H46">
            <v>0.02</v>
          </cell>
          <cell r="I46">
            <v>0.02</v>
          </cell>
          <cell r="J46">
            <v>0.02</v>
          </cell>
        </row>
        <row r="47">
          <cell r="A47" t="str">
            <v>Disconnects</v>
          </cell>
          <cell r="C47">
            <v>3450.5639999999999</v>
          </cell>
          <cell r="D47">
            <v>35009.595976786368</v>
          </cell>
          <cell r="E47">
            <v>68451.06</v>
          </cell>
          <cell r="F47">
            <v>92451.846417157911</v>
          </cell>
          <cell r="G47">
            <v>149104.77128080218</v>
          </cell>
          <cell r="H47">
            <v>204722.56017782845</v>
          </cell>
          <cell r="I47">
            <v>248687.97974628702</v>
          </cell>
          <cell r="J47">
            <v>284303.67275296256</v>
          </cell>
        </row>
        <row r="48">
          <cell r="A48" t="str">
            <v>Net Adds</v>
          </cell>
          <cell r="C48">
            <v>14746</v>
          </cell>
          <cell r="D48">
            <v>112514.00000000001</v>
          </cell>
          <cell r="E48">
            <v>138000</v>
          </cell>
          <cell r="F48">
            <v>254031.01604323322</v>
          </cell>
          <cell r="G48">
            <v>254947.16073360632</v>
          </cell>
          <cell r="H48">
            <v>196931.22657694772</v>
          </cell>
          <cell r="I48">
            <v>162576.28063935484</v>
          </cell>
          <cell r="J48">
            <v>127132.38119383785</v>
          </cell>
        </row>
        <row r="49">
          <cell r="A49" t="str">
            <v>Ending Subs</v>
          </cell>
          <cell r="C49">
            <v>14746</v>
          </cell>
          <cell r="D49">
            <v>127260.00000000001</v>
          </cell>
          <cell r="E49">
            <v>265260</v>
          </cell>
          <cell r="F49">
            <v>519291.01604323322</v>
          </cell>
          <cell r="G49">
            <v>774238.17677683954</v>
          </cell>
          <cell r="H49">
            <v>971169.40335378726</v>
          </cell>
          <cell r="I49">
            <v>1133745.6839931421</v>
          </cell>
          <cell r="J49">
            <v>1260878.0651869799</v>
          </cell>
        </row>
        <row r="50">
          <cell r="A50" t="str">
            <v>Average PCS Subs</v>
          </cell>
          <cell r="C50">
            <v>9584.9</v>
          </cell>
          <cell r="D50">
            <v>78527.543605431158</v>
          </cell>
          <cell r="E50">
            <v>184660</v>
          </cell>
          <cell r="F50">
            <v>366872.4064172933</v>
          </cell>
          <cell r="G50">
            <v>621269.88033667579</v>
          </cell>
          <cell r="H50">
            <v>853010.6674076186</v>
          </cell>
          <cell r="I50">
            <v>1036199.9156095292</v>
          </cell>
          <cell r="J50">
            <v>1184598.6364706773</v>
          </cell>
        </row>
        <row r="52">
          <cell r="A52" t="str">
            <v>SPRINT 10 MHz SUBSCRIBERS</v>
          </cell>
        </row>
        <row r="53">
          <cell r="A53" t="str">
            <v>POPs</v>
          </cell>
          <cell r="B53">
            <v>30100000</v>
          </cell>
          <cell r="C53">
            <v>30401000</v>
          </cell>
          <cell r="D53">
            <v>26260000</v>
          </cell>
          <cell r="E53">
            <v>31012060.100000001</v>
          </cell>
          <cell r="F53">
            <v>31322180.701000001</v>
          </cell>
          <cell r="G53">
            <v>31635402.50801</v>
          </cell>
          <cell r="H53">
            <v>31951756.5330901</v>
          </cell>
          <cell r="I53">
            <v>32271274.098421</v>
          </cell>
          <cell r="J53">
            <v>32593986.839405209</v>
          </cell>
        </row>
        <row r="54">
          <cell r="A54" t="str">
            <v>Coverage Percentage</v>
          </cell>
          <cell r="C54">
            <v>0.23250000000000001</v>
          </cell>
          <cell r="D54">
            <v>0.72329496699669971</v>
          </cell>
          <cell r="E54">
            <v>0.79</v>
          </cell>
          <cell r="F54">
            <v>0.78700000000000003</v>
          </cell>
          <cell r="G54">
            <v>0.79300000000000004</v>
          </cell>
          <cell r="H54">
            <v>0.79600000000000004</v>
          </cell>
          <cell r="I54">
            <v>0.79600000000000004</v>
          </cell>
          <cell r="J54">
            <v>0.8</v>
          </cell>
        </row>
        <row r="55">
          <cell r="A55" t="str">
            <v>Covered POPs</v>
          </cell>
          <cell r="C55">
            <v>7068232.5</v>
          </cell>
          <cell r="D55">
            <v>18993725.833333336</v>
          </cell>
          <cell r="E55">
            <v>24499527.479000002</v>
          </cell>
          <cell r="F55">
            <v>24650556.211687002</v>
          </cell>
          <cell r="G55">
            <v>25086874.18885193</v>
          </cell>
          <cell r="H55">
            <v>25433598.20033972</v>
          </cell>
          <cell r="I55">
            <v>25687934.182343118</v>
          </cell>
          <cell r="J55">
            <v>26075189.471524168</v>
          </cell>
        </row>
        <row r="56">
          <cell r="A56" t="str">
            <v>Penetration Rate (cov'd)</v>
          </cell>
          <cell r="C56">
            <v>4.3010752688172043E-3</v>
          </cell>
          <cell r="D56">
            <v>1.4516899023366092E-2</v>
          </cell>
          <cell r="E56">
            <v>2.3418002673389435E-2</v>
          </cell>
          <cell r="F56">
            <v>5.3367217280813208E-2</v>
          </cell>
          <cell r="G56">
            <v>7.8184110970996215E-2</v>
          </cell>
          <cell r="H56">
            <v>9.6733668341708531E-2</v>
          </cell>
          <cell r="I56">
            <v>0.11180904522613064</v>
          </cell>
          <cell r="J56">
            <v>0.1225</v>
          </cell>
        </row>
        <row r="57">
          <cell r="A57" t="str">
            <v>Incremental Penetration</v>
          </cell>
          <cell r="C57">
            <v>4.3010752688172043E-3</v>
          </cell>
          <cell r="D57">
            <v>1.0215823754548888E-2</v>
          </cell>
          <cell r="E57">
            <v>8.9011036500233429E-3</v>
          </cell>
          <cell r="F57">
            <v>2.9949214607423773E-2</v>
          </cell>
          <cell r="G57">
            <v>2.4816893690183008E-2</v>
          </cell>
          <cell r="H57">
            <v>1.8549557370712316E-2</v>
          </cell>
          <cell r="I57">
            <v>1.5075376884422106E-2</v>
          </cell>
          <cell r="J57">
            <v>1.069095477386936E-2</v>
          </cell>
        </row>
        <row r="58">
          <cell r="A58" t="str">
            <v>Penetration Rate (Total)</v>
          </cell>
          <cell r="C58">
            <v>1E-3</v>
          </cell>
          <cell r="D58">
            <v>1.0500000000000001E-2</v>
          </cell>
          <cell r="E58">
            <v>1.8500222111977657E-2</v>
          </cell>
          <cell r="F58">
            <v>4.2000000000000003E-2</v>
          </cell>
          <cell r="G58">
            <v>6.2E-2</v>
          </cell>
          <cell r="H58">
            <v>7.6999999999999999E-2</v>
          </cell>
          <cell r="I58">
            <v>8.8999999999999996E-2</v>
          </cell>
          <cell r="J58">
            <v>9.8000000000000004E-2</v>
          </cell>
        </row>
        <row r="59">
          <cell r="A59" t="str">
            <v>Incremental Penetration (Total)</v>
          </cell>
          <cell r="C59">
            <v>1E-3</v>
          </cell>
          <cell r="D59">
            <v>9.5000000000000015E-3</v>
          </cell>
          <cell r="E59">
            <v>8.0002221119776559E-3</v>
          </cell>
          <cell r="F59">
            <v>2.3499777888022346E-2</v>
          </cell>
          <cell r="G59">
            <v>1.9999999999999997E-2</v>
          </cell>
          <cell r="H59">
            <v>1.4999999999999999E-2</v>
          </cell>
          <cell r="I59">
            <v>1.1999999999999997E-2</v>
          </cell>
          <cell r="J59">
            <v>9.000000000000008E-3</v>
          </cell>
        </row>
        <row r="60">
          <cell r="A60" t="str">
            <v>Beginning Subs</v>
          </cell>
          <cell r="C60">
            <v>0</v>
          </cell>
          <cell r="D60">
            <v>30401</v>
          </cell>
          <cell r="E60">
            <v>275730</v>
          </cell>
          <cell r="F60">
            <v>573730</v>
          </cell>
          <cell r="G60">
            <v>1315531.589442</v>
          </cell>
          <cell r="H60">
            <v>1961394.9554966199</v>
          </cell>
          <cell r="I60">
            <v>2460285.2530479375</v>
          </cell>
          <cell r="J60">
            <v>2872143.3947594687</v>
          </cell>
        </row>
        <row r="61">
          <cell r="A61" t="str">
            <v>Gross Adds</v>
          </cell>
          <cell r="C61">
            <v>37514.834000000003</v>
          </cell>
          <cell r="D61">
            <v>318147.84759597742</v>
          </cell>
          <cell r="E61">
            <v>446875.63</v>
          </cell>
          <cell r="F61">
            <v>961155.14965775365</v>
          </cell>
          <cell r="G61">
            <v>1023593.8306619434</v>
          </cell>
          <cell r="H61">
            <v>1017518.5554354328</v>
          </cell>
          <cell r="I61">
            <v>1041864.9840473431</v>
          </cell>
          <cell r="J61">
            <v>1042300.1925327294</v>
          </cell>
        </row>
        <row r="62">
          <cell r="A62" t="str">
            <v>Churn Rate</v>
          </cell>
          <cell r="C62">
            <v>0.03</v>
          </cell>
          <cell r="D62">
            <v>3.6520942407745165E-2</v>
          </cell>
          <cell r="E62">
            <v>3.0928383566424848E-2</v>
          </cell>
          <cell r="F62">
            <v>2.1000000000000001E-2</v>
          </cell>
          <cell r="G62">
            <v>0.02</v>
          </cell>
          <cell r="H62">
            <v>0.02</v>
          </cell>
          <cell r="I62">
            <v>0.02</v>
          </cell>
          <cell r="J62">
            <v>0.02</v>
          </cell>
        </row>
        <row r="63">
          <cell r="A63" t="str">
            <v>Disconnects</v>
          </cell>
          <cell r="C63">
            <v>7113.8339999999998</v>
          </cell>
          <cell r="D63">
            <v>72818.847595977379</v>
          </cell>
          <cell r="E63">
            <v>148875.63</v>
          </cell>
          <cell r="F63">
            <v>219353.56021575359</v>
          </cell>
          <cell r="G63">
            <v>377730.46460732352</v>
          </cell>
          <cell r="H63">
            <v>518628.25788411527</v>
          </cell>
          <cell r="I63">
            <v>630006.84233581193</v>
          </cell>
          <cell r="J63">
            <v>720232.87703048764</v>
          </cell>
        </row>
        <row r="64">
          <cell r="A64" t="str">
            <v>Net Adds</v>
          </cell>
          <cell r="C64">
            <v>30401</v>
          </cell>
          <cell r="D64">
            <v>245329</v>
          </cell>
          <cell r="E64">
            <v>298000</v>
          </cell>
          <cell r="F64">
            <v>741801.58944200003</v>
          </cell>
          <cell r="G64">
            <v>645863.3660546199</v>
          </cell>
          <cell r="H64">
            <v>498890.29755131761</v>
          </cell>
          <cell r="I64">
            <v>411858.14171153121</v>
          </cell>
          <cell r="J64">
            <v>322067.31550224172</v>
          </cell>
        </row>
        <row r="65">
          <cell r="A65" t="str">
            <v>Ending Subs</v>
          </cell>
          <cell r="C65">
            <v>30401</v>
          </cell>
          <cell r="D65">
            <v>275730</v>
          </cell>
          <cell r="E65">
            <v>573730</v>
          </cell>
          <cell r="F65">
            <v>1315531.589442</v>
          </cell>
          <cell r="G65">
            <v>1961394.9554966199</v>
          </cell>
          <cell r="H65">
            <v>2460285.2530479375</v>
          </cell>
          <cell r="I65">
            <v>2872143.3947594687</v>
          </cell>
          <cell r="J65">
            <v>3194210.7102617105</v>
          </cell>
        </row>
        <row r="66">
          <cell r="A66" t="str">
            <v>Average PCS Subs</v>
          </cell>
          <cell r="C66">
            <v>19760.650000000001</v>
          </cell>
          <cell r="D66">
            <v>163232.34674818342</v>
          </cell>
          <cell r="E66">
            <v>401130</v>
          </cell>
          <cell r="F66">
            <v>870450.63577679999</v>
          </cell>
          <cell r="G66">
            <v>1573876.9358638481</v>
          </cell>
          <cell r="H66">
            <v>2160951.0745171471</v>
          </cell>
          <cell r="I66">
            <v>2625028.50973255</v>
          </cell>
          <cell r="J66">
            <v>3000970.3209603652</v>
          </cell>
        </row>
        <row r="67">
          <cell r="A67" t="str">
            <v>SUBSCRIBERS</v>
          </cell>
        </row>
        <row r="68">
          <cell r="A68" t="str">
            <v>POPs</v>
          </cell>
          <cell r="B68">
            <v>224100000</v>
          </cell>
          <cell r="C68">
            <v>226341000</v>
          </cell>
          <cell r="D68">
            <v>202000000</v>
          </cell>
          <cell r="E68">
            <v>208516061.3406148</v>
          </cell>
          <cell r="F68">
            <v>210601222</v>
          </cell>
          <cell r="G68">
            <v>212057715.23557818</v>
          </cell>
          <cell r="H68">
            <v>214015387.25398618</v>
          </cell>
          <cell r="I68">
            <v>215941525.73927203</v>
          </cell>
          <cell r="J68">
            <v>217884999.47092545</v>
          </cell>
        </row>
        <row r="69">
          <cell r="A69" t="str">
            <v>Coverage Percentage</v>
          </cell>
          <cell r="B69">
            <v>0.3602409638554217</v>
          </cell>
          <cell r="C69">
            <v>0.66278781793842034</v>
          </cell>
          <cell r="D69">
            <v>0.86795396534653468</v>
          </cell>
          <cell r="E69">
            <v>0.87628741318647652</v>
          </cell>
          <cell r="F69">
            <v>0.90249999999999997</v>
          </cell>
          <cell r="G69">
            <v>0.91400000000000003</v>
          </cell>
          <cell r="H69">
            <v>0.91400000000000003</v>
          </cell>
          <cell r="I69">
            <v>0.91400000000000003</v>
          </cell>
          <cell r="J69">
            <v>0.91400000000000003</v>
          </cell>
        </row>
        <row r="70">
          <cell r="A70" t="str">
            <v>Covered POPs</v>
          </cell>
          <cell r="B70">
            <v>80730000</v>
          </cell>
          <cell r="C70">
            <v>150016057.5</v>
          </cell>
          <cell r="D70">
            <v>175326701</v>
          </cell>
          <cell r="E70">
            <v>182720000</v>
          </cell>
          <cell r="F70">
            <v>190067602.85499999</v>
          </cell>
          <cell r="G70">
            <v>193820751.72531846</v>
          </cell>
          <cell r="H70">
            <v>195610063.95014337</v>
          </cell>
          <cell r="I70">
            <v>197370554.52569464</v>
          </cell>
          <cell r="J70">
            <v>199146889.51642588</v>
          </cell>
        </row>
        <row r="71">
          <cell r="A71" t="str">
            <v>Penetration Rate (cov'd)</v>
          </cell>
          <cell r="B71">
            <v>1.1148272017837236E-2</v>
          </cell>
          <cell r="C71">
            <v>1.7244820608620513E-2</v>
          </cell>
          <cell r="D71">
            <v>3.3046877440533147E-2</v>
          </cell>
          <cell r="E71">
            <v>5.3924036777583187E-2</v>
          </cell>
          <cell r="F71">
            <v>7.2463690776945491E-2</v>
          </cell>
          <cell r="G71">
            <v>7.7195036479912382E-2</v>
          </cell>
          <cell r="H71">
            <v>8.8502603855865211E-2</v>
          </cell>
          <cell r="I71">
            <v>9.9472431549324017E-2</v>
          </cell>
          <cell r="J71">
            <v>0.10987167136386319</v>
          </cell>
        </row>
        <row r="72">
          <cell r="A72" t="str">
            <v>Incremental Penetration</v>
          </cell>
          <cell r="C72">
            <v>6.0965485907832767E-3</v>
          </cell>
          <cell r="D72">
            <v>1.5802056831912634E-2</v>
          </cell>
          <cell r="E72">
            <v>2.087715933705004E-2</v>
          </cell>
          <cell r="F72">
            <v>1.8539653999362304E-2</v>
          </cell>
          <cell r="G72">
            <v>4.7313457029668909E-3</v>
          </cell>
          <cell r="H72">
            <v>1.1307567375952829E-2</v>
          </cell>
          <cell r="I72">
            <v>1.0969827693458806E-2</v>
          </cell>
          <cell r="J72">
            <v>1.0399239814539177E-2</v>
          </cell>
        </row>
        <row r="73">
          <cell r="A73" t="str">
            <v>Penetration Rate (total)</v>
          </cell>
          <cell r="B73">
            <v>4.0160642570281121E-3</v>
          </cell>
          <cell r="C73">
            <v>1.1429657021927093E-2</v>
          </cell>
          <cell r="D73">
            <v>2.8683168316831684E-2</v>
          </cell>
          <cell r="E73">
            <v>4.7252954696400791E-2</v>
          </cell>
          <cell r="F73">
            <v>6.5398480926193298E-2</v>
          </cell>
          <cell r="G73">
            <v>7.0556263342639924E-2</v>
          </cell>
          <cell r="H73">
            <v>8.0891379924260806E-2</v>
          </cell>
          <cell r="I73">
            <v>9.0917802436082149E-2</v>
          </cell>
          <cell r="J73">
            <v>0.10042270762657096</v>
          </cell>
        </row>
        <row r="74">
          <cell r="A74" t="str">
            <v>Incremental Penetration (total)</v>
          </cell>
          <cell r="C74">
            <v>7.4135927648989811E-3</v>
          </cell>
          <cell r="D74">
            <v>1.7253511294904593E-2</v>
          </cell>
          <cell r="E74">
            <v>1.8569786379569107E-2</v>
          </cell>
          <cell r="F74">
            <v>1.8145526229792507E-2</v>
          </cell>
          <cell r="G74">
            <v>5.1577824164466268E-3</v>
          </cell>
          <cell r="H74">
            <v>1.0335116581620882E-2</v>
          </cell>
          <cell r="I74">
            <v>1.0026422511821342E-2</v>
          </cell>
          <cell r="J74">
            <v>9.5049051904888132E-3</v>
          </cell>
        </row>
        <row r="75">
          <cell r="A75" t="str">
            <v>Beginning Subs</v>
          </cell>
          <cell r="C75">
            <v>900000</v>
          </cell>
          <cell r="D75">
            <v>2587000</v>
          </cell>
          <cell r="E75">
            <v>5794000</v>
          </cell>
          <cell r="F75">
            <v>9853000</v>
          </cell>
          <cell r="G75">
            <v>13773000</v>
          </cell>
          <cell r="H75">
            <v>14962000</v>
          </cell>
          <cell r="I75">
            <v>17312000</v>
          </cell>
          <cell r="J75">
            <v>19632928.974909283</v>
          </cell>
        </row>
        <row r="76">
          <cell r="A76" t="str">
            <v>Gross Adds</v>
          </cell>
          <cell r="B76">
            <v>1068200</v>
          </cell>
          <cell r="C76">
            <v>2317097.9379999996</v>
          </cell>
          <cell r="D76">
            <v>4983119.7491878588</v>
          </cell>
          <cell r="E76">
            <v>6368288</v>
          </cell>
          <cell r="F76">
            <v>7601103.7999999998</v>
          </cell>
          <cell r="G76">
            <v>7161786.7000000002</v>
          </cell>
          <cell r="H76">
            <v>8233790.5</v>
          </cell>
          <cell r="I76">
            <v>8712355.1800325662</v>
          </cell>
          <cell r="J76">
            <v>9146423.9592992738</v>
          </cell>
        </row>
        <row r="77">
          <cell r="A77" t="str">
            <v>Churn Rate</v>
          </cell>
          <cell r="D77">
            <v>3.6762871037862258E-2</v>
          </cell>
          <cell r="E77">
            <v>2.7894312537383299E-2</v>
          </cell>
          <cell r="F77">
            <v>2.584915595275426E-2</v>
          </cell>
          <cell r="G77">
            <v>3.348491830966497E-2</v>
          </cell>
          <cell r="H77">
            <v>3.0621775855608293E-2</v>
          </cell>
          <cell r="I77">
            <v>2.92E-2</v>
          </cell>
          <cell r="J77">
            <v>2.8000000000000001E-2</v>
          </cell>
        </row>
        <row r="78">
          <cell r="A78" t="str">
            <v>Disconnects</v>
          </cell>
          <cell r="C78">
            <v>599211</v>
          </cell>
          <cell r="D78">
            <v>1796094.1799996512</v>
          </cell>
          <cell r="E78">
            <v>2574288</v>
          </cell>
          <cell r="F78">
            <v>3561103.8</v>
          </cell>
          <cell r="G78">
            <v>5828786.7000000002</v>
          </cell>
          <cell r="H78">
            <v>5883790.5</v>
          </cell>
          <cell r="I78">
            <v>6391426.2051232848</v>
          </cell>
          <cell r="J78">
            <v>6898751.3361242432</v>
          </cell>
        </row>
        <row r="79">
          <cell r="A79" t="str">
            <v>Net Adds</v>
          </cell>
          <cell r="B79">
            <v>890000</v>
          </cell>
          <cell r="C79">
            <v>1687000</v>
          </cell>
          <cell r="D79">
            <v>3207000</v>
          </cell>
          <cell r="E79">
            <v>3749000</v>
          </cell>
          <cell r="F79">
            <v>4026000</v>
          </cell>
          <cell r="G79">
            <v>1333000</v>
          </cell>
          <cell r="H79">
            <v>2350000</v>
          </cell>
          <cell r="I79">
            <v>2320928.9749092832</v>
          </cell>
          <cell r="J79">
            <v>2247672.6231750324</v>
          </cell>
        </row>
        <row r="80">
          <cell r="A80" t="str">
            <v>Sold to Affil's/ Acq'd Subs</v>
          </cell>
          <cell r="C80">
            <v>0</v>
          </cell>
          <cell r="E80">
            <v>27000</v>
          </cell>
          <cell r="F80">
            <v>-14000</v>
          </cell>
          <cell r="G80">
            <v>0</v>
          </cell>
        </row>
        <row r="81">
          <cell r="A81" t="str">
            <v>Net Resale Customers</v>
          </cell>
          <cell r="D81">
            <v>72000</v>
          </cell>
          <cell r="E81">
            <v>239000</v>
          </cell>
          <cell r="F81">
            <v>-92000</v>
          </cell>
          <cell r="G81">
            <v>-144000</v>
          </cell>
        </row>
        <row r="82">
          <cell r="A82" t="str">
            <v>Ending Subs</v>
          </cell>
          <cell r="B82">
            <v>900000</v>
          </cell>
          <cell r="C82">
            <v>2587000</v>
          </cell>
          <cell r="D82">
            <v>5794000</v>
          </cell>
          <cell r="E82">
            <v>9853000</v>
          </cell>
          <cell r="F82">
            <v>13773000</v>
          </cell>
          <cell r="G82">
            <v>14962000</v>
          </cell>
          <cell r="H82">
            <v>17312000</v>
          </cell>
          <cell r="I82">
            <v>19632928.974909283</v>
          </cell>
          <cell r="J82">
            <v>21880601.598084316</v>
          </cell>
        </row>
        <row r="83">
          <cell r="A83" t="str">
            <v>Average PCS Subs</v>
          </cell>
          <cell r="B83">
            <v>495000.00000000006</v>
          </cell>
          <cell r="C83">
            <v>1750272.0499999998</v>
          </cell>
          <cell r="D83">
            <v>4071349.9999991953</v>
          </cell>
          <cell r="E83">
            <v>7690600</v>
          </cell>
          <cell r="F83">
            <v>11722800</v>
          </cell>
          <cell r="G83">
            <v>14506000</v>
          </cell>
          <cell r="H83">
            <v>16012000</v>
          </cell>
          <cell r="I83">
            <v>18240371.589963712</v>
          </cell>
          <cell r="J83">
            <v>20531998.024179295</v>
          </cell>
        </row>
        <row r="84">
          <cell r="F84" t="str">
            <v xml:space="preserve"> </v>
          </cell>
          <cell r="G84" t="str">
            <v xml:space="preserve"> </v>
          </cell>
        </row>
        <row r="86">
          <cell r="A86" t="str">
            <v>PCS direct customers</v>
          </cell>
        </row>
        <row r="87">
          <cell r="A87" t="str">
            <v>ASL %</v>
          </cell>
        </row>
        <row r="88">
          <cell r="A88" t="str">
            <v>ASL Subs</v>
          </cell>
        </row>
        <row r="89">
          <cell r="A89" t="str">
            <v>ASL net adds</v>
          </cell>
        </row>
        <row r="91">
          <cell r="A91" t="str">
            <v xml:space="preserve"> </v>
          </cell>
          <cell r="F91" t="str">
            <v xml:space="preserve"> </v>
          </cell>
          <cell r="G91" t="str">
            <v xml:space="preserve"> </v>
          </cell>
        </row>
        <row r="92">
          <cell r="A92" t="str">
            <v>Total Net Additions</v>
          </cell>
          <cell r="E92">
            <v>3988000</v>
          </cell>
          <cell r="F92">
            <v>3920000</v>
          </cell>
          <cell r="G92">
            <v>1189000</v>
          </cell>
          <cell r="H92">
            <v>2350000</v>
          </cell>
          <cell r="I92">
            <v>2320928.9749092832</v>
          </cell>
          <cell r="J92">
            <v>2247672.6231750324</v>
          </cell>
        </row>
        <row r="93">
          <cell r="A93" t="str">
            <v>DATA USERS</v>
          </cell>
        </row>
        <row r="94">
          <cell r="A94" t="str">
            <v>Data Adoption of Voice Subscribers</v>
          </cell>
          <cell r="E94">
            <v>0.10150000000000001</v>
          </cell>
          <cell r="F94">
            <v>0.16500000000000001</v>
          </cell>
          <cell r="G94">
            <v>0.19500000000000001</v>
          </cell>
          <cell r="H94">
            <v>0.28999999999999998</v>
          </cell>
          <cell r="I94">
            <v>0.4</v>
          </cell>
          <cell r="J94">
            <v>0.52700000000000002</v>
          </cell>
        </row>
        <row r="95">
          <cell r="A95" t="str">
            <v xml:space="preserve">Incremental Data Adoption </v>
          </cell>
          <cell r="E95">
            <v>0.10150000000000001</v>
          </cell>
          <cell r="F95">
            <v>6.3500000000000001E-2</v>
          </cell>
          <cell r="G95">
            <v>0.03</v>
          </cell>
          <cell r="H95">
            <v>9.4999999999999973E-2</v>
          </cell>
          <cell r="I95">
            <v>0.11000000000000004</v>
          </cell>
          <cell r="J95">
            <v>0.127</v>
          </cell>
        </row>
        <row r="96">
          <cell r="A96" t="str">
            <v>Data Adds/Gross Adds</v>
          </cell>
          <cell r="E96">
            <v>0.15704055783909271</v>
          </cell>
          <cell r="F96">
            <v>0.16740535762713832</v>
          </cell>
          <cell r="G96">
            <v>9.0067608408387803E-2</v>
          </cell>
          <cell r="H96">
            <v>0.25539755960514177</v>
          </cell>
          <cell r="I96">
            <v>0.32513499868047452</v>
          </cell>
          <cell r="J96">
            <v>0.40211403588911404</v>
          </cell>
        </row>
        <row r="97">
          <cell r="A97" t="str">
            <v>Data Net Adds</v>
          </cell>
          <cell r="E97">
            <v>1000079.5000000001</v>
          </cell>
          <cell r="F97">
            <v>1272465.5</v>
          </cell>
          <cell r="G97">
            <v>645045</v>
          </cell>
          <cell r="H97">
            <v>2102890</v>
          </cell>
          <cell r="I97">
            <v>2832691.5899637137</v>
          </cell>
          <cell r="J97">
            <v>3677905.4522267208</v>
          </cell>
        </row>
        <row r="98">
          <cell r="A98" t="str">
            <v>Data Users</v>
          </cell>
          <cell r="E98">
            <v>1000079.5000000001</v>
          </cell>
          <cell r="F98">
            <v>2272545</v>
          </cell>
          <cell r="G98">
            <v>2917590</v>
          </cell>
          <cell r="H98">
            <v>5020480</v>
          </cell>
          <cell r="I98">
            <v>7853171.5899637137</v>
          </cell>
          <cell r="J98">
            <v>11531077.042190434</v>
          </cell>
        </row>
        <row r="99">
          <cell r="A99" t="str">
            <v xml:space="preserve">    Data Subscribers</v>
          </cell>
          <cell r="D99">
            <v>0</v>
          </cell>
          <cell r="E99" t="str">
            <v xml:space="preserve"> </v>
          </cell>
          <cell r="F99" t="str">
            <v xml:space="preserve"> </v>
          </cell>
          <cell r="H99">
            <v>0</v>
          </cell>
          <cell r="I99">
            <v>0</v>
          </cell>
          <cell r="J99">
            <v>0</v>
          </cell>
        </row>
        <row r="100">
          <cell r="A100" t="str">
            <v xml:space="preserve">   Casual Data Users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</row>
        <row r="101">
          <cell r="A101" t="str">
            <v>Average Data Subs</v>
          </cell>
          <cell r="E101">
            <v>505019.87473500008</v>
          </cell>
          <cell r="F101">
            <v>1611253.706972</v>
          </cell>
          <cell r="G101">
            <v>2550540.6</v>
          </cell>
          <cell r="H101">
            <v>3839306</v>
          </cell>
          <cell r="I101">
            <v>6436825.7949818568</v>
          </cell>
          <cell r="J101">
            <v>9692124.316077074</v>
          </cell>
        </row>
        <row r="102">
          <cell r="F102" t="str">
            <v xml:space="preserve"> </v>
          </cell>
        </row>
        <row r="103">
          <cell r="A103" t="str">
            <v>PCS Subs</v>
          </cell>
          <cell r="E103">
            <v>9853000</v>
          </cell>
          <cell r="F103">
            <v>13555000</v>
          </cell>
          <cell r="G103">
            <v>14888000</v>
          </cell>
        </row>
        <row r="104">
          <cell r="A104" t="str">
            <v>Average PCS Subs</v>
          </cell>
          <cell r="F104">
            <v>11480400</v>
          </cell>
          <cell r="G104">
            <v>14406875</v>
          </cell>
        </row>
        <row r="105">
          <cell r="A105" t="str">
            <v>PCS Reported ARPU</v>
          </cell>
        </row>
        <row r="106">
          <cell r="A106" t="str">
            <v>PCS Revs</v>
          </cell>
        </row>
        <row r="108">
          <cell r="A108" t="str">
            <v>Resale Subs</v>
          </cell>
        </row>
        <row r="109">
          <cell r="A109" t="str">
            <v>Average Resale Subs</v>
          </cell>
        </row>
        <row r="110">
          <cell r="A110" t="str">
            <v>Resale ARPU</v>
          </cell>
        </row>
        <row r="111">
          <cell r="A111" t="str">
            <v>Reasale Revs</v>
          </cell>
        </row>
        <row r="113">
          <cell r="A113" t="str">
            <v>Total Service Revenues</v>
          </cell>
        </row>
        <row r="114">
          <cell r="A114" t="str">
            <v>PCS standalone ARPU</v>
          </cell>
          <cell r="E114" t="str">
            <v xml:space="preserve"> </v>
          </cell>
        </row>
        <row r="116">
          <cell r="A116" t="str">
            <v>Sprint PCS</v>
          </cell>
          <cell r="B116">
            <v>1997</v>
          </cell>
          <cell r="C116">
            <v>1998</v>
          </cell>
          <cell r="D116">
            <v>1999</v>
          </cell>
          <cell r="E116">
            <v>2000</v>
          </cell>
          <cell r="F116">
            <v>2001</v>
          </cell>
          <cell r="G116" t="str">
            <v>2002E</v>
          </cell>
          <cell r="H116" t="str">
            <v>2003E</v>
          </cell>
          <cell r="I116" t="str">
            <v>2004E</v>
          </cell>
          <cell r="J116" t="str">
            <v>2005E</v>
          </cell>
        </row>
        <row r="117">
          <cell r="A117" t="str">
            <v xml:space="preserve">INCOME STATEMENT ($M) </v>
          </cell>
        </row>
        <row r="118">
          <cell r="A118" t="str">
            <v>Voice ARPU</v>
          </cell>
          <cell r="B118">
            <v>49.659932659932657</v>
          </cell>
          <cell r="C118">
            <v>57.375</v>
          </cell>
          <cell r="D118">
            <v>57.404991799463808</v>
          </cell>
          <cell r="E118">
            <v>58.341239216058611</v>
          </cell>
          <cell r="F118">
            <v>59.567108922423493</v>
          </cell>
          <cell r="G118">
            <v>59.2862207563537</v>
          </cell>
          <cell r="H118">
            <v>56.552132775418443</v>
          </cell>
          <cell r="I118">
            <v>54.45</v>
          </cell>
          <cell r="J118">
            <v>52.45</v>
          </cell>
        </row>
        <row r="119">
          <cell r="A119" t="str">
            <v>Voice Revenue</v>
          </cell>
          <cell r="B119">
            <v>294.98</v>
          </cell>
          <cell r="C119">
            <v>972.7473</v>
          </cell>
          <cell r="D119">
            <v>2804.589760352409</v>
          </cell>
          <cell r="E119">
            <v>5384.1496117802444</v>
          </cell>
          <cell r="F119">
            <v>8352.721625255841</v>
          </cell>
          <cell r="G119">
            <v>10320.071019500001</v>
          </cell>
          <cell r="H119">
            <v>10866.153</v>
          </cell>
          <cell r="I119">
            <v>11918.258796882292</v>
          </cell>
          <cell r="J119">
            <v>12922.83955641845</v>
          </cell>
        </row>
        <row r="120">
          <cell r="A120" t="str">
            <v>Minutes of Use Per Sub Per Month</v>
          </cell>
          <cell r="B120">
            <v>325</v>
          </cell>
          <cell r="C120">
            <v>329.08286333203114</v>
          </cell>
          <cell r="D120">
            <v>357.0623588140686</v>
          </cell>
          <cell r="E120">
            <v>400.4803428861207</v>
          </cell>
          <cell r="F120">
            <v>497.19968778790047</v>
          </cell>
          <cell r="G120">
            <v>649.82399710464642</v>
          </cell>
          <cell r="H120">
            <v>720.93256886513529</v>
          </cell>
          <cell r="I120">
            <v>778.60717437434619</v>
          </cell>
          <cell r="J120">
            <v>817.53753309306353</v>
          </cell>
        </row>
        <row r="121">
          <cell r="A121" t="str">
            <v>Growth in MOU</v>
          </cell>
          <cell r="B121" t="str">
            <v>na</v>
          </cell>
          <cell r="C121">
            <v>0.1</v>
          </cell>
          <cell r="D121">
            <v>8.502264505279733E-2</v>
          </cell>
          <cell r="E121">
            <v>0.12159776296851543</v>
          </cell>
          <cell r="F121">
            <v>0.24150834521554176</v>
          </cell>
          <cell r="G121">
            <v>0.30696783016053231</v>
          </cell>
          <cell r="H121">
            <v>0.10942743277767519</v>
          </cell>
          <cell r="I121">
            <v>0.08</v>
          </cell>
          <cell r="J121">
            <v>0.05</v>
          </cell>
        </row>
        <row r="122">
          <cell r="A122" t="str">
            <v>Price Per Minute</v>
          </cell>
          <cell r="B122">
            <v>0.15279979279979281</v>
          </cell>
          <cell r="C122">
            <v>0.17439433416804279</v>
          </cell>
          <cell r="D122">
            <v>0.16077021389240315</v>
          </cell>
          <cell r="E122">
            <v>0.14567815937135356</v>
          </cell>
          <cell r="F122">
            <v>0.11980520178410514</v>
          </cell>
          <cell r="G122">
            <v>9.1234274235037771E-2</v>
          </cell>
          <cell r="H122">
            <v>7.8443026737494551E-2</v>
          </cell>
          <cell r="I122">
            <v>6.9932569069574249E-2</v>
          </cell>
          <cell r="J122">
            <v>6.4156075870377693E-2</v>
          </cell>
        </row>
        <row r="124">
          <cell r="A124" t="str">
            <v>Data ARPU</v>
          </cell>
          <cell r="E124">
            <v>5.9702391602550549</v>
          </cell>
          <cell r="F124">
            <v>7.548580576965966</v>
          </cell>
          <cell r="G124">
            <v>7.9434342272379439</v>
          </cell>
          <cell r="H124">
            <v>9.5100206749605274</v>
          </cell>
          <cell r="I124">
            <v>10.89</v>
          </cell>
          <cell r="J124">
            <v>11.33</v>
          </cell>
        </row>
        <row r="125">
          <cell r="A125" t="str">
            <v>Data Revenue</v>
          </cell>
          <cell r="E125">
            <v>36.181073194199996</v>
          </cell>
          <cell r="F125">
            <v>145.95214124415901</v>
          </cell>
          <cell r="G125">
            <v>243.12061800000001</v>
          </cell>
          <cell r="H125">
            <v>438.14255324999999</v>
          </cell>
          <cell r="I125">
            <v>841.16439488822903</v>
          </cell>
          <cell r="J125">
            <v>1317.741222013839</v>
          </cell>
        </row>
        <row r="126">
          <cell r="A126" t="str">
            <v>Data Contribution to ARPU</v>
          </cell>
          <cell r="E126">
            <v>0.39204866107325387</v>
          </cell>
          <cell r="F126">
            <v>0.84702540342016874</v>
          </cell>
          <cell r="G126">
            <v>1.3966669998621271</v>
          </cell>
          <cell r="H126">
            <v>2.280282253153878</v>
          </cell>
          <cell r="I126">
            <v>3.8429607950488034</v>
          </cell>
          <cell r="J126">
            <v>5.3483235470719777</v>
          </cell>
        </row>
        <row r="127">
          <cell r="F127" t="str">
            <v xml:space="preserve"> </v>
          </cell>
          <cell r="H127" t="str">
            <v xml:space="preserve"> </v>
          </cell>
          <cell r="I127" t="str">
            <v xml:space="preserve"> </v>
          </cell>
          <cell r="J127" t="str">
            <v xml:space="preserve"> </v>
          </cell>
        </row>
        <row r="128">
          <cell r="A128" t="str">
            <v>Blended ARPU</v>
          </cell>
          <cell r="B128">
            <v>49.659932659932657</v>
          </cell>
          <cell r="C128">
            <v>46.314100142317876</v>
          </cell>
          <cell r="D128">
            <v>57.404991799463801</v>
          </cell>
          <cell r="E128">
            <v>58.733287877131865</v>
          </cell>
          <cell r="F128">
            <v>60.414134325843662</v>
          </cell>
          <cell r="G128">
            <v>60.682887756215827</v>
          </cell>
          <cell r="H128">
            <v>58.832415028572321</v>
          </cell>
          <cell r="I128">
            <v>58.292960795048806</v>
          </cell>
          <cell r="J128">
            <v>57.79832354707198</v>
          </cell>
        </row>
        <row r="129">
          <cell r="A129" t="str">
            <v>Service Revenue</v>
          </cell>
          <cell r="B129">
            <v>294.98</v>
          </cell>
          <cell r="C129">
            <v>972.7473</v>
          </cell>
          <cell r="D129">
            <v>2804.589760352409</v>
          </cell>
          <cell r="E129">
            <v>5420.330684974444</v>
          </cell>
          <cell r="F129">
            <v>8498.6737665000001</v>
          </cell>
          <cell r="G129">
            <v>10563.191637500002</v>
          </cell>
          <cell r="H129">
            <v>11304.29555325</v>
          </cell>
          <cell r="I129">
            <v>12759.42319177052</v>
          </cell>
          <cell r="J129">
            <v>14240.58077843229</v>
          </cell>
        </row>
        <row r="130">
          <cell r="A130" t="str">
            <v>Affiliate Revenue</v>
          </cell>
          <cell r="B130">
            <v>0</v>
          </cell>
          <cell r="C130">
            <v>2.788425000000001</v>
          </cell>
          <cell r="D130">
            <v>11.323537909544443</v>
          </cell>
          <cell r="E130">
            <v>46.210630051110918</v>
          </cell>
          <cell r="F130">
            <v>79.400000000000006</v>
          </cell>
          <cell r="G130">
            <v>120</v>
          </cell>
          <cell r="H130">
            <v>132</v>
          </cell>
          <cell r="I130">
            <v>230.02978938031006</v>
          </cell>
          <cell r="J130">
            <v>265.19097738844232</v>
          </cell>
        </row>
        <row r="131">
          <cell r="A131" t="str">
            <v>TOTAL REVENUE</v>
          </cell>
          <cell r="B131">
            <v>294.98</v>
          </cell>
          <cell r="C131">
            <v>975.53572499999996</v>
          </cell>
          <cell r="D131">
            <v>2815.9132982619535</v>
          </cell>
          <cell r="E131">
            <v>5466.5413150255554</v>
          </cell>
          <cell r="F131">
            <v>8578.0737664999997</v>
          </cell>
          <cell r="G131">
            <v>10683.191637500002</v>
          </cell>
          <cell r="H131">
            <v>11436.29555325</v>
          </cell>
          <cell r="I131">
            <v>12989.452981150831</v>
          </cell>
          <cell r="J131">
            <v>14505.771755820731</v>
          </cell>
        </row>
        <row r="132">
          <cell r="D132" t="str">
            <v xml:space="preserve"> </v>
          </cell>
          <cell r="F132" t="str">
            <v xml:space="preserve"> </v>
          </cell>
        </row>
        <row r="133">
          <cell r="A133" t="str">
            <v>COS/Avg Sub/Mo</v>
          </cell>
          <cell r="B133">
            <v>31</v>
          </cell>
          <cell r="C133">
            <v>23.99562244138545</v>
          </cell>
          <cell r="D133">
            <v>27.424718206817762</v>
          </cell>
          <cell r="E133">
            <v>14.314594244922372</v>
          </cell>
          <cell r="F133">
            <v>15.325474732998945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</row>
        <row r="134">
          <cell r="A134" t="str">
            <v>Cost of Service</v>
          </cell>
          <cell r="B134">
            <v>184.14000000000004</v>
          </cell>
          <cell r="C134">
            <v>503.98640737811655</v>
          </cell>
          <cell r="D134">
            <v>1339.8675176556651</v>
          </cell>
          <cell r="E134">
            <v>1321.0538219999999</v>
          </cell>
          <cell r="F134">
            <v>2155.8897024000003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Operations/ Avg Sub/Mo</v>
          </cell>
          <cell r="B135">
            <v>32.354814814814787</v>
          </cell>
          <cell r="C135">
            <v>19.701755060586326</v>
          </cell>
          <cell r="D135">
            <v>11.591654217888385</v>
          </cell>
          <cell r="E135">
            <v>9.9752400657946048</v>
          </cell>
          <cell r="F135">
            <v>9.1240488620466103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A136" t="str">
            <v>Operations</v>
          </cell>
          <cell r="B136">
            <v>192.18759999999986</v>
          </cell>
          <cell r="C136">
            <v>413.8011746218836</v>
          </cell>
          <cell r="D136">
            <v>566.32417679988657</v>
          </cell>
          <cell r="E136">
            <v>920.58697499999994</v>
          </cell>
          <cell r="F136">
            <v>1283.5128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</row>
        <row r="138">
          <cell r="A138" t="str">
            <v>Svs&amp;Ops/ Avg Sub/Mo</v>
          </cell>
          <cell r="E138">
            <v>24.289834310716977</v>
          </cell>
          <cell r="F138">
            <v>24.449523595045555</v>
          </cell>
          <cell r="G138">
            <v>22.15681396491107</v>
          </cell>
          <cell r="H138">
            <v>21.114400918061449</v>
          </cell>
          <cell r="I138">
            <v>20.6</v>
          </cell>
          <cell r="J138">
            <v>20</v>
          </cell>
        </row>
        <row r="139">
          <cell r="A139" t="str">
            <v>Services and Operations</v>
          </cell>
          <cell r="E139">
            <v>2241.640797</v>
          </cell>
          <cell r="F139">
            <v>3439.4025024000002</v>
          </cell>
          <cell r="G139">
            <v>3856.8809204999998</v>
          </cell>
          <cell r="H139">
            <v>4057.0054499999997</v>
          </cell>
          <cell r="I139">
            <v>4509.0198570390303</v>
          </cell>
          <cell r="J139">
            <v>4927.6795258030306</v>
          </cell>
        </row>
        <row r="140">
          <cell r="A140" t="str">
            <v>G&amp;A/Avg Sub/Mo</v>
          </cell>
          <cell r="B140">
            <v>32</v>
          </cell>
          <cell r="C140">
            <v>14.429385420397937</v>
          </cell>
          <cell r="D140">
            <v>7.4522616942093141</v>
          </cell>
          <cell r="E140">
            <v>9.9963487027460012</v>
          </cell>
          <cell r="F140">
            <v>7.3096463671932765</v>
          </cell>
          <cell r="G140">
            <v>10.023365216691943</v>
          </cell>
          <cell r="H140">
            <v>9.0238571071696239</v>
          </cell>
          <cell r="I140">
            <v>8.4</v>
          </cell>
          <cell r="J140">
            <v>7.75</v>
          </cell>
        </row>
        <row r="141">
          <cell r="A141" t="str">
            <v>General &amp; Administrative</v>
          </cell>
          <cell r="B141">
            <v>190.08000000000004</v>
          </cell>
          <cell r="C141">
            <v>303.06420000000008</v>
          </cell>
          <cell r="D141">
            <v>364.08918778455717</v>
          </cell>
          <cell r="E141">
            <v>922.53503200006071</v>
          </cell>
          <cell r="F141">
            <v>1028.2742692000002</v>
          </cell>
          <cell r="G141">
            <v>1744.7872299999999</v>
          </cell>
          <cell r="H141">
            <v>1733.88</v>
          </cell>
          <cell r="I141">
            <v>1838.6294562683422</v>
          </cell>
          <cell r="J141">
            <v>1909.4758162486744</v>
          </cell>
        </row>
        <row r="143">
          <cell r="A143" t="str">
            <v>Cash Cost Per Sub/ Month</v>
          </cell>
          <cell r="B143">
            <v>95.354814814814787</v>
          </cell>
          <cell r="C143">
            <v>58.126762922369707</v>
          </cell>
          <cell r="D143">
            <v>46.46863411891546</v>
          </cell>
          <cell r="E143">
            <v>34.286183013462974</v>
          </cell>
          <cell r="F143">
            <v>35</v>
          </cell>
          <cell r="G143">
            <v>32.180179181603016</v>
          </cell>
          <cell r="H143">
            <v>30.138258025231075</v>
          </cell>
          <cell r="I143">
            <v>29.000000000000004</v>
          </cell>
          <cell r="J143">
            <v>27.749999999999996</v>
          </cell>
        </row>
        <row r="144">
          <cell r="A144" t="str">
            <v>Cost of Service, Genl. and Admin.</v>
          </cell>
          <cell r="B144">
            <v>566.4076</v>
          </cell>
          <cell r="C144">
            <v>1220.8517820000002</v>
          </cell>
          <cell r="D144">
            <v>2270.2808822401089</v>
          </cell>
          <cell r="E144">
            <v>3164.1758290000607</v>
          </cell>
          <cell r="F144">
            <v>4467.6767716000004</v>
          </cell>
          <cell r="G144">
            <v>5601.6681504999997</v>
          </cell>
          <cell r="H144">
            <v>5790.8854499999998</v>
          </cell>
          <cell r="I144">
            <v>6347.6493133073727</v>
          </cell>
          <cell r="J144">
            <v>6837.1553420517048</v>
          </cell>
        </row>
        <row r="145">
          <cell r="A145" t="str">
            <v>% of Revenue</v>
          </cell>
          <cell r="B145">
            <v>1.9201559427757813</v>
          </cell>
          <cell r="C145">
            <v>1.2550554311484599</v>
          </cell>
          <cell r="D145">
            <v>0.80948768847920138</v>
          </cell>
          <cell r="E145">
            <v>0.58376066201484522</v>
          </cell>
          <cell r="F145">
            <v>0.52569105419843865</v>
          </cell>
          <cell r="G145">
            <v>0.5303007218588861</v>
          </cell>
          <cell r="H145">
            <v>0.51227300478136495</v>
          </cell>
          <cell r="I145">
            <v>0.49748716833856826</v>
          </cell>
          <cell r="J145">
            <v>0.48011773174354971</v>
          </cell>
        </row>
        <row r="147">
          <cell r="A147" t="str">
            <v>Cash Flow Before Marketing</v>
          </cell>
          <cell r="B147">
            <v>-271.42759999999998</v>
          </cell>
          <cell r="C147">
            <v>-248.10448200000019</v>
          </cell>
          <cell r="D147">
            <v>534.30887811230014</v>
          </cell>
          <cell r="E147">
            <v>2256.1548559743833</v>
          </cell>
          <cell r="F147">
            <v>4030.9969948999997</v>
          </cell>
          <cell r="G147">
            <v>4961.5234870000022</v>
          </cell>
          <cell r="H147">
            <v>5513.4101032500002</v>
          </cell>
          <cell r="I147">
            <v>6411.7738784631474</v>
          </cell>
          <cell r="J147">
            <v>7403.4254363805849</v>
          </cell>
        </row>
        <row r="148">
          <cell r="A148" t="str">
            <v>% of Revenue</v>
          </cell>
          <cell r="B148">
            <v>-0.92015594277578128</v>
          </cell>
          <cell r="C148">
            <v>-0.2550554311484598</v>
          </cell>
          <cell r="D148">
            <v>0.19051231152079864</v>
          </cell>
          <cell r="E148">
            <v>0.41623933798515483</v>
          </cell>
          <cell r="F148">
            <v>0.47430894580156135</v>
          </cell>
          <cell r="G148">
            <v>0.46969927814111395</v>
          </cell>
          <cell r="H148">
            <v>0.48772699521863505</v>
          </cell>
          <cell r="I148">
            <v>0.50251283166143179</v>
          </cell>
          <cell r="J148">
            <v>0.51988226825645023</v>
          </cell>
        </row>
        <row r="150">
          <cell r="A150" t="str">
            <v>M&amp;S/Gross Add</v>
          </cell>
          <cell r="B150">
            <v>622</v>
          </cell>
          <cell r="C150">
            <v>368.2646676283909</v>
          </cell>
          <cell r="D150">
            <v>320.51944297373564</v>
          </cell>
          <cell r="E150">
            <v>236.08620841267532</v>
          </cell>
          <cell r="F150">
            <v>248.48045500970531</v>
          </cell>
          <cell r="G150">
            <v>234.1889971394987</v>
          </cell>
          <cell r="H150">
            <v>206.02186137721142</v>
          </cell>
          <cell r="I150">
            <v>205</v>
          </cell>
          <cell r="J150">
            <v>205</v>
          </cell>
        </row>
        <row r="151">
          <cell r="A151" t="str">
            <v>Marketing and Selling</v>
          </cell>
          <cell r="B151">
            <v>664.42039999999997</v>
          </cell>
          <cell r="C151">
            <v>853.30530199999976</v>
          </cell>
          <cell r="D151">
            <v>1572.9108122154428</v>
          </cell>
          <cell r="E151">
            <v>1503.4649679999393</v>
          </cell>
          <cell r="F151">
            <v>1888.7257307999998</v>
          </cell>
          <cell r="G151">
            <v>1677.2116449999999</v>
          </cell>
          <cell r="H151">
            <v>1696.3408450000002</v>
          </cell>
          <cell r="I151">
            <v>1786.032811906676</v>
          </cell>
          <cell r="J151">
            <v>1875.0169116563511</v>
          </cell>
        </row>
        <row r="153">
          <cell r="A153" t="str">
            <v>Equipment Revenue Per Gross Add</v>
          </cell>
          <cell r="B153">
            <v>100</v>
          </cell>
          <cell r="C153">
            <v>107.7918507042407</v>
          </cell>
          <cell r="D153">
            <v>115.03477070364247</v>
          </cell>
          <cell r="E153">
            <v>137.31456318785274</v>
          </cell>
          <cell r="F153">
            <v>150.88943180857493</v>
          </cell>
          <cell r="G153">
            <v>160.37258970586208</v>
          </cell>
          <cell r="H153">
            <v>152.38573868256668</v>
          </cell>
          <cell r="I153">
            <v>110</v>
          </cell>
          <cell r="J153">
            <v>105</v>
          </cell>
        </row>
        <row r="154">
          <cell r="A154" t="str">
            <v>Total Equipment Revenue</v>
          </cell>
          <cell r="B154">
            <v>106.82</v>
          </cell>
          <cell r="C154">
            <v>249.76427499999994</v>
          </cell>
          <cell r="D154">
            <v>557.08670173804649</v>
          </cell>
          <cell r="E154">
            <v>874.4586849744444</v>
          </cell>
          <cell r="F154">
            <v>1146.9262334999999</v>
          </cell>
          <cell r="G154">
            <v>1148.5542800000001</v>
          </cell>
          <cell r="H154">
            <v>1254.7122475000001</v>
          </cell>
          <cell r="I154">
            <v>958.35906980358232</v>
          </cell>
          <cell r="J154">
            <v>960.37451572642374</v>
          </cell>
        </row>
        <row r="155">
          <cell r="A155" t="str">
            <v>Cost of Equipment Per Gross Add</v>
          </cell>
          <cell r="B155">
            <v>460</v>
          </cell>
          <cell r="C155">
            <v>324.40230759033199</v>
          </cell>
          <cell r="D155">
            <v>253.25</v>
          </cell>
          <cell r="E155">
            <v>267.00413093754554</v>
          </cell>
          <cell r="F155">
            <v>244.12210994934705</v>
          </cell>
          <cell r="G155">
            <v>261.58207902226411</v>
          </cell>
          <cell r="H155">
            <v>238.33068621311168</v>
          </cell>
          <cell r="I155">
            <v>195</v>
          </cell>
          <cell r="J155">
            <v>190</v>
          </cell>
        </row>
        <row r="156">
          <cell r="A156" t="str">
            <v>Total Cost of Equipment Sales</v>
          </cell>
          <cell r="B156">
            <v>491.37200000000001</v>
          </cell>
          <cell r="C156">
            <v>751.67191799999989</v>
          </cell>
          <cell r="D156">
            <v>1243.8083055444483</v>
          </cell>
          <cell r="E156">
            <v>1700.359203</v>
          </cell>
          <cell r="F156">
            <v>1855.5974975999998</v>
          </cell>
          <cell r="G156">
            <v>1873.3950545000002</v>
          </cell>
          <cell r="H156">
            <v>1962.3649399999999</v>
          </cell>
          <cell r="I156">
            <v>1698.9092601063505</v>
          </cell>
          <cell r="J156">
            <v>1737.820552266862</v>
          </cell>
        </row>
        <row r="157">
          <cell r="A157" t="str">
            <v>Subsidy Per Gross Addition</v>
          </cell>
          <cell r="B157">
            <v>360</v>
          </cell>
          <cell r="C157">
            <v>216.6104568860913</v>
          </cell>
          <cell r="D157">
            <v>138.21522929635753</v>
          </cell>
          <cell r="E157">
            <v>129.6895677496928</v>
          </cell>
          <cell r="F157">
            <v>93.232678140772123</v>
          </cell>
          <cell r="G157">
            <v>101.20948931640203</v>
          </cell>
          <cell r="H157">
            <v>85.944947530544994</v>
          </cell>
          <cell r="I157">
            <v>85</v>
          </cell>
          <cell r="J157">
            <v>85</v>
          </cell>
        </row>
        <row r="158">
          <cell r="A158" t="str">
            <v>Total Equipment Subsidy</v>
          </cell>
          <cell r="B158">
            <v>384.55200000000002</v>
          </cell>
          <cell r="C158">
            <v>501.90764299999989</v>
          </cell>
          <cell r="D158">
            <v>686.72160380640184</v>
          </cell>
          <cell r="E158">
            <v>825.90051802555558</v>
          </cell>
          <cell r="F158">
            <v>708.67126409999992</v>
          </cell>
          <cell r="G158">
            <v>724.84077450000018</v>
          </cell>
          <cell r="H158">
            <v>707.65269249999983</v>
          </cell>
          <cell r="I158">
            <v>740.55019030276821</v>
          </cell>
          <cell r="J158">
            <v>777.44603654043829</v>
          </cell>
        </row>
        <row r="159">
          <cell r="G159" t="str">
            <v xml:space="preserve"> </v>
          </cell>
        </row>
        <row r="160">
          <cell r="A160" t="str">
            <v>Acq Cost Per Gross Add</v>
          </cell>
          <cell r="B160">
            <v>982</v>
          </cell>
          <cell r="C160">
            <v>584.8751245144822</v>
          </cell>
          <cell r="D160">
            <v>458.73467227009314</v>
          </cell>
          <cell r="E160">
            <v>365.77577616236812</v>
          </cell>
          <cell r="F160">
            <v>341.71313315047746</v>
          </cell>
          <cell r="G160">
            <v>335.39848645590075</v>
          </cell>
          <cell r="H160">
            <v>291.96680890775644</v>
          </cell>
          <cell r="I160">
            <v>290</v>
          </cell>
          <cell r="J160">
            <v>290</v>
          </cell>
        </row>
        <row r="161">
          <cell r="A161" t="str">
            <v>Acquisition Costs</v>
          </cell>
          <cell r="B161">
            <v>1048.9724000000001</v>
          </cell>
          <cell r="C161">
            <v>1355.2129449999998</v>
          </cell>
          <cell r="D161">
            <v>2259.6324160218446</v>
          </cell>
          <cell r="E161">
            <v>2329.3654860254946</v>
          </cell>
          <cell r="F161">
            <v>2597.3969948999998</v>
          </cell>
          <cell r="G161">
            <v>2402.0524194999998</v>
          </cell>
          <cell r="H161">
            <v>2403.9935375</v>
          </cell>
          <cell r="I161">
            <v>2526.5830022094442</v>
          </cell>
          <cell r="J161">
            <v>2652.4629481967895</v>
          </cell>
        </row>
        <row r="162">
          <cell r="A162" t="str">
            <v>% of Revenue</v>
          </cell>
          <cell r="B162">
            <v>3.5560797342192694</v>
          </cell>
          <cell r="C162">
            <v>1.3931808857243806</v>
          </cell>
          <cell r="D162">
            <v>0.80569088854475168</v>
          </cell>
          <cell r="E162">
            <v>0.43263387052413288</v>
          </cell>
          <cell r="F162">
            <v>0.31096415173784059</v>
          </cell>
          <cell r="G162">
            <v>0.2327554156324379</v>
          </cell>
          <cell r="H162">
            <v>0.22123685700909973</v>
          </cell>
          <cell r="I162">
            <v>0.21199262788876302</v>
          </cell>
          <cell r="J162">
            <v>0.20525387911973089</v>
          </cell>
        </row>
        <row r="164">
          <cell r="A164" t="str">
            <v>EBITDA</v>
          </cell>
          <cell r="B164">
            <v>-1320.4</v>
          </cell>
          <cell r="C164">
            <v>-1600.529002</v>
          </cell>
          <cell r="D164">
            <v>-1714</v>
          </cell>
          <cell r="E164">
            <v>-27</v>
          </cell>
          <cell r="F164">
            <v>1512.9999999999995</v>
          </cell>
          <cell r="G164">
            <v>2679.4710675000024</v>
          </cell>
          <cell r="H164">
            <v>3241.4165657500002</v>
          </cell>
          <cell r="I164">
            <v>4115.220665634014</v>
          </cell>
          <cell r="J164">
            <v>5016.1534655722371</v>
          </cell>
        </row>
        <row r="165">
          <cell r="A165" t="str">
            <v>% of Revenue</v>
          </cell>
          <cell r="B165">
            <v>-4.4762356769950502</v>
          </cell>
          <cell r="C165">
            <v>-1.640666723917261</v>
          </cell>
          <cell r="D165">
            <v>-0.60868351346538985</v>
          </cell>
          <cell r="E165">
            <v>-4.9391376455505268E-3</v>
          </cell>
          <cell r="F165">
            <v>0.17637992411638229</v>
          </cell>
          <cell r="G165">
            <v>0.25081185084189239</v>
          </cell>
          <cell r="H165">
            <v>0.28343238863119841</v>
          </cell>
          <cell r="I165">
            <v>0.31681246867021001</v>
          </cell>
          <cell r="J165">
            <v>0.34580397030991511</v>
          </cell>
        </row>
        <row r="166">
          <cell r="E166" t="str">
            <v xml:space="preserve"> </v>
          </cell>
          <cell r="F166" t="str">
            <v xml:space="preserve"> </v>
          </cell>
          <cell r="G166" t="str">
            <v xml:space="preserve"> </v>
          </cell>
          <cell r="H166" t="str">
            <v xml:space="preserve"> </v>
          </cell>
          <cell r="I166" t="str">
            <v xml:space="preserve"> </v>
          </cell>
          <cell r="J166" t="str">
            <v xml:space="preserve"> </v>
          </cell>
        </row>
        <row r="167">
          <cell r="A167" t="str">
            <v>PPE Depreciation</v>
          </cell>
          <cell r="B167">
            <v>298.15250000000003</v>
          </cell>
          <cell r="C167">
            <v>753.97724195184446</v>
          </cell>
          <cell r="D167">
            <v>1096.8269488056771</v>
          </cell>
          <cell r="E167">
            <v>1339</v>
          </cell>
          <cell r="F167">
            <v>1786</v>
          </cell>
          <cell r="G167">
            <v>2187.8589244396403</v>
          </cell>
          <cell r="H167">
            <v>2337.1156094977914</v>
          </cell>
          <cell r="I167">
            <v>2409.0948925558077</v>
          </cell>
          <cell r="J167">
            <v>2477.4645421991513</v>
          </cell>
        </row>
        <row r="168">
          <cell r="A168" t="str">
            <v>License Amortization</v>
          </cell>
          <cell r="B168">
            <v>80.347499999999997</v>
          </cell>
          <cell r="C168">
            <v>156.50806372549019</v>
          </cell>
          <cell r="D168">
            <v>463</v>
          </cell>
          <cell r="E168">
            <v>538</v>
          </cell>
          <cell r="F168">
            <v>364</v>
          </cell>
          <cell r="G168">
            <v>10</v>
          </cell>
          <cell r="H168">
            <v>8</v>
          </cell>
          <cell r="I168">
            <v>8</v>
          </cell>
          <cell r="J168">
            <v>8</v>
          </cell>
        </row>
        <row r="169">
          <cell r="E169" t="str">
            <v xml:space="preserve"> </v>
          </cell>
          <cell r="F169" t="str">
            <v xml:space="preserve"> </v>
          </cell>
          <cell r="G169" t="str">
            <v xml:space="preserve"> </v>
          </cell>
          <cell r="H169" t="str">
            <v xml:space="preserve"> </v>
          </cell>
          <cell r="I169" t="str">
            <v xml:space="preserve"> </v>
          </cell>
          <cell r="J169" t="str">
            <v xml:space="preserve"> </v>
          </cell>
        </row>
        <row r="170">
          <cell r="A170" t="str">
            <v>OPERATING INCOME</v>
          </cell>
          <cell r="B170">
            <v>-1698.9000000000003</v>
          </cell>
          <cell r="C170">
            <v>-2511.0143076773343</v>
          </cell>
          <cell r="D170">
            <v>-3273.8269488056771</v>
          </cell>
          <cell r="E170">
            <v>-1904</v>
          </cell>
          <cell r="F170">
            <v>-637.00000000000045</v>
          </cell>
          <cell r="G170">
            <v>481.61214306036209</v>
          </cell>
          <cell r="H170">
            <v>896.30095625220883</v>
          </cell>
          <cell r="I170">
            <v>1698.1257730782063</v>
          </cell>
          <cell r="J170">
            <v>2530.6889233730858</v>
          </cell>
        </row>
        <row r="171">
          <cell r="A171" t="str">
            <v>Margin</v>
          </cell>
          <cell r="B171">
            <v>-5.7593735168486004</v>
          </cell>
          <cell r="C171">
            <v>-2.5813634308492395</v>
          </cell>
          <cell r="D171">
            <v>-1.1673104548432447</v>
          </cell>
          <cell r="E171">
            <v>-0.35127008122918185</v>
          </cell>
          <cell r="F171">
            <v>-7.4952871177491442E-2</v>
          </cell>
          <cell r="G171">
            <v>4.5593430431632838E-2</v>
          </cell>
          <cell r="H171">
            <v>7.9288528155522356E-2</v>
          </cell>
          <cell r="I171">
            <v>0.1330879733006623</v>
          </cell>
          <cell r="J171">
            <v>0.17770967088686976</v>
          </cell>
        </row>
        <row r="173">
          <cell r="A173" t="str">
            <v>Interest Expense (Income)</v>
          </cell>
          <cell r="B173">
            <v>164.3</v>
          </cell>
          <cell r="C173">
            <v>426.7</v>
          </cell>
          <cell r="D173">
            <v>698.7</v>
          </cell>
          <cell r="E173">
            <v>933</v>
          </cell>
          <cell r="F173">
            <v>1139</v>
          </cell>
          <cell r="G173">
            <v>1538.8415254349372</v>
          </cell>
          <cell r="H173">
            <v>1729.9939520437163</v>
          </cell>
          <cell r="I173">
            <v>1793.4537024243357</v>
          </cell>
          <cell r="J173">
            <v>1810.6204037294619</v>
          </cell>
        </row>
        <row r="174">
          <cell r="A174" t="str">
            <v>Other Expense (Income)</v>
          </cell>
          <cell r="B174">
            <v>-27.2</v>
          </cell>
          <cell r="C174">
            <v>130.80000000000001</v>
          </cell>
          <cell r="D174">
            <v>-46.7</v>
          </cell>
          <cell r="E174">
            <v>38</v>
          </cell>
          <cell r="F174">
            <v>116</v>
          </cell>
          <cell r="G174">
            <v>109</v>
          </cell>
          <cell r="H174">
            <v>0</v>
          </cell>
          <cell r="I174">
            <v>0</v>
          </cell>
          <cell r="J174">
            <v>0</v>
          </cell>
        </row>
        <row r="175">
          <cell r="A175" t="str">
            <v>Minorities (Income)</v>
          </cell>
          <cell r="B175">
            <v>-92.5</v>
          </cell>
          <cell r="C175">
            <v>-341.7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</row>
        <row r="176">
          <cell r="A176" t="str">
            <v>PRE-TAX INCOME</v>
          </cell>
          <cell r="B176">
            <v>-1743.5000000000002</v>
          </cell>
          <cell r="C176">
            <v>-2726.8143076773345</v>
          </cell>
          <cell r="D176">
            <v>-3925.8269488056776</v>
          </cell>
          <cell r="E176">
            <v>-2875</v>
          </cell>
          <cell r="F176">
            <v>-1892.0000000000005</v>
          </cell>
          <cell r="G176">
            <v>-1166.2293823745752</v>
          </cell>
          <cell r="H176">
            <v>-833.69299579150743</v>
          </cell>
          <cell r="I176">
            <v>-95.327929346129395</v>
          </cell>
          <cell r="J176">
            <v>720.06851964362386</v>
          </cell>
        </row>
        <row r="177">
          <cell r="E177" t="str">
            <v xml:space="preserve"> </v>
          </cell>
        </row>
        <row r="178">
          <cell r="A178" t="str">
            <v>Income Tax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</row>
        <row r="179">
          <cell r="A179" t="str">
            <v>Income Tax Benefit / (Expense)</v>
          </cell>
          <cell r="B179">
            <v>662.53000000000009</v>
          </cell>
          <cell r="C179">
            <v>247.4</v>
          </cell>
          <cell r="D179">
            <v>1388.2</v>
          </cell>
          <cell r="E179">
            <v>1004</v>
          </cell>
          <cell r="F179">
            <v>638</v>
          </cell>
          <cell r="G179">
            <v>375.45924123071387</v>
          </cell>
          <cell r="H179">
            <v>262.20989383765158</v>
          </cell>
          <cell r="I179">
            <v>0</v>
          </cell>
          <cell r="J179">
            <v>0</v>
          </cell>
        </row>
        <row r="180">
          <cell r="A180" t="str">
            <v>Tax Rate</v>
          </cell>
          <cell r="B180">
            <v>-0.38</v>
          </cell>
          <cell r="C180">
            <v>-9.0728583645555305E-2</v>
          </cell>
          <cell r="D180">
            <v>-0.35360702804852895</v>
          </cell>
          <cell r="E180">
            <v>-0.34921739130434781</v>
          </cell>
          <cell r="F180">
            <v>-0.33720930232558133</v>
          </cell>
          <cell r="G180">
            <v>-0.32194287582279596</v>
          </cell>
          <cell r="H180">
            <v>-0.35</v>
          </cell>
          <cell r="I180">
            <v>-0.35</v>
          </cell>
          <cell r="J180">
            <v>-0.35</v>
          </cell>
        </row>
        <row r="181">
          <cell r="A181" t="str">
            <v>NET INCOME</v>
          </cell>
          <cell r="B181">
            <v>-1080.9700000000003</v>
          </cell>
          <cell r="C181">
            <v>-2479.4143076773344</v>
          </cell>
          <cell r="D181">
            <v>-2537.6269488056778</v>
          </cell>
          <cell r="E181">
            <v>-1871</v>
          </cell>
          <cell r="F181">
            <v>-1254.0000000000005</v>
          </cell>
          <cell r="G181">
            <v>-790.77014114386134</v>
          </cell>
          <cell r="H181">
            <v>-571.48310195385579</v>
          </cell>
          <cell r="I181">
            <v>-95.327929346129395</v>
          </cell>
          <cell r="J181">
            <v>720.06851964362386</v>
          </cell>
        </row>
        <row r="182">
          <cell r="A182" t="str">
            <v>Net Margin</v>
          </cell>
          <cell r="B182">
            <v>-3.6645535290528177</v>
          </cell>
          <cell r="C182">
            <v>-2.5488781183739437</v>
          </cell>
          <cell r="D182">
            <v>-0.90481217063518549</v>
          </cell>
          <cell r="E182">
            <v>-0.34518189179611308</v>
          </cell>
          <cell r="F182">
            <v>-0.14755243399776174</v>
          </cell>
          <cell r="G182">
            <v>-7.4860910251460092E-2</v>
          </cell>
          <cell r="H182">
            <v>-5.055450817451014E-2</v>
          </cell>
          <cell r="I182">
            <v>-7.4711785880425463E-3</v>
          </cell>
          <cell r="J182">
            <v>5.0564547250361122E-2</v>
          </cell>
        </row>
        <row r="183">
          <cell r="E183" t="str">
            <v xml:space="preserve"> </v>
          </cell>
        </row>
        <row r="184">
          <cell r="A184" t="str">
            <v>Preferred Dividends</v>
          </cell>
          <cell r="C184">
            <v>-13</v>
          </cell>
          <cell r="D184">
            <v>-14.5</v>
          </cell>
          <cell r="E184">
            <v>-14</v>
          </cell>
          <cell r="F184">
            <v>-14</v>
          </cell>
          <cell r="G184">
            <v>-13</v>
          </cell>
          <cell r="H184">
            <v>-12</v>
          </cell>
          <cell r="I184">
            <v>-12</v>
          </cell>
          <cell r="J184">
            <v>-12</v>
          </cell>
        </row>
        <row r="186">
          <cell r="A186" t="str">
            <v>Primary Shares</v>
          </cell>
          <cell r="B186" t="str">
            <v>na</v>
          </cell>
          <cell r="C186">
            <v>837.15000000000009</v>
          </cell>
          <cell r="D186">
            <v>920.1</v>
          </cell>
          <cell r="E186">
            <v>975.4</v>
          </cell>
          <cell r="F186">
            <v>1007.5</v>
          </cell>
          <cell r="G186">
            <v>1013.9</v>
          </cell>
          <cell r="H186">
            <v>1031.999628</v>
          </cell>
          <cell r="I186">
            <v>1102.3996280000001</v>
          </cell>
          <cell r="J186">
            <v>1102.3996280000001</v>
          </cell>
        </row>
        <row r="187">
          <cell r="A187" t="str">
            <v>EPS</v>
          </cell>
          <cell r="B187" t="str">
            <v>na</v>
          </cell>
          <cell r="C187">
            <v>-2.9492221348951548</v>
          </cell>
          <cell r="D187">
            <v>-2.7351993256439329</v>
          </cell>
          <cell r="E187">
            <v>-1.9545714679094077</v>
          </cell>
          <cell r="F187">
            <v>-1.2585607940446655</v>
          </cell>
          <cell r="G187">
            <v>-0.79334859625010523</v>
          </cell>
          <cell r="H187">
            <v>-0.57169289066991991</v>
          </cell>
          <cell r="I187">
            <v>-9.7358459328262204E-2</v>
          </cell>
          <cell r="J187">
            <v>0.64229749508190492</v>
          </cell>
        </row>
        <row r="188">
          <cell r="E188" t="str">
            <v xml:space="preserve"> </v>
          </cell>
        </row>
        <row r="189">
          <cell r="A189" t="str">
            <v>Sprint PCS</v>
          </cell>
          <cell r="B189">
            <v>1997</v>
          </cell>
          <cell r="C189">
            <v>1998</v>
          </cell>
          <cell r="D189">
            <v>1999</v>
          </cell>
          <cell r="E189">
            <v>2000</v>
          </cell>
          <cell r="F189">
            <v>2001</v>
          </cell>
          <cell r="G189" t="str">
            <v>2002E</v>
          </cell>
          <cell r="H189" t="str">
            <v>2003E</v>
          </cell>
          <cell r="I189" t="str">
            <v>2004E</v>
          </cell>
          <cell r="J189" t="str">
            <v>2005E</v>
          </cell>
        </row>
        <row r="190">
          <cell r="A190" t="str">
            <v>CAPITAL EXPENDITURES ($M)</v>
          </cell>
        </row>
        <row r="191">
          <cell r="A191" t="str">
            <v>Voice Capex</v>
          </cell>
          <cell r="E191">
            <v>3047</v>
          </cell>
          <cell r="F191">
            <v>3148.1122306040502</v>
          </cell>
          <cell r="G191">
            <v>2807.1001005938947</v>
          </cell>
          <cell r="H191">
            <v>2800</v>
          </cell>
          <cell r="I191">
            <v>2727.7851260416742</v>
          </cell>
          <cell r="J191">
            <v>2901.1543511641466</v>
          </cell>
        </row>
        <row r="192">
          <cell r="A192" t="str">
            <v>Data Capex</v>
          </cell>
          <cell r="E192">
            <v>0</v>
          </cell>
          <cell r="F192">
            <v>608.88776939594993</v>
          </cell>
          <cell r="G192">
            <v>292.89989940610542</v>
          </cell>
          <cell r="H192">
            <v>0</v>
          </cell>
          <cell r="I192">
            <v>0</v>
          </cell>
          <cell r="J192">
            <v>0</v>
          </cell>
        </row>
        <row r="193">
          <cell r="A193" t="str">
            <v>Total Capex</v>
          </cell>
          <cell r="B193">
            <v>2617.6</v>
          </cell>
          <cell r="C193">
            <v>2958.5996646594258</v>
          </cell>
          <cell r="D193">
            <v>2650.002451383154</v>
          </cell>
          <cell r="E193">
            <v>3047</v>
          </cell>
          <cell r="F193">
            <v>3757</v>
          </cell>
          <cell r="G193">
            <v>3100</v>
          </cell>
          <cell r="H193">
            <v>2800</v>
          </cell>
          <cell r="I193">
            <v>2727.7851260416742</v>
          </cell>
          <cell r="J193">
            <v>2901.1543511641466</v>
          </cell>
        </row>
        <row r="194">
          <cell r="A194" t="str">
            <v>Capex as % of Revs</v>
          </cell>
          <cell r="B194">
            <v>8.873821954030781</v>
          </cell>
          <cell r="C194">
            <v>3.0327947904310997</v>
          </cell>
          <cell r="D194">
            <v>0.94108098179684596</v>
          </cell>
          <cell r="E194">
            <v>0.5573908298515724</v>
          </cell>
          <cell r="F194">
            <v>0.43797711494067976</v>
          </cell>
          <cell r="G194">
            <v>0.29017545553694085</v>
          </cell>
          <cell r="H194">
            <v>0.24483452591466892</v>
          </cell>
          <cell r="I194">
            <v>0.21</v>
          </cell>
          <cell r="J194">
            <v>0.2</v>
          </cell>
        </row>
        <row r="195">
          <cell r="E195">
            <v>0.5573908298515724</v>
          </cell>
          <cell r="F195">
            <v>0.43797711494067976</v>
          </cell>
          <cell r="G195">
            <v>0.29017545553694085</v>
          </cell>
          <cell r="H195" t="str">
            <v xml:space="preserve"> </v>
          </cell>
          <cell r="I195" t="str">
            <v xml:space="preserve"> </v>
          </cell>
          <cell r="J195" t="str">
            <v xml:space="preserve"> </v>
          </cell>
        </row>
        <row r="196">
          <cell r="A196" t="str">
            <v>Cumulative Capex</v>
          </cell>
          <cell r="B196">
            <v>4525.5</v>
          </cell>
          <cell r="C196">
            <v>7484.0996646594258</v>
          </cell>
          <cell r="D196">
            <v>10134.102116042581</v>
          </cell>
          <cell r="E196">
            <v>13181.102116042581</v>
          </cell>
          <cell r="F196">
            <v>16938.102116042581</v>
          </cell>
          <cell r="G196">
            <v>20038.102116042581</v>
          </cell>
          <cell r="H196">
            <v>22838.102116042581</v>
          </cell>
          <cell r="I196">
            <v>25565.887242084256</v>
          </cell>
          <cell r="J196">
            <v>28467.041593248403</v>
          </cell>
        </row>
        <row r="197">
          <cell r="A197" t="str">
            <v>Cumulative Capex per POP</v>
          </cell>
          <cell r="B197">
            <v>20.194109772423023</v>
          </cell>
          <cell r="C197">
            <v>33.065594234625742</v>
          </cell>
          <cell r="D197">
            <v>50.168822356646444</v>
          </cell>
          <cell r="E197">
            <v>63.2138456447775</v>
          </cell>
          <cell r="F197">
            <v>80.427368631520011</v>
          </cell>
          <cell r="G197">
            <v>94.493624501150293</v>
          </cell>
          <cell r="H197">
            <v>106.71243039613361</v>
          </cell>
          <cell r="I197">
            <v>118.39263964890444</v>
          </cell>
          <cell r="J197">
            <v>130.65168167782491</v>
          </cell>
        </row>
        <row r="198">
          <cell r="A198" t="str">
            <v>Cumul. Capex per Cov'd POP</v>
          </cell>
          <cell r="B198">
            <v>56.057227796358227</v>
          </cell>
          <cell r="C198">
            <v>49.888657183644661</v>
          </cell>
          <cell r="D198">
            <v>57.80124794592799</v>
          </cell>
          <cell r="E198">
            <v>72.138255889024634</v>
          </cell>
          <cell r="F198">
            <v>89.116197929662064</v>
          </cell>
          <cell r="G198">
            <v>103.38470951985808</v>
          </cell>
          <cell r="H198">
            <v>116.75320612268447</v>
          </cell>
          <cell r="I198">
            <v>129.53242849989545</v>
          </cell>
          <cell r="J198">
            <v>142.94494713109944</v>
          </cell>
        </row>
        <row r="199">
          <cell r="A199" t="str">
            <v>Cumulative Capex per Sub</v>
          </cell>
          <cell r="B199">
            <v>5028.333333333333</v>
          </cell>
          <cell r="C199">
            <v>2892.9646944953329</v>
          </cell>
          <cell r="D199">
            <v>1749.0683665934728</v>
          </cell>
          <cell r="E199">
            <v>1337.7755116251476</v>
          </cell>
          <cell r="F199">
            <v>1229.8048439731779</v>
          </cell>
          <cell r="G199">
            <v>1339.2662823180444</v>
          </cell>
          <cell r="H199">
            <v>1319.2064530985779</v>
          </cell>
          <cell r="I199">
            <v>1302.1942510339259</v>
          </cell>
          <cell r="J199">
            <v>1301.0173173547817</v>
          </cell>
        </row>
        <row r="200">
          <cell r="A200" t="str">
            <v>Capex Per Net Add</v>
          </cell>
          <cell r="B200">
            <v>2941.1235955056177</v>
          </cell>
          <cell r="C200">
            <v>1753.7638794661682</v>
          </cell>
          <cell r="D200">
            <v>826.31819500566075</v>
          </cell>
          <cell r="E200">
            <v>812.75006668444917</v>
          </cell>
          <cell r="F200">
            <v>933.1843020367611</v>
          </cell>
          <cell r="G200">
            <v>2325.5813953488373</v>
          </cell>
          <cell r="H200">
            <v>1191.4893617021278</v>
          </cell>
          <cell r="I200">
            <v>1175.2988374615356</v>
          </cell>
          <cell r="J200">
            <v>1290.7370589699201</v>
          </cell>
        </row>
        <row r="202">
          <cell r="A202" t="str">
            <v>Periodic Minutes of Use (M)</v>
          </cell>
          <cell r="B202">
            <v>1930.5000000000002</v>
          </cell>
          <cell r="C202">
            <v>6010.5943642076691</v>
          </cell>
          <cell r="D202">
            <v>17548.841966827989</v>
          </cell>
          <cell r="E202">
            <v>36959.209499999997</v>
          </cell>
          <cell r="F202">
            <v>69942.87</v>
          </cell>
          <cell r="G202">
            <v>113116.16282400001</v>
          </cell>
          <cell r="H202">
            <v>138522.86751202255</v>
          </cell>
          <cell r="I202">
            <v>170425.01019839698</v>
          </cell>
          <cell r="J202">
            <v>201428.1481699103</v>
          </cell>
        </row>
        <row r="203">
          <cell r="A203" t="str">
            <v>Increase in Periodic MOU (YOY)</v>
          </cell>
          <cell r="C203">
            <v>4080.0943642076691</v>
          </cell>
          <cell r="D203">
            <v>11538.24760262032</v>
          </cell>
          <cell r="E203">
            <v>19410.367533172008</v>
          </cell>
          <cell r="F203">
            <v>32983.660499999998</v>
          </cell>
          <cell r="G203">
            <v>43173.292824000018</v>
          </cell>
          <cell r="H203">
            <v>25406.704688022539</v>
          </cell>
          <cell r="I203">
            <v>31902.142686374427</v>
          </cell>
          <cell r="J203">
            <v>31003.137971513323</v>
          </cell>
        </row>
        <row r="204">
          <cell r="A204" t="str">
            <v>Capex / Incremental MOU</v>
          </cell>
          <cell r="D204">
            <v>0.22967113747683332</v>
          </cell>
          <cell r="E204">
            <v>0.15697796524422969</v>
          </cell>
          <cell r="F204">
            <v>0.11390488329820155</v>
          </cell>
          <cell r="G204">
            <v>7.180364983133071E-2</v>
          </cell>
          <cell r="H204">
            <v>0.1102071297471333</v>
          </cell>
          <cell r="I204">
            <v>8.5504762261837841E-2</v>
          </cell>
          <cell r="J204">
            <v>9.357615199564058E-2</v>
          </cell>
        </row>
        <row r="205">
          <cell r="A205" t="str">
            <v>Cumulative MOUs</v>
          </cell>
          <cell r="B205">
            <v>1930.5000000000002</v>
          </cell>
          <cell r="C205">
            <v>7941.0943642076691</v>
          </cell>
          <cell r="D205">
            <v>25489.936331035657</v>
          </cell>
          <cell r="E205">
            <v>62449.145831035654</v>
          </cell>
          <cell r="F205">
            <v>132392.01583103565</v>
          </cell>
          <cell r="G205">
            <v>245508.17865503568</v>
          </cell>
          <cell r="H205">
            <v>384031.04616705823</v>
          </cell>
          <cell r="I205">
            <v>554456.05636545527</v>
          </cell>
          <cell r="J205">
            <v>755884.20453536557</v>
          </cell>
        </row>
        <row r="206">
          <cell r="A206" t="str">
            <v>Cumulative Capex per MOU</v>
          </cell>
          <cell r="B206">
            <v>2.3442113442113439</v>
          </cell>
          <cell r="C206">
            <v>1.2451513463005082</v>
          </cell>
          <cell r="D206">
            <v>0.57747982090207139</v>
          </cell>
          <cell r="E206">
            <v>0.35663917855284705</v>
          </cell>
          <cell r="F206">
            <v>0.24217053312285558</v>
          </cell>
          <cell r="G206">
            <v>0.17714623282634079</v>
          </cell>
          <cell r="H206">
            <v>0.16486882293322752</v>
          </cell>
          <cell r="I206">
            <v>0.1500125316837137</v>
          </cell>
          <cell r="J206">
            <v>0.1413260353723535</v>
          </cell>
        </row>
        <row r="207">
          <cell r="A207" t="str">
            <v>Cum Capex per Cum MOU</v>
          </cell>
          <cell r="B207">
            <v>2.3442113442113439</v>
          </cell>
          <cell r="C207">
            <v>0.94245192430806224</v>
          </cell>
          <cell r="D207">
            <v>0.39757267277688929</v>
          </cell>
          <cell r="E207">
            <v>0.21106937397840123</v>
          </cell>
          <cell r="F207">
            <v>0.12793900001990838</v>
          </cell>
          <cell r="G207">
            <v>8.1618878140097245E-2</v>
          </cell>
          <cell r="H207">
            <v>5.9469416194303536E-2</v>
          </cell>
          <cell r="I207">
            <v>4.610985297856169E-2</v>
          </cell>
          <cell r="J207">
            <v>3.7660585341569359E-2</v>
          </cell>
        </row>
        <row r="209">
          <cell r="A209" t="str">
            <v>Total Depreciation</v>
          </cell>
          <cell r="B209">
            <v>298.15250000000003</v>
          </cell>
          <cell r="C209">
            <v>769.13098822888628</v>
          </cell>
          <cell r="D209">
            <v>1096.8269488056771</v>
          </cell>
          <cell r="E209">
            <v>1339</v>
          </cell>
          <cell r="F209">
            <v>1786</v>
          </cell>
          <cell r="G209">
            <v>2187.8589244396403</v>
          </cell>
          <cell r="H209">
            <v>2337.1156094977914</v>
          </cell>
          <cell r="I209">
            <v>2409.0948925558077</v>
          </cell>
          <cell r="J209">
            <v>2477.4645421991513</v>
          </cell>
        </row>
        <row r="210">
          <cell r="A210" t="str">
            <v>As % of service revenues</v>
          </cell>
          <cell r="B210">
            <v>1.0107549664384026</v>
          </cell>
          <cell r="C210">
            <v>0.79067912933696782</v>
          </cell>
          <cell r="D210">
            <v>0.39108284723533188</v>
          </cell>
          <cell r="E210">
            <v>0.24703289851148871</v>
          </cell>
          <cell r="F210">
            <v>0.2101504362998424</v>
          </cell>
          <cell r="G210">
            <v>0.20712101034621033</v>
          </cell>
          <cell r="H210">
            <v>0.20674579839925253</v>
          </cell>
          <cell r="I210">
            <v>0.18880907517117296</v>
          </cell>
          <cell r="J210">
            <v>0.17397215610414796</v>
          </cell>
        </row>
        <row r="211">
          <cell r="A211" t="str">
            <v>Depreciation rate</v>
          </cell>
          <cell r="B211" t="str">
            <v>na</v>
          </cell>
          <cell r="C211">
            <v>0.14543049516018008</v>
          </cell>
          <cell r="D211">
            <v>0.1509647645783368</v>
          </cell>
          <cell r="E211">
            <v>0.15287133234387487</v>
          </cell>
          <cell r="F211">
            <v>0.16978800266184998</v>
          </cell>
          <cell r="G211">
            <v>0.18252584569904973</v>
          </cell>
          <cell r="H211">
            <v>0.18419043005959856</v>
          </cell>
          <cell r="I211">
            <v>0.18419043005959856</v>
          </cell>
          <cell r="J211">
            <v>0.18419043005959856</v>
          </cell>
        </row>
        <row r="213">
          <cell r="A213" t="str">
            <v>PROPERTY, PLANT, EQUIPMENT</v>
          </cell>
        </row>
        <row r="214">
          <cell r="A214" t="str">
            <v>Beginning PP&amp;E</v>
          </cell>
          <cell r="B214">
            <v>1808.8</v>
          </cell>
          <cell r="C214">
            <v>4042.4</v>
          </cell>
          <cell r="D214">
            <v>6534.9</v>
          </cell>
          <cell r="E214">
            <v>7996</v>
          </cell>
          <cell r="F214">
            <v>9522</v>
          </cell>
          <cell r="G214">
            <v>11516</v>
          </cell>
          <cell r="H214">
            <v>12457.141075560359</v>
          </cell>
          <cell r="I214">
            <v>12920.025466062569</v>
          </cell>
          <cell r="J214">
            <v>13238.715699548435</v>
          </cell>
        </row>
        <row r="215">
          <cell r="A215" t="str">
            <v>+ Capital Expenditures</v>
          </cell>
          <cell r="B215">
            <v>2617.6</v>
          </cell>
          <cell r="C215">
            <v>2958.5996646594258</v>
          </cell>
          <cell r="D215">
            <v>2650.002451383154</v>
          </cell>
          <cell r="E215">
            <v>3047</v>
          </cell>
          <cell r="F215">
            <v>3757</v>
          </cell>
          <cell r="G215">
            <v>3100</v>
          </cell>
          <cell r="H215">
            <v>2800</v>
          </cell>
          <cell r="I215">
            <v>2727.7851260416742</v>
          </cell>
          <cell r="J215">
            <v>2901.1543511641466</v>
          </cell>
        </row>
        <row r="216">
          <cell r="A216" t="str">
            <v>- Depreciation</v>
          </cell>
          <cell r="B216">
            <v>-298.15250000000003</v>
          </cell>
          <cell r="C216">
            <v>-753.97724195184446</v>
          </cell>
          <cell r="D216">
            <v>-1060</v>
          </cell>
          <cell r="E216">
            <v>-1339</v>
          </cell>
          <cell r="F216">
            <v>-1786</v>
          </cell>
          <cell r="G216">
            <v>-2187.8589244396403</v>
          </cell>
          <cell r="H216">
            <v>-2337.1156094977914</v>
          </cell>
          <cell r="I216">
            <v>-2409.0948925558077</v>
          </cell>
          <cell r="J216">
            <v>-2477.4645421991513</v>
          </cell>
        </row>
        <row r="217">
          <cell r="A217" t="str">
            <v>+ Acquisitions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A218" t="str">
            <v>Unexplained PP&amp;E</v>
          </cell>
          <cell r="B218">
            <v>-85.8474999999994</v>
          </cell>
          <cell r="C218">
            <v>287.87757729241821</v>
          </cell>
          <cell r="D218">
            <v>-128.90245138315368</v>
          </cell>
          <cell r="E218">
            <v>-182</v>
          </cell>
          <cell r="F218">
            <v>23</v>
          </cell>
          <cell r="G218">
            <v>29</v>
          </cell>
          <cell r="H218">
            <v>0</v>
          </cell>
          <cell r="I218">
            <v>0</v>
          </cell>
          <cell r="J218">
            <v>0</v>
          </cell>
        </row>
        <row r="219">
          <cell r="A219" t="str">
            <v>= Ending PP+E</v>
          </cell>
          <cell r="B219">
            <v>4042.4</v>
          </cell>
          <cell r="C219">
            <v>6534.9</v>
          </cell>
          <cell r="D219">
            <v>7996</v>
          </cell>
          <cell r="E219">
            <v>9522</v>
          </cell>
          <cell r="F219">
            <v>11516</v>
          </cell>
          <cell r="G219">
            <v>12457.141075560359</v>
          </cell>
          <cell r="H219">
            <v>12920.025466062569</v>
          </cell>
          <cell r="I219">
            <v>13238.715699548435</v>
          </cell>
          <cell r="J219">
            <v>13662.40550851343</v>
          </cell>
        </row>
        <row r="220">
          <cell r="D220">
            <v>-0.14589598717216415</v>
          </cell>
        </row>
        <row r="222">
          <cell r="A222" t="str">
            <v>INTANGIBLES</v>
          </cell>
        </row>
        <row r="223">
          <cell r="A223" t="str">
            <v>Beginning Intangibles</v>
          </cell>
          <cell r="B223">
            <v>2391.6</v>
          </cell>
          <cell r="C223">
            <v>3213.9</v>
          </cell>
          <cell r="D223">
            <v>7337.7999999999993</v>
          </cell>
          <cell r="E223">
            <v>8187.9999999999991</v>
          </cell>
          <cell r="F223">
            <v>7733.9999999999991</v>
          </cell>
          <cell r="G223">
            <v>7341.9999999999991</v>
          </cell>
          <cell r="H223">
            <v>7470.9999999999991</v>
          </cell>
          <cell r="I223">
            <v>6862.9999999999991</v>
          </cell>
          <cell r="J223">
            <v>6854.9999999999991</v>
          </cell>
        </row>
        <row r="224">
          <cell r="A224" t="str">
            <v>+ Additions</v>
          </cell>
          <cell r="B224">
            <v>0</v>
          </cell>
          <cell r="C224">
            <v>0</v>
          </cell>
          <cell r="D224">
            <v>1115</v>
          </cell>
          <cell r="E224">
            <v>0</v>
          </cell>
          <cell r="F224">
            <v>0</v>
          </cell>
          <cell r="G224">
            <v>0</v>
          </cell>
          <cell r="H224">
            <v>-600</v>
          </cell>
          <cell r="I224">
            <v>0</v>
          </cell>
          <cell r="J224">
            <v>0</v>
          </cell>
        </row>
        <row r="225">
          <cell r="A225" t="str">
            <v>- Amortization</v>
          </cell>
          <cell r="B225">
            <v>-80.347499999999997</v>
          </cell>
          <cell r="C225">
            <v>-156.50806372549019</v>
          </cell>
          <cell r="D225">
            <v>-463</v>
          </cell>
          <cell r="E225">
            <v>-538</v>
          </cell>
          <cell r="F225">
            <v>-364</v>
          </cell>
          <cell r="G225">
            <v>-10</v>
          </cell>
          <cell r="H225">
            <v>-8</v>
          </cell>
          <cell r="I225">
            <v>-8</v>
          </cell>
          <cell r="J225">
            <v>-8</v>
          </cell>
        </row>
        <row r="226">
          <cell r="A226" t="str">
            <v>Unexplained Intangibles</v>
          </cell>
          <cell r="B226">
            <v>902.64750000000004</v>
          </cell>
          <cell r="C226">
            <v>4280.4080637254892</v>
          </cell>
          <cell r="D226">
            <v>198.19999999999982</v>
          </cell>
          <cell r="E226">
            <v>84</v>
          </cell>
          <cell r="F226">
            <v>-28</v>
          </cell>
          <cell r="G226">
            <v>139</v>
          </cell>
          <cell r="H226">
            <v>0</v>
          </cell>
          <cell r="I226">
            <v>0</v>
          </cell>
          <cell r="J226">
            <v>0</v>
          </cell>
        </row>
        <row r="227">
          <cell r="A227" t="str">
            <v>= Ending Intangibles</v>
          </cell>
          <cell r="B227">
            <v>3213.9</v>
          </cell>
          <cell r="C227">
            <v>7337.7999999999993</v>
          </cell>
          <cell r="D227">
            <v>8187.9999999999991</v>
          </cell>
          <cell r="E227">
            <v>7733.9999999999991</v>
          </cell>
          <cell r="F227">
            <v>7341.9999999999991</v>
          </cell>
          <cell r="G227">
            <v>7470.9999999999991</v>
          </cell>
          <cell r="H227">
            <v>6862.9999999999991</v>
          </cell>
          <cell r="I227">
            <v>6854.9999999999991</v>
          </cell>
          <cell r="J227">
            <v>6846.9999999999991</v>
          </cell>
        </row>
        <row r="230">
          <cell r="A230" t="str">
            <v>Sprint PCS</v>
          </cell>
          <cell r="B230">
            <v>1997</v>
          </cell>
          <cell r="C230">
            <v>1998</v>
          </cell>
          <cell r="D230">
            <v>1999</v>
          </cell>
          <cell r="E230">
            <v>2000</v>
          </cell>
          <cell r="F230">
            <v>2001</v>
          </cell>
          <cell r="G230" t="str">
            <v>2002E</v>
          </cell>
          <cell r="H230" t="str">
            <v>2003E</v>
          </cell>
          <cell r="I230" t="str">
            <v>2004E</v>
          </cell>
          <cell r="J230" t="str">
            <v>2005E</v>
          </cell>
        </row>
        <row r="231">
          <cell r="A231" t="str">
            <v>GROWTH RATES</v>
          </cell>
        </row>
        <row r="232">
          <cell r="A232" t="str">
            <v>Gross Adds</v>
          </cell>
          <cell r="E232">
            <v>0.27797209790872346</v>
          </cell>
          <cell r="F232">
            <v>0.19358669080292845</v>
          </cell>
          <cell r="G232">
            <v>-5.7796487399632612E-2</v>
          </cell>
          <cell r="H232">
            <v>0.14968384914339872</v>
          </cell>
          <cell r="I232">
            <v>5.8122037478675947E-2</v>
          </cell>
          <cell r="J232">
            <v>4.9822208839870319E-2</v>
          </cell>
        </row>
        <row r="233">
          <cell r="A233" t="str">
            <v>Average Subs</v>
          </cell>
          <cell r="C233">
            <v>2.5359031313131304</v>
          </cell>
          <cell r="D233">
            <v>1.3261241016784768</v>
          </cell>
          <cell r="E233">
            <v>0.88895575177803932</v>
          </cell>
          <cell r="F233">
            <v>0.52430239513171917</v>
          </cell>
          <cell r="G233">
            <v>0.23741768178250933</v>
          </cell>
          <cell r="H233">
            <v>0.10381910933406857</v>
          </cell>
          <cell r="I233">
            <v>0.13916884773692928</v>
          </cell>
          <cell r="J233">
            <v>0.12563485469103552</v>
          </cell>
        </row>
        <row r="234">
          <cell r="A234" t="str">
            <v>Ending Subs</v>
          </cell>
          <cell r="B234" t="str">
            <v>na</v>
          </cell>
          <cell r="C234">
            <v>1.8744444444444444</v>
          </cell>
          <cell r="D234">
            <v>1.2396598376497874</v>
          </cell>
          <cell r="E234">
            <v>0.70055229547808073</v>
          </cell>
          <cell r="F234">
            <v>0.3978483710545011</v>
          </cell>
          <cell r="G234">
            <v>8.6328323531547291E-2</v>
          </cell>
          <cell r="H234">
            <v>0.15706456356102128</v>
          </cell>
          <cell r="I234">
            <v>0.13406475132331819</v>
          </cell>
          <cell r="J234">
            <v>0.11448483443542923</v>
          </cell>
        </row>
        <row r="235">
          <cell r="A235" t="str">
            <v>Total ARPU</v>
          </cell>
          <cell r="B235" t="str">
            <v>na</v>
          </cell>
          <cell r="C235">
            <v>-6.7374890347249972E-2</v>
          </cell>
          <cell r="D235">
            <v>0.23947116802582569</v>
          </cell>
          <cell r="E235">
            <v>2.3139034359734412E-2</v>
          </cell>
          <cell r="F235">
            <v>2.8618293125834748E-2</v>
          </cell>
          <cell r="G235">
            <v>4.4485190985712464E-3</v>
          </cell>
          <cell r="H235">
            <v>-3.049414416593843E-2</v>
          </cell>
          <cell r="I235">
            <v>-9.16933689126187E-3</v>
          </cell>
          <cell r="J235">
            <v>-8.4853684086473313E-3</v>
          </cell>
        </row>
        <row r="236">
          <cell r="A236" t="str">
            <v>Service Revenue (Excl. affiliate royalties)</v>
          </cell>
          <cell r="B236" t="str">
            <v>na</v>
          </cell>
          <cell r="C236">
            <v>2.2976720455624107</v>
          </cell>
          <cell r="D236">
            <v>1.883163757280446</v>
          </cell>
          <cell r="E236">
            <v>0.93266436382244922</v>
          </cell>
          <cell r="F236">
            <v>0.56792532788801053</v>
          </cell>
          <cell r="G236">
            <v>0.2429223579728288</v>
          </cell>
          <cell r="H236">
            <v>7.0159090280917713E-2</v>
          </cell>
          <cell r="I236">
            <v>0.12872342479599874</v>
          </cell>
          <cell r="J236">
            <v>0.11608342825536777</v>
          </cell>
        </row>
        <row r="237">
          <cell r="A237" t="str">
            <v>CCPU</v>
          </cell>
          <cell r="B237" t="str">
            <v>na</v>
          </cell>
          <cell r="C237">
            <v>-0.3904160682892035</v>
          </cell>
          <cell r="D237">
            <v>-0.2005638748372085</v>
          </cell>
          <cell r="E237">
            <v>-0.26216503532849733</v>
          </cell>
          <cell r="F237">
            <v>2.0819377480915113E-2</v>
          </cell>
          <cell r="G237">
            <v>-8.0566309097056643E-2</v>
          </cell>
          <cell r="H237">
            <v>-6.3452759067894826E-2</v>
          </cell>
          <cell r="I237">
            <v>-3.7767877104182612E-2</v>
          </cell>
          <cell r="J237">
            <v>-4.3103448275862322E-2</v>
          </cell>
        </row>
        <row r="238">
          <cell r="A238" t="str">
            <v>CPGA</v>
          </cell>
          <cell r="B238" t="str">
            <v>na</v>
          </cell>
          <cell r="C238">
            <v>-0.40440415018891829</v>
          </cell>
          <cell r="D238">
            <v>-0.21567074227870608</v>
          </cell>
          <cell r="E238">
            <v>-0.20264196653745159</v>
          </cell>
          <cell r="F238">
            <v>-6.5785228492575842E-2</v>
          </cell>
          <cell r="G238">
            <v>-1.8479379578882016E-2</v>
          </cell>
          <cell r="H238">
            <v>-0.12949276547750566</v>
          </cell>
          <cell r="I238">
            <v>-6.7364126597617702E-3</v>
          </cell>
          <cell r="J238">
            <v>0</v>
          </cell>
        </row>
        <row r="239">
          <cell r="A239" t="str">
            <v>EBITDA</v>
          </cell>
          <cell r="B239" t="str">
            <v>na</v>
          </cell>
          <cell r="C239" t="str">
            <v>na</v>
          </cell>
          <cell r="D239" t="str">
            <v>na</v>
          </cell>
          <cell r="E239" t="str">
            <v>na</v>
          </cell>
          <cell r="F239" t="str">
            <v>na</v>
          </cell>
          <cell r="G239">
            <v>0.77096567580965192</v>
          </cell>
          <cell r="H239">
            <v>0.20972254750796915</v>
          </cell>
          <cell r="I239">
            <v>0.26957476219408183</v>
          </cell>
          <cell r="J239">
            <v>0.21892697212129208</v>
          </cell>
        </row>
        <row r="240">
          <cell r="A240" t="str">
            <v>Incremental EBITDA Margin</v>
          </cell>
          <cell r="E240">
            <v>0.63645294222001592</v>
          </cell>
          <cell r="F240">
            <v>0.49493297081643756</v>
          </cell>
          <cell r="G240">
            <v>0.55411199703790914</v>
          </cell>
          <cell r="H240">
            <v>0.74617258853364188</v>
          </cell>
          <cell r="I240">
            <v>0.56259853907082891</v>
          </cell>
          <cell r="J240">
            <v>0.59415791388216133</v>
          </cell>
        </row>
        <row r="241">
          <cell r="A241" t="str">
            <v>EBIT</v>
          </cell>
          <cell r="B241" t="str">
            <v>na</v>
          </cell>
          <cell r="C241" t="str">
            <v>na</v>
          </cell>
          <cell r="D241" t="str">
            <v>na</v>
          </cell>
          <cell r="E241" t="str">
            <v>na</v>
          </cell>
          <cell r="F241" t="str">
            <v>na</v>
          </cell>
          <cell r="G241" t="str">
            <v>na</v>
          </cell>
          <cell r="H241">
            <v>0.86104310110775661</v>
          </cell>
          <cell r="I241">
            <v>0.89459328502643376</v>
          </cell>
          <cell r="J241">
            <v>0.49028356055493205</v>
          </cell>
        </row>
        <row r="242">
          <cell r="A242" t="str">
            <v>Net Income</v>
          </cell>
          <cell r="B242" t="str">
            <v>na</v>
          </cell>
          <cell r="C242" t="str">
            <v>na</v>
          </cell>
          <cell r="D242" t="str">
            <v>na</v>
          </cell>
          <cell r="E242" t="str">
            <v>na</v>
          </cell>
          <cell r="F242" t="str">
            <v>na</v>
          </cell>
          <cell r="G242" t="str">
            <v>na</v>
          </cell>
          <cell r="H242" t="str">
            <v>na</v>
          </cell>
          <cell r="I242" t="str">
            <v>na</v>
          </cell>
          <cell r="J242">
            <v>-8.5535944668335624</v>
          </cell>
        </row>
        <row r="243">
          <cell r="A243" t="str">
            <v>EPS</v>
          </cell>
          <cell r="B243" t="str">
            <v>na</v>
          </cell>
          <cell r="C243" t="str">
            <v>na</v>
          </cell>
          <cell r="D243" t="str">
            <v>na</v>
          </cell>
          <cell r="E243" t="str">
            <v>na</v>
          </cell>
          <cell r="F243" t="str">
            <v>na</v>
          </cell>
          <cell r="G243" t="str">
            <v>na</v>
          </cell>
          <cell r="H243" t="str">
            <v>na</v>
          </cell>
          <cell r="I243" t="str">
            <v>na</v>
          </cell>
          <cell r="J243">
            <v>-7.5972438297968452</v>
          </cell>
        </row>
        <row r="244">
          <cell r="A244" t="str">
            <v>Capex</v>
          </cell>
          <cell r="B244" t="str">
            <v>na</v>
          </cell>
          <cell r="C244">
            <v>0.13027187678003749</v>
          </cell>
          <cell r="D244">
            <v>-0.10430516063476791</v>
          </cell>
          <cell r="E244">
            <v>0.14981025712245488</v>
          </cell>
          <cell r="F244">
            <v>0.23301608139153274</v>
          </cell>
          <cell r="G244">
            <v>-0.17487356933723719</v>
          </cell>
          <cell r="H244">
            <v>-9.6774193548387122E-2</v>
          </cell>
          <cell r="I244">
            <v>-2.5791026413687801E-2</v>
          </cell>
          <cell r="J244">
            <v>6.3556774860067833E-2</v>
          </cell>
        </row>
        <row r="245">
          <cell r="A245" t="str">
            <v>Free-Cash Flow</v>
          </cell>
          <cell r="B245" t="str">
            <v>na</v>
          </cell>
          <cell r="C245" t="str">
            <v>na</v>
          </cell>
          <cell r="D245" t="str">
            <v>na</v>
          </cell>
          <cell r="E245" t="str">
            <v>na</v>
          </cell>
          <cell r="F245" t="str">
            <v>na</v>
          </cell>
          <cell r="G245" t="str">
            <v>na</v>
          </cell>
          <cell r="H245" t="str">
            <v>na</v>
          </cell>
          <cell r="I245" t="str">
            <v>na</v>
          </cell>
          <cell r="J245">
            <v>0.56232632092997892</v>
          </cell>
        </row>
        <row r="247">
          <cell r="A247" t="str">
            <v>GAAP NOL</v>
          </cell>
        </row>
        <row r="248">
          <cell r="A248" t="str">
            <v>NOL Beginning</v>
          </cell>
          <cell r="B248">
            <v>0</v>
          </cell>
          <cell r="C248">
            <v>-1080.9700000000003</v>
          </cell>
          <cell r="D248">
            <v>-3807.7843076773347</v>
          </cell>
          <cell r="E248">
            <v>-2700</v>
          </cell>
          <cell r="F248">
            <v>-4700</v>
          </cell>
          <cell r="G248">
            <v>-6400</v>
          </cell>
          <cell r="H248">
            <v>-7566.2293823745749</v>
          </cell>
          <cell r="I248">
            <v>-8399.9223781660821</v>
          </cell>
          <cell r="J248">
            <v>-8495.2503075122113</v>
          </cell>
        </row>
        <row r="249">
          <cell r="A249" t="str">
            <v>+NOL Created</v>
          </cell>
          <cell r="B249">
            <v>-1743.5000000000002</v>
          </cell>
          <cell r="C249">
            <v>-2726.8143076773345</v>
          </cell>
          <cell r="D249">
            <v>-3925.8269488056776</v>
          </cell>
          <cell r="E249">
            <v>-2875</v>
          </cell>
          <cell r="F249">
            <v>-1892.0000000000005</v>
          </cell>
          <cell r="G249">
            <v>-1166.2293823745752</v>
          </cell>
          <cell r="H249">
            <v>-833.69299579150743</v>
          </cell>
          <cell r="I249">
            <v>-95.327929346129395</v>
          </cell>
          <cell r="J249">
            <v>0</v>
          </cell>
        </row>
        <row r="250">
          <cell r="A250" t="str">
            <v>= NOL Available</v>
          </cell>
          <cell r="B250">
            <v>0</v>
          </cell>
          <cell r="C250">
            <v>-3807.7843076773347</v>
          </cell>
          <cell r="D250">
            <v>-7733.6112564830128</v>
          </cell>
          <cell r="E250">
            <v>-5575</v>
          </cell>
          <cell r="F250">
            <v>-6592</v>
          </cell>
          <cell r="G250">
            <v>-7566.2293823745749</v>
          </cell>
          <cell r="H250">
            <v>-8399.9223781660821</v>
          </cell>
          <cell r="I250">
            <v>-8495.2503075122113</v>
          </cell>
          <cell r="J250">
            <v>-8495.2503075122113</v>
          </cell>
        </row>
        <row r="251">
          <cell r="A251" t="str">
            <v>- NOL Used</v>
          </cell>
          <cell r="B251">
            <v>662.53000000000009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720.06851964362386</v>
          </cell>
        </row>
        <row r="252">
          <cell r="A252" t="str">
            <v>=Ending NOL</v>
          </cell>
          <cell r="B252">
            <v>-1080.9700000000003</v>
          </cell>
          <cell r="C252">
            <v>-3807.7843076773347</v>
          </cell>
          <cell r="D252">
            <v>-7733.6112564830128</v>
          </cell>
          <cell r="E252">
            <v>-4700</v>
          </cell>
          <cell r="F252">
            <v>-6400</v>
          </cell>
          <cell r="G252">
            <v>-7566.2293823745749</v>
          </cell>
          <cell r="H252">
            <v>-8399.9223781660821</v>
          </cell>
          <cell r="I252">
            <v>-8495.2503075122113</v>
          </cell>
          <cell r="J252">
            <v>-7775.181787868587</v>
          </cell>
        </row>
        <row r="254">
          <cell r="A254" t="str">
            <v>Taxes Due @ 38%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6">
          <cell r="A256" t="str">
            <v>Sprint PCS</v>
          </cell>
          <cell r="B256">
            <v>1997</v>
          </cell>
          <cell r="C256">
            <v>1998</v>
          </cell>
          <cell r="D256">
            <v>1999</v>
          </cell>
          <cell r="E256">
            <v>2000</v>
          </cell>
          <cell r="F256">
            <v>2001</v>
          </cell>
          <cell r="G256" t="str">
            <v>2002E</v>
          </cell>
          <cell r="H256" t="str">
            <v>2003E</v>
          </cell>
          <cell r="I256" t="str">
            <v>2004E</v>
          </cell>
          <cell r="J256" t="str">
            <v>2005E</v>
          </cell>
        </row>
        <row r="257">
          <cell r="A257" t="str">
            <v>CHANGE IN NET DEBT ($M)</v>
          </cell>
        </row>
        <row r="258">
          <cell r="A258" t="str">
            <v>Net Income</v>
          </cell>
          <cell r="B258">
            <v>-1080.9700000000003</v>
          </cell>
          <cell r="C258">
            <v>-2492.3853056773346</v>
          </cell>
          <cell r="D258">
            <v>-2500.8000000000002</v>
          </cell>
          <cell r="E258">
            <v>-1871</v>
          </cell>
          <cell r="F258">
            <v>-1254.0000000000005</v>
          </cell>
          <cell r="G258">
            <v>-790.77014114386134</v>
          </cell>
          <cell r="H258">
            <v>-571.48310195385579</v>
          </cell>
          <cell r="I258">
            <v>-95.327929346129395</v>
          </cell>
          <cell r="J258">
            <v>720.06851964362386</v>
          </cell>
        </row>
        <row r="259">
          <cell r="A259" t="str">
            <v>+ Depreciation &amp; Amortization</v>
          </cell>
          <cell r="B259">
            <v>378.5</v>
          </cell>
          <cell r="C259">
            <v>910.48530567733462</v>
          </cell>
          <cell r="D259">
            <v>1523</v>
          </cell>
          <cell r="E259">
            <v>1877</v>
          </cell>
          <cell r="F259">
            <v>2150</v>
          </cell>
          <cell r="G259">
            <v>2197.8589244396403</v>
          </cell>
          <cell r="H259">
            <v>2345.1156094977914</v>
          </cell>
          <cell r="I259">
            <v>2417.0948925558077</v>
          </cell>
          <cell r="J259">
            <v>2485.4645421991513</v>
          </cell>
        </row>
        <row r="260">
          <cell r="A260" t="str">
            <v>+ Preferred Dividends</v>
          </cell>
          <cell r="B260">
            <v>0</v>
          </cell>
          <cell r="C260">
            <v>-13</v>
          </cell>
          <cell r="D260">
            <v>-14.5</v>
          </cell>
          <cell r="E260">
            <v>-14</v>
          </cell>
          <cell r="F260">
            <v>-14</v>
          </cell>
          <cell r="G260">
            <v>-13</v>
          </cell>
          <cell r="H260">
            <v>-12</v>
          </cell>
          <cell r="I260">
            <v>-12</v>
          </cell>
          <cell r="J260">
            <v>-12</v>
          </cell>
        </row>
        <row r="261">
          <cell r="A261" t="str">
            <v>- Acquisitions / + Divestitures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A262" t="str">
            <v>- Purchase of Intangibles</v>
          </cell>
          <cell r="B262">
            <v>0</v>
          </cell>
          <cell r="C262">
            <v>0</v>
          </cell>
          <cell r="D262">
            <v>-1115</v>
          </cell>
          <cell r="E262">
            <v>0</v>
          </cell>
          <cell r="F262">
            <v>0</v>
          </cell>
          <cell r="G262">
            <v>0</v>
          </cell>
          <cell r="H262">
            <v>600</v>
          </cell>
          <cell r="I262">
            <v>0</v>
          </cell>
          <cell r="J262">
            <v>0</v>
          </cell>
        </row>
        <row r="263">
          <cell r="A263" t="str">
            <v>- Capital Expenditures</v>
          </cell>
          <cell r="B263">
            <v>-2617.6</v>
          </cell>
          <cell r="C263">
            <v>-2958.5996646594258</v>
          </cell>
          <cell r="D263">
            <v>-2650.002451383154</v>
          </cell>
          <cell r="E263">
            <v>-3047</v>
          </cell>
          <cell r="F263">
            <v>-3757</v>
          </cell>
          <cell r="G263">
            <v>-3100</v>
          </cell>
          <cell r="H263">
            <v>-2800</v>
          </cell>
          <cell r="I263">
            <v>-2727.7851260416742</v>
          </cell>
          <cell r="J263">
            <v>-2901.1543511641466</v>
          </cell>
        </row>
        <row r="264">
          <cell r="A264" t="str">
            <v>- Increase in Working Capital</v>
          </cell>
          <cell r="B264">
            <v>0</v>
          </cell>
          <cell r="C264">
            <v>-83.514184875187311</v>
          </cell>
          <cell r="D264">
            <v>1399.3999999999999</v>
          </cell>
          <cell r="E264">
            <v>279</v>
          </cell>
          <cell r="F264">
            <v>-600</v>
          </cell>
          <cell r="G264">
            <v>-455.06300684999997</v>
          </cell>
          <cell r="H264">
            <v>-426.91227314999969</v>
          </cell>
          <cell r="I264">
            <v>-119.61601398441189</v>
          </cell>
          <cell r="J264">
            <v>-134.25129936186522</v>
          </cell>
        </row>
        <row r="265">
          <cell r="A265" t="str">
            <v>-Unexplained PP&amp;E</v>
          </cell>
          <cell r="C265">
            <v>-287.87757729241821</v>
          </cell>
          <cell r="D265">
            <v>128.90245138315368</v>
          </cell>
          <cell r="F265">
            <v>-23</v>
          </cell>
          <cell r="G265">
            <v>-29</v>
          </cell>
          <cell r="H265">
            <v>0</v>
          </cell>
          <cell r="I265">
            <v>0</v>
          </cell>
          <cell r="J265">
            <v>0</v>
          </cell>
        </row>
        <row r="266">
          <cell r="A266" t="str">
            <v>-Unexplained Intangibles</v>
          </cell>
          <cell r="C266">
            <v>-4280.4080637254892</v>
          </cell>
          <cell r="D266">
            <v>-198.19999999999982</v>
          </cell>
          <cell r="F266">
            <v>28</v>
          </cell>
          <cell r="G266">
            <v>-139</v>
          </cell>
          <cell r="H266">
            <v>0</v>
          </cell>
          <cell r="I266">
            <v>0</v>
          </cell>
          <cell r="J266">
            <v>0</v>
          </cell>
        </row>
        <row r="267">
          <cell r="A267" t="str">
            <v>-Unexplained Other Assets</v>
          </cell>
          <cell r="C267">
            <v>-409.9</v>
          </cell>
          <cell r="D267">
            <v>-15.100000000000023</v>
          </cell>
          <cell r="F267">
            <v>-364</v>
          </cell>
          <cell r="G267">
            <v>574</v>
          </cell>
          <cell r="H267">
            <v>0</v>
          </cell>
          <cell r="I267">
            <v>0</v>
          </cell>
          <cell r="J267">
            <v>0</v>
          </cell>
        </row>
        <row r="268">
          <cell r="A268" t="str">
            <v>= Change in Net Debt bf/ fin.</v>
          </cell>
          <cell r="B268">
            <v>-3320.07</v>
          </cell>
          <cell r="C268">
            <v>-9615.1994905525207</v>
          </cell>
          <cell r="D268">
            <v>-3427.2000000000007</v>
          </cell>
          <cell r="E268">
            <v>-2776</v>
          </cell>
          <cell r="F268">
            <v>-3834.0000000000005</v>
          </cell>
          <cell r="G268">
            <v>-1754.9742235542208</v>
          </cell>
          <cell r="H268">
            <v>-865.2797656060643</v>
          </cell>
          <cell r="I268">
            <v>-537.63417681640749</v>
          </cell>
          <cell r="J268">
            <v>158.1274113167633</v>
          </cell>
        </row>
        <row r="269">
          <cell r="A269" t="str">
            <v>+ Shares issued</v>
          </cell>
          <cell r="B269">
            <v>0</v>
          </cell>
          <cell r="C269">
            <v>0</v>
          </cell>
          <cell r="D269">
            <v>1955.884</v>
          </cell>
          <cell r="E269">
            <v>0</v>
          </cell>
          <cell r="F269">
            <v>575.75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A270" t="str">
            <v>+ Other Changes to Equity</v>
          </cell>
          <cell r="C270">
            <v>3023.6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A271" t="str">
            <v>= Change in Net Debt</v>
          </cell>
          <cell r="B271">
            <v>-3320.07</v>
          </cell>
          <cell r="C271">
            <v>-6900.8994905525205</v>
          </cell>
          <cell r="D271">
            <v>-1471.3160000000007</v>
          </cell>
          <cell r="E271">
            <v>-2776</v>
          </cell>
          <cell r="F271">
            <v>-3258.2500000000005</v>
          </cell>
          <cell r="G271">
            <v>-1754.9742235542208</v>
          </cell>
          <cell r="H271">
            <v>-865.2797656060643</v>
          </cell>
          <cell r="I271">
            <v>-537.63417681640749</v>
          </cell>
          <cell r="J271">
            <v>158.1274113167633</v>
          </cell>
        </row>
        <row r="273">
          <cell r="A273" t="str">
            <v>Beginning Debt</v>
          </cell>
          <cell r="B273">
            <v>1370.5</v>
          </cell>
          <cell r="C273">
            <v>4564.7</v>
          </cell>
          <cell r="D273">
            <v>9526.9</v>
          </cell>
          <cell r="E273">
            <v>11304</v>
          </cell>
          <cell r="F273">
            <v>14019</v>
          </cell>
          <cell r="G273">
            <v>17134</v>
          </cell>
          <cell r="H273">
            <v>18689.974223554222</v>
          </cell>
          <cell r="I273">
            <v>19555.253989160286</v>
          </cell>
          <cell r="J273">
            <v>20092.888165976692</v>
          </cell>
        </row>
        <row r="274">
          <cell r="A274" t="str">
            <v>Pro Forma Debt</v>
          </cell>
          <cell r="B274">
            <v>4690.57</v>
          </cell>
          <cell r="C274">
            <v>11465.59949055252</v>
          </cell>
          <cell r="D274">
            <v>10998.216</v>
          </cell>
          <cell r="E274">
            <v>14080</v>
          </cell>
          <cell r="F274">
            <v>17277.25</v>
          </cell>
          <cell r="G274">
            <v>18888.974223554222</v>
          </cell>
          <cell r="H274">
            <v>19555.253989160286</v>
          </cell>
          <cell r="I274">
            <v>20092.888165976692</v>
          </cell>
          <cell r="J274">
            <v>19934.760754659928</v>
          </cell>
        </row>
        <row r="275">
          <cell r="A275" t="str">
            <v>Ending Debt</v>
          </cell>
          <cell r="B275">
            <v>4564.7</v>
          </cell>
          <cell r="C275">
            <v>9526.9</v>
          </cell>
          <cell r="D275">
            <v>11304</v>
          </cell>
          <cell r="E275">
            <v>14019</v>
          </cell>
          <cell r="F275">
            <v>17134</v>
          </cell>
          <cell r="G275">
            <v>18689.974223554222</v>
          </cell>
          <cell r="H275">
            <v>19555.253989160286</v>
          </cell>
          <cell r="I275">
            <v>20092.888165976692</v>
          </cell>
          <cell r="J275">
            <v>19934.760754659928</v>
          </cell>
        </row>
        <row r="276">
          <cell r="A276" t="str">
            <v>Difference</v>
          </cell>
          <cell r="B276">
            <v>125.86999999999989</v>
          </cell>
          <cell r="C276">
            <v>1938.6994905525216</v>
          </cell>
          <cell r="D276">
            <v>-305.78399999999965</v>
          </cell>
          <cell r="E276">
            <v>61</v>
          </cell>
          <cell r="F276">
            <v>143.25</v>
          </cell>
          <cell r="G276">
            <v>199</v>
          </cell>
          <cell r="H276">
            <v>0</v>
          </cell>
          <cell r="I276">
            <v>0</v>
          </cell>
          <cell r="J276">
            <v>0</v>
          </cell>
        </row>
        <row r="277">
          <cell r="A277" t="str">
            <v>Percentage difference</v>
          </cell>
          <cell r="B277">
            <v>-2.6834691732561256E-2</v>
          </cell>
          <cell r="C277">
            <v>-0.16908836665278426</v>
          </cell>
          <cell r="D277" t="str">
            <v>na</v>
          </cell>
          <cell r="E277">
            <v>-4.3323863636363091E-3</v>
          </cell>
          <cell r="F277">
            <v>-8.2912500542621226E-3</v>
          </cell>
          <cell r="G277">
            <v>-1.0535246522378694E-2</v>
          </cell>
          <cell r="H277">
            <v>0</v>
          </cell>
          <cell r="I277">
            <v>0</v>
          </cell>
          <cell r="J277">
            <v>0</v>
          </cell>
        </row>
        <row r="278">
          <cell r="A278" t="str">
            <v>Average Debt</v>
          </cell>
          <cell r="B278">
            <v>2967.6</v>
          </cell>
          <cell r="C278">
            <v>6901.5</v>
          </cell>
          <cell r="D278">
            <v>10243.1875</v>
          </cell>
          <cell r="E278">
            <v>12661.5</v>
          </cell>
          <cell r="F278">
            <v>15576.5</v>
          </cell>
          <cell r="G278">
            <v>17911.987111777111</v>
          </cell>
          <cell r="H278">
            <v>19122.614106357254</v>
          </cell>
          <cell r="I278">
            <v>19824.071077568489</v>
          </cell>
          <cell r="J278">
            <v>20013.824460318312</v>
          </cell>
        </row>
        <row r="279">
          <cell r="A279" t="str">
            <v>Average Rate</v>
          </cell>
          <cell r="B279">
            <v>5.5364604394123204E-2</v>
          </cell>
          <cell r="C279">
            <v>6.1827139027747592E-2</v>
          </cell>
          <cell r="D279">
            <v>6.8211189144004244E-2</v>
          </cell>
          <cell r="E279">
            <v>7.3687951664494725E-2</v>
          </cell>
          <cell r="F279">
            <v>7.3122973710397068E-2</v>
          </cell>
          <cell r="G279">
            <v>8.5911268014655429E-2</v>
          </cell>
          <cell r="H279">
            <v>9.0468486286536795E-2</v>
          </cell>
          <cell r="I279">
            <v>9.0468486286536795E-2</v>
          </cell>
          <cell r="J279">
            <v>9.0468486286536795E-2</v>
          </cell>
        </row>
        <row r="281">
          <cell r="A281" t="str">
            <v>Sprint PCS</v>
          </cell>
          <cell r="B281">
            <v>1997</v>
          </cell>
          <cell r="C281">
            <v>1998</v>
          </cell>
          <cell r="D281">
            <v>1999</v>
          </cell>
          <cell r="E281">
            <v>2000</v>
          </cell>
          <cell r="F281">
            <v>2001</v>
          </cell>
          <cell r="G281" t="str">
            <v>2002E</v>
          </cell>
          <cell r="H281" t="str">
            <v>2003E</v>
          </cell>
          <cell r="I281" t="str">
            <v>2004E</v>
          </cell>
          <cell r="J281" t="str">
            <v>2005E</v>
          </cell>
        </row>
        <row r="282">
          <cell r="A282" t="str">
            <v>BALANCE SHEET</v>
          </cell>
        </row>
        <row r="283">
          <cell r="A283" t="str">
            <v>Cash</v>
          </cell>
          <cell r="F283">
            <v>179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A284" t="str">
            <v xml:space="preserve"> Current Assets</v>
          </cell>
          <cell r="B284">
            <v>270.41614903441899</v>
          </cell>
          <cell r="C284">
            <v>855.8</v>
          </cell>
          <cell r="D284">
            <v>1315</v>
          </cell>
          <cell r="E284">
            <v>1850</v>
          </cell>
          <cell r="F284">
            <v>2132</v>
          </cell>
          <cell r="G284">
            <v>2380.5808554</v>
          </cell>
          <cell r="H284">
            <v>2881.1865600000001</v>
          </cell>
          <cell r="I284">
            <v>2979.5646992205729</v>
          </cell>
          <cell r="J284">
            <v>3230.7098891046126</v>
          </cell>
        </row>
        <row r="285">
          <cell r="A285" t="str">
            <v xml:space="preserve"> PP&amp;E</v>
          </cell>
          <cell r="B285">
            <v>4042.4</v>
          </cell>
          <cell r="C285">
            <v>6534.9</v>
          </cell>
          <cell r="D285">
            <v>7996</v>
          </cell>
          <cell r="E285">
            <v>9522</v>
          </cell>
          <cell r="F285">
            <v>11516</v>
          </cell>
          <cell r="G285">
            <v>12457.141075560359</v>
          </cell>
          <cell r="H285">
            <v>12920.025466062569</v>
          </cell>
          <cell r="I285">
            <v>13238.715699548435</v>
          </cell>
          <cell r="J285">
            <v>13662.40550851343</v>
          </cell>
        </row>
        <row r="286">
          <cell r="A286" t="str">
            <v xml:space="preserve"> Intangibles</v>
          </cell>
          <cell r="B286">
            <v>3213.9</v>
          </cell>
          <cell r="C286">
            <v>7337.8</v>
          </cell>
          <cell r="D286">
            <v>8188</v>
          </cell>
          <cell r="E286">
            <v>3027.9999999999991</v>
          </cell>
          <cell r="F286">
            <v>2635.9999999999991</v>
          </cell>
          <cell r="G286">
            <v>2764.9999999999991</v>
          </cell>
          <cell r="H286">
            <v>2156.9999999999991</v>
          </cell>
          <cell r="I286">
            <v>2148.9999999999991</v>
          </cell>
          <cell r="J286">
            <v>2140.9999999999991</v>
          </cell>
        </row>
        <row r="287">
          <cell r="A287" t="str">
            <v xml:space="preserve"> Goodwill</v>
          </cell>
          <cell r="E287">
            <v>4706</v>
          </cell>
          <cell r="F287">
            <v>4706</v>
          </cell>
          <cell r="G287">
            <v>4706</v>
          </cell>
          <cell r="H287">
            <v>4706</v>
          </cell>
          <cell r="I287">
            <v>4706</v>
          </cell>
          <cell r="J287">
            <v>4706</v>
          </cell>
        </row>
        <row r="288">
          <cell r="A288" t="str">
            <v xml:space="preserve"> Other assets</v>
          </cell>
          <cell r="B288">
            <v>0</v>
          </cell>
          <cell r="C288">
            <v>409.9</v>
          </cell>
          <cell r="D288">
            <v>425</v>
          </cell>
          <cell r="E288">
            <v>657</v>
          </cell>
          <cell r="F288">
            <v>1021</v>
          </cell>
          <cell r="G288">
            <v>447</v>
          </cell>
          <cell r="H288">
            <v>447</v>
          </cell>
          <cell r="I288">
            <v>447</v>
          </cell>
          <cell r="J288">
            <v>447</v>
          </cell>
        </row>
        <row r="289">
          <cell r="A289" t="str">
            <v xml:space="preserve">  Total Assets</v>
          </cell>
          <cell r="B289">
            <v>7526.7161490344188</v>
          </cell>
          <cell r="C289">
            <v>15138.4</v>
          </cell>
          <cell r="D289">
            <v>17924</v>
          </cell>
          <cell r="E289">
            <v>19763</v>
          </cell>
          <cell r="F289">
            <v>22190</v>
          </cell>
          <cell r="G289">
            <v>22755.721930960357</v>
          </cell>
          <cell r="H289">
            <v>23111.212026062567</v>
          </cell>
          <cell r="I289">
            <v>23520.280398769006</v>
          </cell>
          <cell r="J289">
            <v>24187.115397618043</v>
          </cell>
        </row>
        <row r="291">
          <cell r="A291" t="str">
            <v xml:space="preserve"> Current liabilities</v>
          </cell>
          <cell r="B291">
            <v>217.53033390960647</v>
          </cell>
          <cell r="C291">
            <v>719.40000000000009</v>
          </cell>
          <cell r="D291">
            <v>2578</v>
          </cell>
          <cell r="E291">
            <v>3392</v>
          </cell>
          <cell r="F291">
            <v>3074</v>
          </cell>
          <cell r="G291">
            <v>2867.5178485500001</v>
          </cell>
          <cell r="H291">
            <v>2941.2112800000004</v>
          </cell>
          <cell r="I291">
            <v>2919.9734052361614</v>
          </cell>
          <cell r="J291">
            <v>3036.8672957583358</v>
          </cell>
        </row>
        <row r="292">
          <cell r="A292" t="str">
            <v xml:space="preserve"> Debt</v>
          </cell>
          <cell r="B292">
            <v>4564.7</v>
          </cell>
          <cell r="C292">
            <v>9526.9</v>
          </cell>
          <cell r="D292">
            <v>11304</v>
          </cell>
          <cell r="E292">
            <v>14136</v>
          </cell>
          <cell r="F292">
            <v>15588</v>
          </cell>
          <cell r="G292">
            <v>16964.974223554222</v>
          </cell>
          <cell r="H292">
            <v>17830.253989160286</v>
          </cell>
          <cell r="I292">
            <v>18367.888165976692</v>
          </cell>
          <cell r="J292">
            <v>18209.760754659928</v>
          </cell>
        </row>
        <row r="293">
          <cell r="A293" t="str">
            <v xml:space="preserve"> Convertible Debt</v>
          </cell>
          <cell r="F293">
            <v>1725</v>
          </cell>
          <cell r="G293">
            <v>1725</v>
          </cell>
          <cell r="H293">
            <v>1725</v>
          </cell>
          <cell r="I293">
            <v>1725</v>
          </cell>
          <cell r="J293">
            <v>1725</v>
          </cell>
        </row>
        <row r="294">
          <cell r="A294" t="str">
            <v xml:space="preserve"> Deferred Tax </v>
          </cell>
          <cell r="B294">
            <v>0</v>
          </cell>
          <cell r="C294">
            <v>1013.3</v>
          </cell>
          <cell r="D294">
            <v>582</v>
          </cell>
          <cell r="E294">
            <v>90</v>
          </cell>
          <cell r="F294">
            <v>1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A295" t="str">
            <v xml:space="preserve"> Other</v>
          </cell>
          <cell r="B295">
            <v>0</v>
          </cell>
          <cell r="C295">
            <v>123.2</v>
          </cell>
          <cell r="D295">
            <v>140</v>
          </cell>
          <cell r="E295">
            <v>253</v>
          </cell>
          <cell r="F295">
            <v>364</v>
          </cell>
          <cell r="G295">
            <v>405</v>
          </cell>
          <cell r="H295">
            <v>405</v>
          </cell>
          <cell r="I295">
            <v>405</v>
          </cell>
          <cell r="J295">
            <v>405</v>
          </cell>
        </row>
        <row r="296">
          <cell r="A296" t="str">
            <v xml:space="preserve"> Equity</v>
          </cell>
          <cell r="B296">
            <v>2744.4858151248127</v>
          </cell>
          <cell r="C296">
            <v>3755.5</v>
          </cell>
          <cell r="D296">
            <v>3320</v>
          </cell>
          <cell r="E296">
            <v>1892</v>
          </cell>
          <cell r="F296">
            <v>1438</v>
          </cell>
          <cell r="G296">
            <v>793.22985885613662</v>
          </cell>
          <cell r="H296">
            <v>209.74675690228059</v>
          </cell>
          <cell r="I296">
            <v>102.4188275561512</v>
          </cell>
          <cell r="J296">
            <v>810.48734719977506</v>
          </cell>
        </row>
        <row r="297">
          <cell r="A297" t="str">
            <v xml:space="preserve">   Total Liabilities and Equity</v>
          </cell>
          <cell r="B297">
            <v>7526.7161490344188</v>
          </cell>
          <cell r="C297">
            <v>15138.3</v>
          </cell>
          <cell r="D297">
            <v>17924</v>
          </cell>
          <cell r="E297">
            <v>19763</v>
          </cell>
          <cell r="F297">
            <v>22190</v>
          </cell>
          <cell r="G297">
            <v>22755.721930960357</v>
          </cell>
          <cell r="H297">
            <v>23111.212026062567</v>
          </cell>
          <cell r="I297">
            <v>23520.280398769002</v>
          </cell>
          <cell r="J297">
            <v>24187.115397618039</v>
          </cell>
        </row>
        <row r="298">
          <cell r="E298" t="str">
            <v xml:space="preserve"> </v>
          </cell>
          <cell r="F298" t="str">
            <v xml:space="preserve"> </v>
          </cell>
          <cell r="G298" t="str">
            <v xml:space="preserve"> </v>
          </cell>
          <cell r="H298" t="str">
            <v xml:space="preserve"> </v>
          </cell>
          <cell r="I298" t="str">
            <v xml:space="preserve"> </v>
          </cell>
          <cell r="J298" t="str">
            <v xml:space="preserve"> </v>
          </cell>
        </row>
        <row r="299"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A300" t="str">
            <v>As % of Service Revenues</v>
          </cell>
        </row>
        <row r="301">
          <cell r="A301" t="str">
            <v>Current assets</v>
          </cell>
          <cell r="B301">
            <v>0.91672706296840112</v>
          </cell>
          <cell r="C301">
            <v>0.87726156825266444</v>
          </cell>
          <cell r="D301">
            <v>0.4669888099223965</v>
          </cell>
          <cell r="E301">
            <v>0.33842239423216569</v>
          </cell>
          <cell r="F301">
            <v>0.24854064654073177</v>
          </cell>
          <cell r="G301">
            <v>0.22283423682523074</v>
          </cell>
          <cell r="H301">
            <v>0.25193355196046996</v>
          </cell>
          <cell r="I301">
            <v>0.25</v>
          </cell>
          <cell r="J301">
            <v>0.25</v>
          </cell>
        </row>
        <row r="302">
          <cell r="A302" t="str">
            <v>Current liabilities</v>
          </cell>
          <cell r="B302">
            <v>0.73744095840262547</v>
          </cell>
          <cell r="C302">
            <v>0.73744095840262547</v>
          </cell>
          <cell r="D302">
            <v>0.91551114219006702</v>
          </cell>
          <cell r="E302">
            <v>0.62050203310027352</v>
          </cell>
          <cell r="F302">
            <v>0.35835551006857852</v>
          </cell>
          <cell r="G302">
            <v>0.26841396708493703</v>
          </cell>
          <cell r="H302">
            <v>0.25718216762631307</v>
          </cell>
          <cell r="I302">
            <v>0.245</v>
          </cell>
          <cell r="J302">
            <v>0.23499999999999999</v>
          </cell>
        </row>
        <row r="303">
          <cell r="A303" t="str">
            <v>Working capital</v>
          </cell>
          <cell r="B303">
            <v>0.17928610456577565</v>
          </cell>
          <cell r="C303">
            <v>0.13982060985003897</v>
          </cell>
          <cell r="D303">
            <v>-0.44852233226767052</v>
          </cell>
          <cell r="E303">
            <v>-0.28207963886810783</v>
          </cell>
          <cell r="F303">
            <v>-0.10981486352784675</v>
          </cell>
          <cell r="G303">
            <v>-4.5579730259706297E-2</v>
          </cell>
          <cell r="H303">
            <v>-5.2486156658431149E-3</v>
          </cell>
          <cell r="I303">
            <v>5.0000000000000044E-3</v>
          </cell>
          <cell r="J303">
            <v>1.5000000000000013E-2</v>
          </cell>
        </row>
        <row r="305">
          <cell r="A305" t="str">
            <v>Sprint PCS</v>
          </cell>
          <cell r="B305">
            <v>1997</v>
          </cell>
          <cell r="C305">
            <v>1998</v>
          </cell>
          <cell r="D305">
            <v>1999</v>
          </cell>
          <cell r="E305">
            <v>2000</v>
          </cell>
          <cell r="F305">
            <v>2001</v>
          </cell>
          <cell r="G305" t="str">
            <v>2002E</v>
          </cell>
          <cell r="H305" t="str">
            <v>2003E</v>
          </cell>
          <cell r="I305" t="str">
            <v>2004E</v>
          </cell>
          <cell r="J305" t="str">
            <v>2005E</v>
          </cell>
        </row>
        <row r="306">
          <cell r="A306" t="str">
            <v>UNLEVERED FREE CASH FLOW</v>
          </cell>
        </row>
        <row r="307">
          <cell r="A307" t="str">
            <v>EBIT</v>
          </cell>
          <cell r="B307">
            <v>-1698.9000000000003</v>
          </cell>
          <cell r="C307">
            <v>-2511.0143076773343</v>
          </cell>
          <cell r="D307">
            <v>-3273.8269488056771</v>
          </cell>
          <cell r="E307">
            <v>-1904</v>
          </cell>
          <cell r="F307">
            <v>-637.00000000000045</v>
          </cell>
          <cell r="G307">
            <v>481.61214306036209</v>
          </cell>
          <cell r="H307">
            <v>896.30095625220883</v>
          </cell>
          <cell r="I307">
            <v>1698.1257730782063</v>
          </cell>
          <cell r="J307">
            <v>2530.6889233730858</v>
          </cell>
        </row>
        <row r="308">
          <cell r="A308" t="str">
            <v>Cum. Net Operating Losses (Unlev'd)</v>
          </cell>
          <cell r="B308">
            <v>-1698.9000000000003</v>
          </cell>
          <cell r="C308">
            <v>-4209.9143076773344</v>
          </cell>
          <cell r="D308">
            <v>-7483.741256483012</v>
          </cell>
          <cell r="E308">
            <v>-9387.741256483012</v>
          </cell>
          <cell r="F308">
            <v>-10024.741256483012</v>
          </cell>
          <cell r="G308">
            <v>-9543.1291134226503</v>
          </cell>
          <cell r="H308">
            <v>-8646.828157170441</v>
          </cell>
          <cell r="I308">
            <v>-6948.7023840922348</v>
          </cell>
          <cell r="J308">
            <v>-4418.0134607191485</v>
          </cell>
        </row>
        <row r="309">
          <cell r="A309" t="str">
            <v>Tax Credit/Charge at 38%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</row>
        <row r="310">
          <cell r="A310" t="str">
            <v>Adjusted EBIT</v>
          </cell>
          <cell r="B310">
            <v>-1698.9000000000003</v>
          </cell>
          <cell r="C310">
            <v>-2511.0143076773343</v>
          </cell>
          <cell r="D310">
            <v>-3273.8269488056771</v>
          </cell>
          <cell r="E310">
            <v>-1904</v>
          </cell>
          <cell r="F310">
            <v>-637.00000000000045</v>
          </cell>
          <cell r="G310">
            <v>481.61214306036209</v>
          </cell>
          <cell r="H310">
            <v>896.30095625220883</v>
          </cell>
          <cell r="I310">
            <v>1698.1257730782063</v>
          </cell>
          <cell r="J310">
            <v>2530.6889233730858</v>
          </cell>
        </row>
        <row r="311">
          <cell r="A311" t="str">
            <v>Depreciation</v>
          </cell>
          <cell r="B311">
            <v>298.15250000000003</v>
          </cell>
          <cell r="C311">
            <v>753.97724195184446</v>
          </cell>
          <cell r="D311">
            <v>1096.8269488056771</v>
          </cell>
          <cell r="E311">
            <v>1339</v>
          </cell>
          <cell r="F311">
            <v>1786</v>
          </cell>
          <cell r="G311">
            <v>2187.8589244396403</v>
          </cell>
          <cell r="H311">
            <v>2337.1156094977914</v>
          </cell>
          <cell r="I311">
            <v>2409.0948925558077</v>
          </cell>
          <cell r="J311">
            <v>2477.4645421991513</v>
          </cell>
        </row>
        <row r="312">
          <cell r="A312" t="str">
            <v>Amortization</v>
          </cell>
          <cell r="B312">
            <v>80.347499999999997</v>
          </cell>
          <cell r="C312">
            <v>156.50806372549019</v>
          </cell>
          <cell r="D312">
            <v>463</v>
          </cell>
          <cell r="E312">
            <v>538</v>
          </cell>
          <cell r="F312">
            <v>364</v>
          </cell>
          <cell r="G312">
            <v>10</v>
          </cell>
          <cell r="H312">
            <v>8</v>
          </cell>
          <cell r="I312">
            <v>8</v>
          </cell>
          <cell r="J312">
            <v>8</v>
          </cell>
        </row>
        <row r="313">
          <cell r="A313" t="str">
            <v>Capital expenditures</v>
          </cell>
          <cell r="B313">
            <v>-2617.6</v>
          </cell>
          <cell r="C313">
            <v>-2958.5996646594258</v>
          </cell>
          <cell r="D313">
            <v>-2650.002451383154</v>
          </cell>
          <cell r="E313">
            <v>-3047</v>
          </cell>
          <cell r="F313">
            <v>-3757</v>
          </cell>
          <cell r="G313">
            <v>-3100</v>
          </cell>
          <cell r="H313">
            <v>-2800</v>
          </cell>
          <cell r="I313">
            <v>-2727.7851260416742</v>
          </cell>
          <cell r="J313">
            <v>-2901.1543511641466</v>
          </cell>
        </row>
        <row r="314">
          <cell r="A314" t="str">
            <v>Change in working capital</v>
          </cell>
          <cell r="B314">
            <v>0</v>
          </cell>
          <cell r="C314">
            <v>-83.514184875187311</v>
          </cell>
          <cell r="D314">
            <v>1399.3999999999999</v>
          </cell>
          <cell r="E314">
            <v>279</v>
          </cell>
          <cell r="F314">
            <v>-600</v>
          </cell>
          <cell r="G314">
            <v>-455.06300684999997</v>
          </cell>
          <cell r="H314">
            <v>-426.91227314999969</v>
          </cell>
          <cell r="I314">
            <v>-119.61601398441189</v>
          </cell>
          <cell r="J314">
            <v>-134.25129936186522</v>
          </cell>
        </row>
        <row r="315">
          <cell r="A315" t="str">
            <v>Unlevered Free-Cash Flow</v>
          </cell>
          <cell r="B315">
            <v>-3938</v>
          </cell>
          <cell r="C315">
            <v>-4642.6428515346124</v>
          </cell>
          <cell r="D315">
            <v>-2964.6024513831544</v>
          </cell>
          <cell r="E315">
            <v>-2795</v>
          </cell>
          <cell r="F315">
            <v>-2844.0000000000005</v>
          </cell>
          <cell r="G315">
            <v>-875.59193934999757</v>
          </cell>
          <cell r="H315">
            <v>14.504292600000554</v>
          </cell>
          <cell r="I315">
            <v>1267.819525607928</v>
          </cell>
          <cell r="J315">
            <v>1980.7478150462252</v>
          </cell>
        </row>
        <row r="316">
          <cell r="A316" t="str">
            <v>Growth %</v>
          </cell>
          <cell r="B316" t="str">
            <v>na</v>
          </cell>
          <cell r="C316" t="str">
            <v>na</v>
          </cell>
          <cell r="D316" t="str">
            <v>na</v>
          </cell>
          <cell r="E316" t="str">
            <v>na</v>
          </cell>
          <cell r="F316" t="str">
            <v>na</v>
          </cell>
          <cell r="G316" t="str">
            <v>na</v>
          </cell>
          <cell r="H316" t="str">
            <v>na</v>
          </cell>
          <cell r="I316">
            <v>86.40995238939675</v>
          </cell>
          <cell r="J316">
            <v>0.56232632092997892</v>
          </cell>
        </row>
        <row r="318">
          <cell r="A318" t="str">
            <v>Sprint PCS</v>
          </cell>
          <cell r="B318">
            <v>1997</v>
          </cell>
          <cell r="C318">
            <v>1998</v>
          </cell>
          <cell r="D318">
            <v>1999</v>
          </cell>
          <cell r="E318">
            <v>2000</v>
          </cell>
          <cell r="F318">
            <v>2001</v>
          </cell>
          <cell r="G318" t="str">
            <v>2002E</v>
          </cell>
          <cell r="H318" t="str">
            <v>2003E</v>
          </cell>
          <cell r="I318" t="str">
            <v>2004E</v>
          </cell>
          <cell r="J318" t="str">
            <v>2005E</v>
          </cell>
        </row>
        <row r="319">
          <cell r="A319" t="str">
            <v>DATA CAPEX BUILD-UP</v>
          </cell>
        </row>
        <row r="320">
          <cell r="A320" t="str">
            <v xml:space="preserve">1xRTT Capex per POP 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9</v>
          </cell>
          <cell r="G320">
            <v>1.75</v>
          </cell>
          <cell r="H320">
            <v>0</v>
          </cell>
          <cell r="I320">
            <v>0</v>
          </cell>
          <cell r="J320">
            <v>0</v>
          </cell>
        </row>
        <row r="321">
          <cell r="A321" t="str">
            <v>1xRTT Network Coverage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0.36</v>
          </cell>
          <cell r="G321">
            <v>1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Additional 1xRTT POPs Covered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68424337.027799994</v>
          </cell>
          <cell r="G322">
            <v>123132405.01722723</v>
          </cell>
          <cell r="H322">
            <v>0</v>
          </cell>
          <cell r="I322">
            <v>0</v>
          </cell>
          <cell r="J322">
            <v>0</v>
          </cell>
        </row>
        <row r="323">
          <cell r="A323" t="str">
            <v>Total 1xRTT Capex ($M)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608.88776939594993</v>
          </cell>
          <cell r="G323">
            <v>215.48170878014764</v>
          </cell>
          <cell r="H323">
            <v>0</v>
          </cell>
          <cell r="I323">
            <v>0</v>
          </cell>
          <cell r="J323">
            <v>0</v>
          </cell>
        </row>
        <row r="325">
          <cell r="A325" t="str">
            <v xml:space="preserve">1x EV DO Capex per POP </v>
          </cell>
          <cell r="D325">
            <v>0</v>
          </cell>
          <cell r="E325">
            <v>0</v>
          </cell>
          <cell r="F325">
            <v>0</v>
          </cell>
          <cell r="G325">
            <v>4</v>
          </cell>
          <cell r="H325">
            <v>4</v>
          </cell>
          <cell r="I325">
            <v>4</v>
          </cell>
          <cell r="J325">
            <v>0</v>
          </cell>
        </row>
        <row r="326">
          <cell r="A326" t="str">
            <v>1x EV DO Network Coverage</v>
          </cell>
          <cell r="D326">
            <v>0</v>
          </cell>
          <cell r="E326">
            <v>0</v>
          </cell>
          <cell r="F326">
            <v>0</v>
          </cell>
          <cell r="G326">
            <v>0.1</v>
          </cell>
          <cell r="H326">
            <v>0.75</v>
          </cell>
          <cell r="I326">
            <v>1</v>
          </cell>
          <cell r="J326">
            <v>0</v>
          </cell>
        </row>
        <row r="327">
          <cell r="A327" t="str">
            <v>Additional 1x EV DO POPs Covered</v>
          </cell>
          <cell r="D327">
            <v>0</v>
          </cell>
          <cell r="E327">
            <v>0</v>
          </cell>
          <cell r="F327">
            <v>0</v>
          </cell>
          <cell r="G327">
            <v>19354547.656489443</v>
          </cell>
          <cell r="H327">
            <v>127146541.56759319</v>
          </cell>
          <cell r="I327">
            <v>49342638.63142366</v>
          </cell>
          <cell r="J327">
            <v>0</v>
          </cell>
        </row>
        <row r="328">
          <cell r="A328" t="str">
            <v>Total 1x EV DO Capex ($M)</v>
          </cell>
          <cell r="D328">
            <v>0</v>
          </cell>
          <cell r="E328">
            <v>0</v>
          </cell>
          <cell r="F328">
            <v>0</v>
          </cell>
          <cell r="G328">
            <v>77.418190625957777</v>
          </cell>
          <cell r="H328">
            <v>508.58616627037276</v>
          </cell>
          <cell r="I328">
            <v>197.37055452569464</v>
          </cell>
          <cell r="J328">
            <v>0</v>
          </cell>
        </row>
        <row r="330">
          <cell r="A330" t="str">
            <v xml:space="preserve">1x EV DV Capex per POP 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4</v>
          </cell>
          <cell r="I330">
            <v>4</v>
          </cell>
          <cell r="J330">
            <v>4</v>
          </cell>
        </row>
        <row r="331">
          <cell r="A331" t="str">
            <v>1 EV DV Network Coverage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0.1</v>
          </cell>
          <cell r="I331">
            <v>0.75</v>
          </cell>
          <cell r="J331">
            <v>1</v>
          </cell>
        </row>
        <row r="332">
          <cell r="A332" t="str">
            <v>Additional 1x EV DV POPs Covered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19561006.395014338</v>
          </cell>
          <cell r="I332">
            <v>177633499.07312518</v>
          </cell>
          <cell r="J332">
            <v>49786722.379106469</v>
          </cell>
        </row>
        <row r="333">
          <cell r="A333" t="str">
            <v>Total 1x EV DV Capex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78.244025580057354</v>
          </cell>
          <cell r="I333">
            <v>710.53399629250077</v>
          </cell>
          <cell r="J333">
            <v>199.14688951642589</v>
          </cell>
        </row>
        <row r="335">
          <cell r="A335" t="str">
            <v>Capex Per Data Net Addition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</row>
        <row r="336">
          <cell r="A336" t="str">
            <v>Data Net Adds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</row>
        <row r="337">
          <cell r="A337" t="str">
            <v>Total Capacity Driven Data Capex ($M)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</row>
        <row r="339">
          <cell r="A339" t="str">
            <v>Total Data Capex ($M)</v>
          </cell>
          <cell r="D339">
            <v>0</v>
          </cell>
          <cell r="E339">
            <v>0</v>
          </cell>
          <cell r="F339">
            <v>608.88776939594993</v>
          </cell>
          <cell r="G339">
            <v>292.89989940610542</v>
          </cell>
          <cell r="H339">
            <v>586.83019185043008</v>
          </cell>
          <cell r="I339">
            <v>907.90455081819539</v>
          </cell>
          <cell r="J339">
            <v>199.14688951642589</v>
          </cell>
        </row>
        <row r="341">
          <cell r="A341" t="str">
            <v>Cum 1xRTT Capex</v>
          </cell>
          <cell r="F341">
            <v>824.36947817609757</v>
          </cell>
        </row>
        <row r="342">
          <cell r="A342" t="str">
            <v>Cum 1x EV DO Capex</v>
          </cell>
          <cell r="F342">
            <v>783.37491142202521</v>
          </cell>
        </row>
        <row r="343">
          <cell r="A343" t="str">
            <v>Cum 1x EV DV Capex</v>
          </cell>
          <cell r="F343">
            <v>987.92491138898401</v>
          </cell>
        </row>
        <row r="344">
          <cell r="A344" t="str">
            <v>Total Data UpGrade Capex</v>
          </cell>
          <cell r="F344">
            <v>2595.6693009871069</v>
          </cell>
        </row>
        <row r="345">
          <cell r="A345" t="str">
            <v>Total Capacity Capex</v>
          </cell>
          <cell r="F345">
            <v>458.38023081414644</v>
          </cell>
        </row>
        <row r="346">
          <cell r="A346" t="str">
            <v>Total Cum Data Capex</v>
          </cell>
          <cell r="F346">
            <v>3054.0495318012536</v>
          </cell>
        </row>
        <row r="348">
          <cell r="A348" t="str">
            <v>Sprint PCS</v>
          </cell>
          <cell r="B348">
            <v>1997</v>
          </cell>
          <cell r="C348">
            <v>1998</v>
          </cell>
          <cell r="D348">
            <v>1999</v>
          </cell>
          <cell r="E348">
            <v>2000</v>
          </cell>
          <cell r="F348">
            <v>2001</v>
          </cell>
          <cell r="G348" t="str">
            <v>2002E</v>
          </cell>
          <cell r="H348" t="str">
            <v>2003E</v>
          </cell>
          <cell r="I348" t="str">
            <v>2004E</v>
          </cell>
          <cell r="J348" t="str">
            <v>2005E</v>
          </cell>
        </row>
        <row r="349">
          <cell r="A349" t="str">
            <v>Return On Net Operating Assets (RNOA) Analysis</v>
          </cell>
        </row>
        <row r="350">
          <cell r="A350" t="str">
            <v>EBIT</v>
          </cell>
          <cell r="B350">
            <v>-1698.9000000000003</v>
          </cell>
          <cell r="C350">
            <v>-2511.0143076773343</v>
          </cell>
          <cell r="D350">
            <v>-3273.8269488056771</v>
          </cell>
          <cell r="E350">
            <v>-1904</v>
          </cell>
          <cell r="F350">
            <v>-637.00000000000045</v>
          </cell>
          <cell r="G350">
            <v>481.61214306036209</v>
          </cell>
          <cell r="H350">
            <v>896.30095625220883</v>
          </cell>
          <cell r="I350">
            <v>1698.1257730782063</v>
          </cell>
          <cell r="J350">
            <v>2530.6889233730858</v>
          </cell>
        </row>
        <row r="351">
          <cell r="A351" t="str">
            <v xml:space="preserve">Less Taxes 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-183.0126143629376</v>
          </cell>
          <cell r="H351">
            <v>-340.59436337583935</v>
          </cell>
          <cell r="I351">
            <v>-645.28779376971841</v>
          </cell>
          <cell r="J351">
            <v>-961.66179088177262</v>
          </cell>
        </row>
        <row r="352">
          <cell r="A352" t="str">
            <v>EBIT*(1-t)</v>
          </cell>
          <cell r="B352">
            <v>-1698.9000000000003</v>
          </cell>
          <cell r="C352">
            <v>-2511.0143076773343</v>
          </cell>
          <cell r="D352">
            <v>-3273.8269488056771</v>
          </cell>
          <cell r="E352">
            <v>-1904</v>
          </cell>
          <cell r="F352">
            <v>-637.00000000000045</v>
          </cell>
          <cell r="G352">
            <v>298.59952869742449</v>
          </cell>
          <cell r="H352">
            <v>555.70659287636954</v>
          </cell>
          <cell r="I352">
            <v>1052.8379793084878</v>
          </cell>
          <cell r="J352">
            <v>1569.0271324913133</v>
          </cell>
        </row>
        <row r="354">
          <cell r="A354" t="str">
            <v>Average Total Assets</v>
          </cell>
          <cell r="B354">
            <v>7526.7161490344188</v>
          </cell>
          <cell r="C354">
            <v>11332.558074517208</v>
          </cell>
          <cell r="D354">
            <v>16531.2</v>
          </cell>
          <cell r="E354">
            <v>18843.5</v>
          </cell>
          <cell r="F354">
            <v>20976.5</v>
          </cell>
          <cell r="G354">
            <v>22472.860965480177</v>
          </cell>
          <cell r="H354">
            <v>22933.46697851146</v>
          </cell>
          <cell r="I354">
            <v>23315.746212415786</v>
          </cell>
          <cell r="J354">
            <v>23853.697898193524</v>
          </cell>
        </row>
        <row r="355">
          <cell r="A355" t="str">
            <v>Less Average Cash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-179</v>
          </cell>
          <cell r="G355">
            <v>-89.5</v>
          </cell>
          <cell r="H355">
            <v>0</v>
          </cell>
          <cell r="I355">
            <v>0</v>
          </cell>
          <cell r="J355">
            <v>0</v>
          </cell>
        </row>
        <row r="356">
          <cell r="A356" t="str">
            <v>Less Average Current Liabilities</v>
          </cell>
          <cell r="B356">
            <v>-217.53033390960647</v>
          </cell>
          <cell r="C356">
            <v>-468.46516695480329</v>
          </cell>
          <cell r="D356">
            <v>-1648.7</v>
          </cell>
          <cell r="E356">
            <v>-2985</v>
          </cell>
          <cell r="F356">
            <v>-3233</v>
          </cell>
          <cell r="G356">
            <v>-2970.758924275</v>
          </cell>
          <cell r="H356">
            <v>-2904.3645642750002</v>
          </cell>
          <cell r="I356">
            <v>-2930.5923426180807</v>
          </cell>
          <cell r="J356">
            <v>-2978.4203504972484</v>
          </cell>
        </row>
        <row r="357">
          <cell r="A357" t="str">
            <v>Less Average Goodwill</v>
          </cell>
          <cell r="B357">
            <v>0</v>
          </cell>
          <cell r="C357">
            <v>0</v>
          </cell>
          <cell r="D357">
            <v>0</v>
          </cell>
          <cell r="E357">
            <v>-4706</v>
          </cell>
          <cell r="F357">
            <v>-4706</v>
          </cell>
          <cell r="G357">
            <v>-4706</v>
          </cell>
          <cell r="H357">
            <v>-4706</v>
          </cell>
          <cell r="I357">
            <v>-4706</v>
          </cell>
          <cell r="J357">
            <v>-4706</v>
          </cell>
        </row>
        <row r="358">
          <cell r="A358" t="str">
            <v>Average Net Operating Assets (NOA)</v>
          </cell>
          <cell r="B358">
            <v>7309.1858151248125</v>
          </cell>
          <cell r="C358">
            <v>10864.092907562404</v>
          </cell>
          <cell r="D358">
            <v>14882.5</v>
          </cell>
          <cell r="E358">
            <v>11152.5</v>
          </cell>
          <cell r="F358">
            <v>12858.5</v>
          </cell>
          <cell r="G358">
            <v>14706.602041205177</v>
          </cell>
          <cell r="H358">
            <v>15323.102414236459</v>
          </cell>
          <cell r="I358">
            <v>15679.153869797705</v>
          </cell>
          <cell r="J358">
            <v>16169.277547696278</v>
          </cell>
        </row>
        <row r="360">
          <cell r="A360" t="str">
            <v>RNOA</v>
          </cell>
          <cell r="B360">
            <v>-0.23243354909441302</v>
          </cell>
          <cell r="C360">
            <v>-0.2311296791220773</v>
          </cell>
          <cell r="D360">
            <v>-0.21997829321724691</v>
          </cell>
          <cell r="E360">
            <v>-0.17072405290293657</v>
          </cell>
          <cell r="F360">
            <v>-4.9539215305051169E-2</v>
          </cell>
          <cell r="G360">
            <v>2.0303774309035075E-2</v>
          </cell>
          <cell r="H360">
            <v>3.6265932175723832E-2</v>
          </cell>
          <cell r="I360">
            <v>6.7148902807602315E-2</v>
          </cell>
          <cell r="J360">
            <v>9.703755333922516E-2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D"/>
      <sheetName val="P &amp; L"/>
      <sheetName val="Balance Sheet"/>
      <sheetName val="NPL"/>
      <sheetName val="CAR"/>
      <sheetName val="Off BS"/>
      <sheetName val="Book"/>
      <sheetName val="Shares"/>
      <sheetName val="Cashflow"/>
      <sheetName val="Interim"/>
      <sheetName val="Historical"/>
      <sheetName val="Tables"/>
      <sheetName val="Charts"/>
      <sheetName val=" FLASH"/>
      <sheetName val="Flash 2"/>
      <sheetName val="Page 1"/>
      <sheetName val="Page 2"/>
      <sheetName val="Page 3"/>
      <sheetName val="Page 4"/>
      <sheetName val="Template"/>
      <sheetName val="NERD2"/>
      <sheetName val="Grabber"/>
      <sheetName val="OTB"/>
      <sheetName val="Sheet14"/>
      <sheetName val="Sheet15"/>
      <sheetName val="Sheet16"/>
    </sheetNames>
    <sheetDataSet>
      <sheetData sheetId="0" refreshError="1">
        <row r="7">
          <cell r="G7">
            <v>1994</v>
          </cell>
          <cell r="H7">
            <v>1995</v>
          </cell>
          <cell r="I7">
            <v>1996</v>
          </cell>
          <cell r="J7">
            <v>1997</v>
          </cell>
          <cell r="K7">
            <v>1998</v>
          </cell>
          <cell r="L7">
            <v>1999</v>
          </cell>
          <cell r="M7">
            <v>2000</v>
          </cell>
          <cell r="N7">
            <v>2001</v>
          </cell>
        </row>
        <row r="8">
          <cell r="G8">
            <v>9.0919747451012309</v>
          </cell>
          <cell r="H8">
            <v>9.881933651109863</v>
          </cell>
          <cell r="I8">
            <v>10.173152165371553</v>
          </cell>
          <cell r="J8">
            <v>10.356601502203537</v>
          </cell>
          <cell r="K8">
            <v>10.307439205777557</v>
          </cell>
          <cell r="L8">
            <v>10.065079426218627</v>
          </cell>
          <cell r="M8">
            <v>10.1074027342755</v>
          </cell>
          <cell r="N8">
            <v>10.169712974819529</v>
          </cell>
        </row>
        <row r="10">
          <cell r="G10">
            <v>86.326585605955515</v>
          </cell>
          <cell r="H10">
            <v>86.616699035952408</v>
          </cell>
          <cell r="I10">
            <v>84.33315591413276</v>
          </cell>
          <cell r="J10">
            <v>80.82972923332494</v>
          </cell>
          <cell r="K10">
            <v>78.043281840641725</v>
          </cell>
          <cell r="L10">
            <v>77.023117590366155</v>
          </cell>
          <cell r="M10">
            <v>78.054163121466473</v>
          </cell>
          <cell r="N10">
            <v>78.725142405995427</v>
          </cell>
        </row>
        <row r="11">
          <cell r="G11">
            <v>71.337382970678235</v>
          </cell>
          <cell r="H11">
            <v>68.216598777208716</v>
          </cell>
          <cell r="I11">
            <v>67.878964240727754</v>
          </cell>
          <cell r="J11">
            <v>70.397405295995569</v>
          </cell>
          <cell r="K11">
            <v>74.263785775326312</v>
          </cell>
          <cell r="L11">
            <v>74.095888776415947</v>
          </cell>
          <cell r="M11">
            <v>70.040379873329542</v>
          </cell>
          <cell r="N11">
            <v>68.529749893543297</v>
          </cell>
        </row>
        <row r="12">
          <cell r="G12">
            <v>180.24205159703396</v>
          </cell>
          <cell r="H12">
            <v>186.36847399910329</v>
          </cell>
          <cell r="I12">
            <v>191.86096002459209</v>
          </cell>
          <cell r="J12">
            <v>192.70959767189279</v>
          </cell>
          <cell r="K12">
            <v>189.25802908907809</v>
          </cell>
          <cell r="L12">
            <v>192.6090700283676</v>
          </cell>
          <cell r="M12">
            <v>201.01496175185582</v>
          </cell>
          <cell r="N12">
            <v>203.58262778552404</v>
          </cell>
        </row>
        <row r="13">
          <cell r="G13">
            <v>10.091753617922453</v>
          </cell>
          <cell r="H13">
            <v>10.881735900595242</v>
          </cell>
          <cell r="I13">
            <v>11.283157170643687</v>
          </cell>
          <cell r="J13">
            <v>11.543338221756903</v>
          </cell>
          <cell r="K13">
            <v>11.459948360469832</v>
          </cell>
          <cell r="L13">
            <v>11.208742746247484</v>
          </cell>
          <cell r="M13">
            <v>11.268407842269307</v>
          </cell>
          <cell r="N13">
            <v>11.335525848903462</v>
          </cell>
        </row>
        <row r="15">
          <cell r="G15">
            <v>2.681040588147626</v>
          </cell>
          <cell r="H15">
            <v>2.3774258605445149</v>
          </cell>
          <cell r="I15">
            <v>2.5903666600286779</v>
          </cell>
          <cell r="J15">
            <v>2.5446999356785303</v>
          </cell>
          <cell r="K15">
            <v>2.0860115838752669</v>
          </cell>
          <cell r="L15">
            <v>2.1149536808493714</v>
          </cell>
          <cell r="M15">
            <v>2.3124613907997196</v>
          </cell>
          <cell r="N15">
            <v>2.1715382345267407</v>
          </cell>
        </row>
        <row r="16">
          <cell r="G16">
            <v>137.46983069048031</v>
          </cell>
          <cell r="H16">
            <v>136.0716653360829</v>
          </cell>
          <cell r="I16">
            <v>131.01233849256261</v>
          </cell>
          <cell r="J16">
            <v>128.76385526370439</v>
          </cell>
          <cell r="K16">
            <v>133.41666821061992</v>
          </cell>
          <cell r="L16">
            <v>131.15792302287696</v>
          </cell>
          <cell r="M16">
            <v>127.5110042653758</v>
          </cell>
          <cell r="N16">
            <v>128.6559906058024</v>
          </cell>
        </row>
        <row r="17">
          <cell r="G17">
            <v>56.677679634365731</v>
          </cell>
          <cell r="H17">
            <v>60.65850354577875</v>
          </cell>
          <cell r="I17">
            <v>63.702095720490206</v>
          </cell>
          <cell r="J17">
            <v>62.739909639678345</v>
          </cell>
          <cell r="K17">
            <v>57.106461892755519</v>
          </cell>
          <cell r="L17">
            <v>58.351819292918073</v>
          </cell>
          <cell r="M17">
            <v>62.459401859934097</v>
          </cell>
          <cell r="N17">
            <v>62.104687529307022</v>
          </cell>
        </row>
        <row r="18">
          <cell r="G18">
            <v>89.690870223140294</v>
          </cell>
          <cell r="H18">
            <v>89.104848775672878</v>
          </cell>
          <cell r="I18">
            <v>88.981416069405512</v>
          </cell>
          <cell r="J18">
            <v>85.622914278381742</v>
          </cell>
          <cell r="K18">
            <v>72.901368977476878</v>
          </cell>
          <cell r="L18">
            <v>58.45030225289343</v>
          </cell>
          <cell r="M18">
            <v>86.213988915886858</v>
          </cell>
          <cell r="N18">
            <v>88.957435609165699</v>
          </cell>
        </row>
        <row r="19">
          <cell r="G19">
            <v>113.5388760990277</v>
          </cell>
          <cell r="H19">
            <v>101.56067563814788</v>
          </cell>
          <cell r="I19">
            <v>99.807732254006183</v>
          </cell>
          <cell r="J19">
            <v>117.92275165410591</v>
          </cell>
          <cell r="K19">
            <v>100.45038627868077</v>
          </cell>
          <cell r="L19">
            <v>115.71511067376667</v>
          </cell>
          <cell r="M19">
            <v>100.42737514768724</v>
          </cell>
          <cell r="N19">
            <v>100.44758222928066</v>
          </cell>
        </row>
        <row r="20">
          <cell r="G20">
            <v>92.545668971126474</v>
          </cell>
          <cell r="H20">
            <v>90.877661302140226</v>
          </cell>
          <cell r="I20">
            <v>84.609088772293759</v>
          </cell>
          <cell r="J20">
            <v>89.262068631762332</v>
          </cell>
          <cell r="K20">
            <v>86.725614126359091</v>
          </cell>
          <cell r="L20">
            <v>85.009045208835701</v>
          </cell>
          <cell r="M20">
            <v>82.727020494023563</v>
          </cell>
          <cell r="N20">
            <v>82.730495306443046</v>
          </cell>
        </row>
        <row r="21">
          <cell r="G21">
            <v>97.655927983414315</v>
          </cell>
          <cell r="H21">
            <v>100</v>
          </cell>
          <cell r="I21">
            <v>99.837892241104967</v>
          </cell>
          <cell r="J21">
            <v>99.932536245856582</v>
          </cell>
          <cell r="K21">
            <v>100.13744514758002</v>
          </cell>
          <cell r="L21">
            <v>101.4940265927118</v>
          </cell>
          <cell r="M21">
            <v>101.03456422907134</v>
          </cell>
          <cell r="N21">
            <v>101.03397973213222</v>
          </cell>
        </row>
        <row r="22">
          <cell r="G22">
            <v>1.9225178806341523</v>
          </cell>
          <cell r="H22">
            <v>1.6138026914600745</v>
          </cell>
          <cell r="I22">
            <v>1.6218216108455838</v>
          </cell>
          <cell r="J22">
            <v>1.851551968461699</v>
          </cell>
          <cell r="K22">
            <v>1.0107488271362124</v>
          </cell>
          <cell r="L22">
            <v>0.9445658708648913</v>
          </cell>
          <cell r="M22">
            <v>1.3328067523422318</v>
          </cell>
          <cell r="N22">
            <v>1.2959155523257879</v>
          </cell>
        </row>
        <row r="24">
          <cell r="G24">
            <v>19.401576777410316</v>
          </cell>
          <cell r="H24">
            <v>17.560974684138319</v>
          </cell>
          <cell r="I24">
            <v>18.299268137917242</v>
          </cell>
          <cell r="J24">
            <v>21.373090607113159</v>
          </cell>
          <cell r="K24">
            <v>11.583129364386444</v>
          </cell>
          <cell r="L24">
            <v>10.587395853409788</v>
          </cell>
          <cell r="M24">
            <v>15.01861006032269</v>
          </cell>
          <cell r="N24">
            <v>14.689884241384977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rates"/>
      <sheetName val="Int'l rates"/>
      <sheetName val="Summary"/>
      <sheetName val="NPL"/>
      <sheetName val="LDR"/>
      <sheetName val="Margin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loans"/>
      <sheetName val="Trade Finance"/>
      <sheetName val="Credit Card"/>
      <sheetName val="loan breakdown"/>
      <sheetName val="Mrates"/>
      <sheetName val="deposits"/>
      <sheetName val="property"/>
      <sheetName val="Foreign Banks"/>
      <sheetName val="Mortgage NPL"/>
      <sheetName val="Page 1"/>
      <sheetName val="LD ratio"/>
      <sheetName val="MACRO"/>
      <sheetName val="Office"/>
      <sheetName val="#REF"/>
      <sheetName val="Unemployment"/>
      <sheetName val="China"/>
    </sheetNames>
    <sheetDataSet>
      <sheetData sheetId="0" refreshError="1">
        <row r="1">
          <cell r="A1" t="str">
            <v>Hong Kong interest rates</v>
          </cell>
        </row>
        <row r="4">
          <cell r="A4" t="str">
            <v>Key HK rates*</v>
          </cell>
          <cell r="B4">
            <v>1991</v>
          </cell>
          <cell r="C4">
            <v>1992</v>
          </cell>
          <cell r="D4">
            <v>1993</v>
          </cell>
          <cell r="E4">
            <v>1994</v>
          </cell>
          <cell r="F4">
            <v>1995</v>
          </cell>
          <cell r="G4">
            <v>1996</v>
          </cell>
          <cell r="H4">
            <v>1997</v>
          </cell>
          <cell r="I4">
            <v>1998</v>
          </cell>
          <cell r="J4">
            <v>1999</v>
          </cell>
          <cell r="K4">
            <v>2000</v>
          </cell>
          <cell r="L4">
            <v>2001</v>
          </cell>
        </row>
        <row r="5">
          <cell r="A5" t="str">
            <v>Best lending rate</v>
          </cell>
          <cell r="B5">
            <v>9.4166666666666661</v>
          </cell>
          <cell r="C5">
            <v>7.333333333333333</v>
          </cell>
          <cell r="D5">
            <v>6.5</v>
          </cell>
          <cell r="E5">
            <v>7.2575000000000003</v>
          </cell>
          <cell r="F5">
            <v>8.9474999999999998</v>
          </cell>
          <cell r="G5">
            <v>8.5233333333333334</v>
          </cell>
          <cell r="H5">
            <v>8.8316666666666652</v>
          </cell>
          <cell r="I5">
            <v>9.9375000000000018</v>
          </cell>
          <cell r="J5">
            <v>8.4966666666666661</v>
          </cell>
          <cell r="K5">
            <v>9.2158333333333342</v>
          </cell>
          <cell r="L5">
            <v>7.004999999999999</v>
          </cell>
        </row>
        <row r="6">
          <cell r="A6" t="str">
            <v>Best saving rate</v>
          </cell>
          <cell r="B6">
            <v>4.708333333333333</v>
          </cell>
          <cell r="C6">
            <v>2.3333333333333335</v>
          </cell>
          <cell r="D6">
            <v>1.5</v>
          </cell>
          <cell r="E6">
            <v>2.4475000000000002</v>
          </cell>
          <cell r="F6">
            <v>4.1974999999999998</v>
          </cell>
          <cell r="G6">
            <v>3.7733333333333334</v>
          </cell>
          <cell r="H6">
            <v>4.0758333333333328</v>
          </cell>
          <cell r="I6">
            <v>5.1875</v>
          </cell>
          <cell r="J6">
            <v>3.7466666666666666</v>
          </cell>
          <cell r="K6">
            <v>4.4658333333333333</v>
          </cell>
          <cell r="L6">
            <v>2.1724999999999994</v>
          </cell>
        </row>
        <row r="7">
          <cell r="A7" t="str">
            <v xml:space="preserve">  Interest rate spread</v>
          </cell>
          <cell r="B7">
            <v>4.708333333333333</v>
          </cell>
          <cell r="C7">
            <v>5</v>
          </cell>
          <cell r="D7">
            <v>5</v>
          </cell>
          <cell r="E7">
            <v>4.8100000000000005</v>
          </cell>
          <cell r="F7">
            <v>4.75</v>
          </cell>
          <cell r="G7">
            <v>4.75</v>
          </cell>
          <cell r="H7">
            <v>4.7558333333333325</v>
          </cell>
          <cell r="I7">
            <v>4.7500000000000018</v>
          </cell>
          <cell r="J7">
            <v>4.75</v>
          </cell>
          <cell r="K7">
            <v>4.7500000000000009</v>
          </cell>
          <cell r="L7">
            <v>4.8324999999999996</v>
          </cell>
        </row>
        <row r="8">
          <cell r="A8" t="str">
            <v>3 month time deposit</v>
          </cell>
          <cell r="B8">
            <v>5.958333333333333</v>
          </cell>
          <cell r="C8">
            <v>3.5833333333333335</v>
          </cell>
          <cell r="D8">
            <v>2.75</v>
          </cell>
          <cell r="E8">
            <v>4.1891666666666669</v>
          </cell>
          <cell r="F8">
            <v>5.7958333333333343</v>
          </cell>
          <cell r="G8">
            <v>4.8099999999999996</v>
          </cell>
          <cell r="H8">
            <v>6.1849999999999996</v>
          </cell>
          <cell r="I8">
            <v>7.3458333333333341</v>
          </cell>
          <cell r="J8">
            <v>4.8500000000000005</v>
          </cell>
          <cell r="K8">
            <v>4.9758333333333331</v>
          </cell>
          <cell r="L8">
            <v>2.3783333333333334</v>
          </cell>
        </row>
        <row r="9">
          <cell r="A9" t="str">
            <v>3 month T-Bills</v>
          </cell>
          <cell r="B9" t="str">
            <v>n/a</v>
          </cell>
          <cell r="C9">
            <v>3.3166666666666664</v>
          </cell>
          <cell r="D9">
            <v>2.9891666666666663</v>
          </cell>
          <cell r="E9">
            <v>4.2083333333333339</v>
          </cell>
          <cell r="F9">
            <v>5.7250000000000005</v>
          </cell>
          <cell r="G9">
            <v>5.0933333333333337</v>
          </cell>
          <cell r="H9">
            <v>6.245000000000001</v>
          </cell>
          <cell r="I9">
            <v>7.2774999999999999</v>
          </cell>
          <cell r="J9">
            <v>5.3016666666666667</v>
          </cell>
          <cell r="K9">
            <v>5.8883333333333328</v>
          </cell>
          <cell r="L9">
            <v>3.418333333333333</v>
          </cell>
        </row>
        <row r="10">
          <cell r="A10" t="str">
            <v>Overnight HIBOR</v>
          </cell>
          <cell r="B10">
            <v>5.82</v>
          </cell>
          <cell r="C10">
            <v>3.5591666666666661</v>
          </cell>
          <cell r="D10">
            <v>3.0391666666666661</v>
          </cell>
          <cell r="E10">
            <v>3.9016666666666668</v>
          </cell>
          <cell r="F10">
            <v>5.6166666666666663</v>
          </cell>
          <cell r="G10">
            <v>5.0974999999999993</v>
          </cell>
          <cell r="H10">
            <v>6.0441666666666665</v>
          </cell>
          <cell r="I10">
            <v>5.6083333333333334</v>
          </cell>
          <cell r="J10">
            <v>4.8066666666666658</v>
          </cell>
          <cell r="K10">
            <v>5.5616666666666674</v>
          </cell>
          <cell r="L10">
            <v>3.5908333333333338</v>
          </cell>
        </row>
        <row r="11">
          <cell r="A11" t="str">
            <v>3 month HIBOR</v>
          </cell>
          <cell r="B11">
            <v>6.21</v>
          </cell>
          <cell r="C11">
            <v>3.8925000000000005</v>
          </cell>
          <cell r="D11">
            <v>3.3966666666666669</v>
          </cell>
          <cell r="E11">
            <v>4.7491666666666665</v>
          </cell>
          <cell r="F11">
            <v>6.1749999999999998</v>
          </cell>
          <cell r="G11">
            <v>5.4575000000000005</v>
          </cell>
          <cell r="H11">
            <v>7.1258333333333335</v>
          </cell>
          <cell r="I11">
            <v>8.0849999999999991</v>
          </cell>
          <cell r="J11">
            <v>5.8383333333333338</v>
          </cell>
          <cell r="K11">
            <v>6.1174999999999997</v>
          </cell>
          <cell r="L11">
            <v>3.5758333333333336</v>
          </cell>
        </row>
        <row r="12">
          <cell r="A12" t="str">
            <v>* Average period values from HKMA</v>
          </cell>
        </row>
        <row r="13">
          <cell r="B13">
            <v>1.1116666666666672</v>
          </cell>
          <cell r="C13">
            <v>1.2258333333333327</v>
          </cell>
          <cell r="D13">
            <v>1.5391666666666661</v>
          </cell>
          <cell r="E13">
            <v>1.4541666666666666</v>
          </cell>
          <cell r="F13">
            <v>1.4191666666666665</v>
          </cell>
          <cell r="G13">
            <v>1.3241666666666658</v>
          </cell>
          <cell r="H13">
            <v>1.9683333333333337</v>
          </cell>
          <cell r="I13">
            <v>0.42083333333333339</v>
          </cell>
          <cell r="J13">
            <v>1.0599999999999992</v>
          </cell>
          <cell r="K13">
            <v>1.0958333333333341</v>
          </cell>
          <cell r="L13">
            <v>1.4183333333333343</v>
          </cell>
        </row>
        <row r="15">
          <cell r="A15" t="str">
            <v>Spread with prime</v>
          </cell>
          <cell r="B15">
            <v>1991</v>
          </cell>
          <cell r="C15">
            <v>1992</v>
          </cell>
          <cell r="D15">
            <v>1993</v>
          </cell>
          <cell r="E15">
            <v>1994</v>
          </cell>
          <cell r="F15">
            <v>1995</v>
          </cell>
          <cell r="G15">
            <v>1996</v>
          </cell>
          <cell r="H15">
            <v>1997</v>
          </cell>
          <cell r="I15">
            <v>1998</v>
          </cell>
          <cell r="J15">
            <v>1999</v>
          </cell>
          <cell r="K15">
            <v>2000</v>
          </cell>
          <cell r="L15">
            <v>2001</v>
          </cell>
        </row>
        <row r="16">
          <cell r="A16" t="str">
            <v>Spread for time dep.</v>
          </cell>
          <cell r="B16">
            <v>3.458333333333333</v>
          </cell>
          <cell r="C16">
            <v>3.7499999999999996</v>
          </cell>
          <cell r="D16">
            <v>3.75</v>
          </cell>
          <cell r="E16">
            <v>3.0683333333333334</v>
          </cell>
          <cell r="F16">
            <v>3.1516666666666655</v>
          </cell>
          <cell r="G16">
            <v>3.7133333333333338</v>
          </cell>
          <cell r="H16">
            <v>2.6466666666666656</v>
          </cell>
          <cell r="I16">
            <v>2.5916666666666677</v>
          </cell>
          <cell r="J16">
            <v>3.6466666666666656</v>
          </cell>
          <cell r="K16">
            <v>4.2400000000000011</v>
          </cell>
          <cell r="L16">
            <v>4.6266666666666652</v>
          </cell>
        </row>
        <row r="17">
          <cell r="A17" t="str">
            <v>Spread for T-Bills</v>
          </cell>
          <cell r="B17" t="str">
            <v>n/a</v>
          </cell>
          <cell r="C17">
            <v>4.0166666666666666</v>
          </cell>
          <cell r="D17">
            <v>3.5108333333333337</v>
          </cell>
          <cell r="E17">
            <v>3.0491666666666664</v>
          </cell>
          <cell r="F17">
            <v>3.2224999999999993</v>
          </cell>
          <cell r="G17">
            <v>3.4299999999999997</v>
          </cell>
          <cell r="H17">
            <v>2.5866666666666642</v>
          </cell>
          <cell r="I17">
            <v>2.6600000000000019</v>
          </cell>
          <cell r="J17">
            <v>3.1949999999999994</v>
          </cell>
          <cell r="K17">
            <v>3.3275000000000015</v>
          </cell>
          <cell r="L17">
            <v>3.586666666666666</v>
          </cell>
        </row>
        <row r="18">
          <cell r="A18" t="str">
            <v>Overnight HIBOR</v>
          </cell>
          <cell r="B18">
            <v>3.5966666666666658</v>
          </cell>
          <cell r="C18">
            <v>3.7741666666666669</v>
          </cell>
          <cell r="D18">
            <v>3.4608333333333339</v>
          </cell>
          <cell r="E18">
            <v>3.3558333333333334</v>
          </cell>
          <cell r="F18">
            <v>3.3308333333333335</v>
          </cell>
          <cell r="G18">
            <v>3.4258333333333342</v>
          </cell>
          <cell r="H18">
            <v>2.7874999999999988</v>
          </cell>
          <cell r="I18">
            <v>4.3291666666666684</v>
          </cell>
          <cell r="J18">
            <v>3.6900000000000004</v>
          </cell>
          <cell r="K18">
            <v>3.6541666666666668</v>
          </cell>
          <cell r="L18">
            <v>3.4141666666666652</v>
          </cell>
        </row>
        <row r="19">
          <cell r="A19" t="str">
            <v>3 month HIBOR</v>
          </cell>
          <cell r="B19">
            <v>3.2066666666666661</v>
          </cell>
          <cell r="C19">
            <v>3.4408333333333325</v>
          </cell>
          <cell r="D19">
            <v>3.1033333333333331</v>
          </cell>
          <cell r="E19">
            <v>2.5083333333333337</v>
          </cell>
          <cell r="F19">
            <v>2.7725</v>
          </cell>
          <cell r="G19">
            <v>3.065833333333333</v>
          </cell>
          <cell r="H19">
            <v>1.7058333333333318</v>
          </cell>
          <cell r="I19">
            <v>1.8525000000000027</v>
          </cell>
          <cell r="J19">
            <v>2.6583333333333323</v>
          </cell>
          <cell r="K19">
            <v>3.0983333333333345</v>
          </cell>
          <cell r="L19">
            <v>3.4291666666666654</v>
          </cell>
        </row>
        <row r="20">
          <cell r="A20" t="str">
            <v>H1 Average</v>
          </cell>
          <cell r="B20">
            <v>9.75</v>
          </cell>
          <cell r="C20">
            <v>4.0999999999999988</v>
          </cell>
          <cell r="D20">
            <v>3.0933333333333333</v>
          </cell>
          <cell r="E20">
            <v>2.5683333333333334</v>
          </cell>
          <cell r="F20">
            <v>2.4816666666666647</v>
          </cell>
          <cell r="G20">
            <v>3.1616666666666662</v>
          </cell>
          <cell r="H20">
            <v>2.8299999999999992</v>
          </cell>
          <cell r="I20">
            <v>1.8016666666666659</v>
          </cell>
          <cell r="J20">
            <v>3.0316666666666654</v>
          </cell>
          <cell r="K20">
            <v>2.7333333333333334</v>
          </cell>
          <cell r="L20">
            <v>3.4933333333333332</v>
          </cell>
        </row>
        <row r="21">
          <cell r="A21" t="str">
            <v>H2 Average</v>
          </cell>
          <cell r="B21">
            <v>9.0833333333333339</v>
          </cell>
          <cell r="C21">
            <v>2.7816666666666667</v>
          </cell>
          <cell r="D21">
            <v>3.1133333333333333</v>
          </cell>
          <cell r="E21">
            <v>2.4483333333333333</v>
          </cell>
          <cell r="F21">
            <v>3.0633333333333344</v>
          </cell>
          <cell r="G21">
            <v>2.9699999999999998</v>
          </cell>
          <cell r="H21">
            <v>0.58166666666666522</v>
          </cell>
          <cell r="I21">
            <v>1.9033333333333333</v>
          </cell>
          <cell r="J21">
            <v>2.2849999999999993</v>
          </cell>
          <cell r="K21">
            <v>3.4633333333333338</v>
          </cell>
          <cell r="L21">
            <v>3.3649999999999998</v>
          </cell>
        </row>
        <row r="22">
          <cell r="A22" t="str">
            <v>Table 5.4.2</v>
          </cell>
        </row>
        <row r="23">
          <cell r="A23" t="str">
            <v>Best lending rate</v>
          </cell>
          <cell r="B23">
            <v>1991</v>
          </cell>
          <cell r="C23">
            <v>1992</v>
          </cell>
          <cell r="D23">
            <v>1993</v>
          </cell>
          <cell r="E23">
            <v>1994</v>
          </cell>
          <cell r="F23">
            <v>1995</v>
          </cell>
          <cell r="G23">
            <v>1996</v>
          </cell>
          <cell r="H23">
            <v>1997</v>
          </cell>
          <cell r="I23">
            <v>1998</v>
          </cell>
          <cell r="J23">
            <v>1999</v>
          </cell>
          <cell r="K23">
            <v>2000</v>
          </cell>
          <cell r="L23">
            <v>2001</v>
          </cell>
        </row>
        <row r="24">
          <cell r="A24" t="str">
            <v>January</v>
          </cell>
          <cell r="B24">
            <v>10</v>
          </cell>
          <cell r="C24">
            <v>8.5</v>
          </cell>
          <cell r="D24">
            <v>6.5</v>
          </cell>
          <cell r="E24">
            <v>6.5</v>
          </cell>
          <cell r="F24">
            <v>8.5</v>
          </cell>
          <cell r="G24">
            <v>8.75</v>
          </cell>
          <cell r="H24">
            <v>8.5</v>
          </cell>
          <cell r="I24">
            <v>9.98</v>
          </cell>
          <cell r="J24">
            <v>8.83</v>
          </cell>
          <cell r="K24">
            <v>8.5</v>
          </cell>
          <cell r="L24">
            <v>9.11</v>
          </cell>
        </row>
        <row r="25">
          <cell r="A25" t="str">
            <v>February</v>
          </cell>
          <cell r="B25">
            <v>9.5</v>
          </cell>
          <cell r="C25">
            <v>8.5</v>
          </cell>
          <cell r="D25">
            <v>6.5</v>
          </cell>
          <cell r="E25">
            <v>6.5</v>
          </cell>
          <cell r="F25">
            <v>8.91</v>
          </cell>
          <cell r="G25">
            <v>8.5299999999999994</v>
          </cell>
          <cell r="H25">
            <v>8.5</v>
          </cell>
          <cell r="I25">
            <v>10.25</v>
          </cell>
          <cell r="J25">
            <v>8.75</v>
          </cell>
          <cell r="K25">
            <v>8.64</v>
          </cell>
          <cell r="L25">
            <v>8.57</v>
          </cell>
        </row>
        <row r="26">
          <cell r="A26" t="str">
            <v>March</v>
          </cell>
          <cell r="B26">
            <v>9.5</v>
          </cell>
          <cell r="C26">
            <v>8.5</v>
          </cell>
          <cell r="D26">
            <v>6.5</v>
          </cell>
          <cell r="E26">
            <v>6.53</v>
          </cell>
          <cell r="F26">
            <v>9</v>
          </cell>
          <cell r="G26">
            <v>8.5</v>
          </cell>
          <cell r="H26">
            <v>8.5399999999999991</v>
          </cell>
          <cell r="I26">
            <v>10.23</v>
          </cell>
          <cell r="J26">
            <v>8.75</v>
          </cell>
          <cell r="K26">
            <v>8.7899999999999991</v>
          </cell>
          <cell r="L26">
            <v>8.4</v>
          </cell>
        </row>
        <row r="27">
          <cell r="A27" t="str">
            <v>April</v>
          </cell>
          <cell r="B27">
            <v>9.5</v>
          </cell>
          <cell r="C27">
            <v>8.5</v>
          </cell>
          <cell r="D27">
            <v>6.5</v>
          </cell>
          <cell r="E27">
            <v>6.75</v>
          </cell>
          <cell r="F27">
            <v>9</v>
          </cell>
          <cell r="G27">
            <v>8.5</v>
          </cell>
          <cell r="H27">
            <v>8.75</v>
          </cell>
          <cell r="I27">
            <v>10</v>
          </cell>
          <cell r="J27">
            <v>8.59</v>
          </cell>
          <cell r="K27">
            <v>9</v>
          </cell>
          <cell r="L27">
            <v>7.87</v>
          </cell>
        </row>
        <row r="28">
          <cell r="A28" t="str">
            <v>May</v>
          </cell>
          <cell r="B28">
            <v>9.5</v>
          </cell>
          <cell r="C28">
            <v>8</v>
          </cell>
          <cell r="D28">
            <v>6.5</v>
          </cell>
          <cell r="E28">
            <v>6.9</v>
          </cell>
          <cell r="F28">
            <v>9</v>
          </cell>
          <cell r="G28">
            <v>8.5</v>
          </cell>
          <cell r="H28">
            <v>8.75</v>
          </cell>
          <cell r="I28">
            <v>10</v>
          </cell>
          <cell r="J28">
            <v>8.27</v>
          </cell>
          <cell r="K28">
            <v>9.16</v>
          </cell>
          <cell r="L28">
            <v>7.32</v>
          </cell>
        </row>
        <row r="29">
          <cell r="A29" t="str">
            <v>June</v>
          </cell>
          <cell r="B29">
            <v>10.5</v>
          </cell>
          <cell r="C29">
            <v>7</v>
          </cell>
          <cell r="D29">
            <v>6.5</v>
          </cell>
          <cell r="E29">
            <v>7.25</v>
          </cell>
          <cell r="F29">
            <v>9</v>
          </cell>
          <cell r="G29">
            <v>8.5</v>
          </cell>
          <cell r="H29">
            <v>8.75</v>
          </cell>
          <cell r="I29">
            <v>10</v>
          </cell>
          <cell r="J29">
            <v>8.25</v>
          </cell>
          <cell r="K29">
            <v>9.5</v>
          </cell>
          <cell r="L29">
            <v>7</v>
          </cell>
        </row>
        <row r="30">
          <cell r="A30" t="str">
            <v>July</v>
          </cell>
          <cell r="B30">
            <v>9.5</v>
          </cell>
          <cell r="C30">
            <v>6.5</v>
          </cell>
          <cell r="D30">
            <v>6.5</v>
          </cell>
          <cell r="E30">
            <v>7.25</v>
          </cell>
          <cell r="F30">
            <v>9</v>
          </cell>
          <cell r="G30">
            <v>8.5</v>
          </cell>
          <cell r="H30">
            <v>8.75</v>
          </cell>
          <cell r="I30">
            <v>10</v>
          </cell>
          <cell r="J30">
            <v>8.25</v>
          </cell>
          <cell r="K30">
            <v>9.5</v>
          </cell>
          <cell r="L30">
            <v>6.77</v>
          </cell>
        </row>
        <row r="31">
          <cell r="A31" t="str">
            <v>August</v>
          </cell>
          <cell r="B31">
            <v>9.5</v>
          </cell>
          <cell r="C31">
            <v>6.5</v>
          </cell>
          <cell r="D31">
            <v>6.5</v>
          </cell>
          <cell r="E31">
            <v>7.41</v>
          </cell>
          <cell r="F31">
            <v>9</v>
          </cell>
          <cell r="G31">
            <v>8.5</v>
          </cell>
          <cell r="H31">
            <v>8.75</v>
          </cell>
          <cell r="I31">
            <v>10</v>
          </cell>
          <cell r="J31">
            <v>8.27</v>
          </cell>
          <cell r="K31">
            <v>9.5</v>
          </cell>
          <cell r="L31">
            <v>6.69</v>
          </cell>
        </row>
        <row r="32">
          <cell r="A32" t="str">
            <v>September</v>
          </cell>
          <cell r="B32">
            <v>9.5</v>
          </cell>
          <cell r="C32">
            <v>6.5</v>
          </cell>
          <cell r="D32">
            <v>6.5</v>
          </cell>
          <cell r="E32">
            <v>7.75</v>
          </cell>
          <cell r="F32">
            <v>9</v>
          </cell>
          <cell r="G32">
            <v>8.5</v>
          </cell>
          <cell r="H32">
            <v>8.75</v>
          </cell>
          <cell r="I32">
            <v>10</v>
          </cell>
          <cell r="J32">
            <v>8.5</v>
          </cell>
          <cell r="K32">
            <v>9.5</v>
          </cell>
          <cell r="L32">
            <v>6.3</v>
          </cell>
        </row>
        <row r="33">
          <cell r="A33" t="str">
            <v>October</v>
          </cell>
          <cell r="B33">
            <v>9</v>
          </cell>
          <cell r="C33">
            <v>6.5</v>
          </cell>
          <cell r="D33">
            <v>6.5</v>
          </cell>
          <cell r="E33">
            <v>7.75</v>
          </cell>
          <cell r="F33">
            <v>9</v>
          </cell>
          <cell r="G33">
            <v>8.5</v>
          </cell>
          <cell r="H33">
            <v>8.94</v>
          </cell>
          <cell r="I33">
            <v>9.9</v>
          </cell>
          <cell r="J33">
            <v>8.5</v>
          </cell>
          <cell r="K33">
            <v>9.5</v>
          </cell>
          <cell r="L33">
            <v>5.55</v>
          </cell>
        </row>
        <row r="34">
          <cell r="A34" t="str">
            <v>November</v>
          </cell>
          <cell r="B34">
            <v>8.5</v>
          </cell>
          <cell r="C34">
            <v>6.5</v>
          </cell>
          <cell r="D34">
            <v>6.5</v>
          </cell>
          <cell r="E34">
            <v>8</v>
          </cell>
          <cell r="F34">
            <v>9</v>
          </cell>
          <cell r="G34">
            <v>8.5</v>
          </cell>
          <cell r="H34">
            <v>9.5</v>
          </cell>
          <cell r="I34">
            <v>9.68</v>
          </cell>
          <cell r="J34">
            <v>8.5</v>
          </cell>
          <cell r="K34">
            <v>9.5</v>
          </cell>
          <cell r="L34">
            <v>5.31</v>
          </cell>
        </row>
        <row r="35">
          <cell r="A35" t="str">
            <v>December</v>
          </cell>
          <cell r="B35">
            <v>8.5</v>
          </cell>
          <cell r="C35">
            <v>6.5</v>
          </cell>
          <cell r="D35">
            <v>6.5</v>
          </cell>
          <cell r="E35">
            <v>8.5</v>
          </cell>
          <cell r="F35">
            <v>8.9600000000000009</v>
          </cell>
          <cell r="G35">
            <v>8.5</v>
          </cell>
          <cell r="H35">
            <v>9.5</v>
          </cell>
          <cell r="I35">
            <v>9.2100000000000009</v>
          </cell>
          <cell r="J35">
            <v>8.5</v>
          </cell>
          <cell r="K35">
            <v>9.5</v>
          </cell>
          <cell r="L35">
            <v>5.17</v>
          </cell>
        </row>
        <row r="36">
          <cell r="A36" t="str">
            <v>Year Average</v>
          </cell>
          <cell r="B36">
            <v>9.4166666666666661</v>
          </cell>
          <cell r="C36">
            <v>7.333333333333333</v>
          </cell>
          <cell r="D36">
            <v>6.5</v>
          </cell>
          <cell r="E36">
            <v>7.2575000000000003</v>
          </cell>
          <cell r="F36">
            <v>8.9474999999999998</v>
          </cell>
          <cell r="G36">
            <v>8.5233333333333334</v>
          </cell>
          <cell r="H36">
            <v>8.8316666666666652</v>
          </cell>
          <cell r="I36">
            <v>9.9375000000000018</v>
          </cell>
          <cell r="J36">
            <v>8.4966666666666661</v>
          </cell>
          <cell r="K36">
            <v>9.2158333333333342</v>
          </cell>
          <cell r="L36">
            <v>7.004999999999999</v>
          </cell>
        </row>
        <row r="37">
          <cell r="A37" t="str">
            <v>H1 Average</v>
          </cell>
          <cell r="B37">
            <v>9.75</v>
          </cell>
          <cell r="C37">
            <v>8.1666666666666661</v>
          </cell>
          <cell r="D37">
            <v>6.5</v>
          </cell>
          <cell r="E37">
            <v>6.7383333333333333</v>
          </cell>
          <cell r="F37">
            <v>8.9016666666666655</v>
          </cell>
          <cell r="G37">
            <v>8.5466666666666669</v>
          </cell>
          <cell r="H37">
            <v>8.6316666666666659</v>
          </cell>
          <cell r="I37">
            <v>10.076666666666666</v>
          </cell>
          <cell r="J37">
            <v>8.5733333333333324</v>
          </cell>
          <cell r="K37">
            <v>8.9316666666666666</v>
          </cell>
          <cell r="L37">
            <v>8.0449999999999999</v>
          </cell>
        </row>
        <row r="38">
          <cell r="A38" t="str">
            <v>H2 Average</v>
          </cell>
          <cell r="B38">
            <v>9.0833333333333339</v>
          </cell>
          <cell r="C38">
            <v>6.5</v>
          </cell>
          <cell r="D38">
            <v>6.5</v>
          </cell>
          <cell r="E38">
            <v>7.7766666666666664</v>
          </cell>
          <cell r="F38">
            <v>8.9933333333333341</v>
          </cell>
          <cell r="G38">
            <v>8.5</v>
          </cell>
          <cell r="H38">
            <v>9.0316666666666663</v>
          </cell>
          <cell r="I38">
            <v>9.7983333333333338</v>
          </cell>
          <cell r="J38">
            <v>8.42</v>
          </cell>
          <cell r="K38">
            <v>9.5</v>
          </cell>
          <cell r="L38">
            <v>5.9649999999999999</v>
          </cell>
        </row>
        <row r="41">
          <cell r="A41" t="str">
            <v>Table 5.4.2</v>
          </cell>
        </row>
        <row r="42">
          <cell r="A42" t="str">
            <v>Best savings rate</v>
          </cell>
          <cell r="B42">
            <v>1991</v>
          </cell>
          <cell r="C42">
            <v>1992</v>
          </cell>
          <cell r="D42">
            <v>1993</v>
          </cell>
          <cell r="E42">
            <v>1994</v>
          </cell>
          <cell r="F42">
            <v>1995</v>
          </cell>
          <cell r="G42">
            <v>1996</v>
          </cell>
          <cell r="H42">
            <v>1997</v>
          </cell>
          <cell r="I42">
            <v>1998</v>
          </cell>
          <cell r="J42">
            <v>1999</v>
          </cell>
          <cell r="K42">
            <v>2000</v>
          </cell>
          <cell r="L42">
            <v>2001</v>
          </cell>
        </row>
        <row r="43">
          <cell r="A43" t="str">
            <v>January</v>
          </cell>
          <cell r="B43">
            <v>5.5</v>
          </cell>
          <cell r="C43">
            <v>3.5</v>
          </cell>
          <cell r="D43">
            <v>1.5</v>
          </cell>
          <cell r="E43">
            <v>1.5</v>
          </cell>
          <cell r="F43">
            <v>3.75</v>
          </cell>
          <cell r="G43">
            <v>4</v>
          </cell>
          <cell r="H43">
            <v>3.75</v>
          </cell>
          <cell r="I43">
            <v>5.23</v>
          </cell>
          <cell r="J43">
            <v>4.08</v>
          </cell>
          <cell r="K43">
            <v>3.75</v>
          </cell>
          <cell r="L43">
            <v>4.3600000000000003</v>
          </cell>
        </row>
        <row r="44">
          <cell r="A44" t="str">
            <v>February</v>
          </cell>
          <cell r="B44">
            <v>5</v>
          </cell>
          <cell r="C44">
            <v>3.5</v>
          </cell>
          <cell r="D44">
            <v>1.5</v>
          </cell>
          <cell r="E44">
            <v>1.5</v>
          </cell>
          <cell r="F44">
            <v>4.16</v>
          </cell>
          <cell r="G44">
            <v>3.78</v>
          </cell>
          <cell r="H44">
            <v>3.75</v>
          </cell>
          <cell r="I44">
            <v>5.5</v>
          </cell>
          <cell r="J44">
            <v>4</v>
          </cell>
          <cell r="K44">
            <v>3.89</v>
          </cell>
          <cell r="L44">
            <v>3.82</v>
          </cell>
        </row>
        <row r="45">
          <cell r="A45" t="str">
            <v>March</v>
          </cell>
          <cell r="B45">
            <v>5</v>
          </cell>
          <cell r="C45">
            <v>3.5</v>
          </cell>
          <cell r="D45">
            <v>1.5</v>
          </cell>
          <cell r="E45">
            <v>1.56</v>
          </cell>
          <cell r="F45">
            <v>4.25</v>
          </cell>
          <cell r="G45">
            <v>3.75</v>
          </cell>
          <cell r="H45">
            <v>3.79</v>
          </cell>
          <cell r="I45">
            <v>5.48</v>
          </cell>
          <cell r="J45">
            <v>4</v>
          </cell>
          <cell r="K45">
            <v>4.04</v>
          </cell>
          <cell r="L45">
            <v>3.65</v>
          </cell>
        </row>
        <row r="46">
          <cell r="A46" t="str">
            <v>April</v>
          </cell>
          <cell r="B46">
            <v>5</v>
          </cell>
          <cell r="C46">
            <v>3.5</v>
          </cell>
          <cell r="D46">
            <v>1.5</v>
          </cell>
          <cell r="E46">
            <v>2</v>
          </cell>
          <cell r="F46">
            <v>4.25</v>
          </cell>
          <cell r="G46">
            <v>3.75</v>
          </cell>
          <cell r="H46">
            <v>4</v>
          </cell>
          <cell r="I46">
            <v>5.25</v>
          </cell>
          <cell r="J46">
            <v>3.84</v>
          </cell>
          <cell r="K46">
            <v>4.25</v>
          </cell>
          <cell r="L46">
            <v>3.12</v>
          </cell>
        </row>
        <row r="47">
          <cell r="A47" t="str">
            <v>May</v>
          </cell>
          <cell r="B47">
            <v>5</v>
          </cell>
          <cell r="C47">
            <v>3</v>
          </cell>
          <cell r="D47">
            <v>1.5</v>
          </cell>
          <cell r="E47">
            <v>2.15</v>
          </cell>
          <cell r="F47">
            <v>4.25</v>
          </cell>
          <cell r="G47">
            <v>3.75</v>
          </cell>
          <cell r="H47">
            <v>4</v>
          </cell>
          <cell r="I47">
            <v>5.25</v>
          </cell>
          <cell r="J47">
            <v>3.52</v>
          </cell>
          <cell r="K47">
            <v>4.41</v>
          </cell>
          <cell r="L47">
            <v>2.57</v>
          </cell>
        </row>
        <row r="48">
          <cell r="A48" t="str">
            <v>June</v>
          </cell>
          <cell r="B48">
            <v>6</v>
          </cell>
          <cell r="C48">
            <v>2</v>
          </cell>
          <cell r="D48">
            <v>1.5</v>
          </cell>
          <cell r="E48">
            <v>2.5</v>
          </cell>
          <cell r="F48">
            <v>4.25</v>
          </cell>
          <cell r="G48">
            <v>3.75</v>
          </cell>
          <cell r="H48">
            <v>4</v>
          </cell>
          <cell r="I48">
            <v>5.25</v>
          </cell>
          <cell r="J48">
            <v>3.5</v>
          </cell>
          <cell r="K48">
            <v>4.75</v>
          </cell>
          <cell r="L48">
            <v>2.25</v>
          </cell>
        </row>
        <row r="49">
          <cell r="A49" t="str">
            <v>July</v>
          </cell>
          <cell r="B49">
            <v>5</v>
          </cell>
          <cell r="C49">
            <v>1.5</v>
          </cell>
          <cell r="D49">
            <v>1.5</v>
          </cell>
          <cell r="E49">
            <v>2.5</v>
          </cell>
          <cell r="F49">
            <v>4.25</v>
          </cell>
          <cell r="G49">
            <v>3.75</v>
          </cell>
          <cell r="H49">
            <v>4</v>
          </cell>
          <cell r="I49">
            <v>5.25</v>
          </cell>
          <cell r="J49">
            <v>3.5</v>
          </cell>
          <cell r="K49">
            <v>4.75</v>
          </cell>
          <cell r="L49">
            <v>1.97</v>
          </cell>
        </row>
        <row r="50">
          <cell r="A50" t="str">
            <v>August</v>
          </cell>
          <cell r="B50">
            <v>4.5</v>
          </cell>
          <cell r="C50">
            <v>1.5</v>
          </cell>
          <cell r="D50">
            <v>1.5</v>
          </cell>
          <cell r="E50">
            <v>2.66</v>
          </cell>
          <cell r="F50">
            <v>4.25</v>
          </cell>
          <cell r="G50">
            <v>3.75</v>
          </cell>
          <cell r="H50">
            <v>4</v>
          </cell>
          <cell r="I50">
            <v>5.25</v>
          </cell>
          <cell r="J50">
            <v>3.52</v>
          </cell>
          <cell r="K50">
            <v>4.75</v>
          </cell>
          <cell r="L50">
            <v>1.88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CL_A"/>
      <sheetName val="kejian"/>
      <sheetName val="Bird"/>
      <sheetName val="BYD"/>
    </sheetNames>
    <sheetDataSet>
      <sheetData sheetId="0"/>
      <sheetData sheetId="1">
        <row r="3">
          <cell r="A3">
            <v>37263</v>
          </cell>
          <cell r="D3">
            <v>37263</v>
          </cell>
        </row>
      </sheetData>
      <sheetData sheetId="2">
        <row r="3">
          <cell r="A3">
            <v>37263</v>
          </cell>
          <cell r="D3">
            <v>37263</v>
          </cell>
        </row>
      </sheetData>
      <sheetData sheetId="3">
        <row r="3">
          <cell r="A3">
            <v>37263</v>
          </cell>
          <cell r="D3">
            <v>37263</v>
          </cell>
        </row>
      </sheetData>
      <sheetData sheetId="4">
        <row r="3">
          <cell r="A3">
            <v>37468</v>
          </cell>
          <cell r="D3">
            <v>37468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Summary"/>
      <sheetName val="Matrix"/>
      <sheetName val="EPS"/>
      <sheetName val="LTM facts"/>
      <sheetName val="Owners"/>
      <sheetName val="Val2"/>
      <sheetName val="Valuation"/>
      <sheetName val="DCF"/>
      <sheetName val="ISBS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6">
          <cell r="A56" t="str">
            <v>McCUE SYSTEMS</v>
          </cell>
        </row>
        <row r="57">
          <cell r="A57" t="str">
            <v>Historical and Projected Income Statements as a % of Total Revenue</v>
          </cell>
        </row>
        <row r="58">
          <cell r="A58" t="str">
            <v xml:space="preserve"> </v>
          </cell>
        </row>
        <row r="60">
          <cell r="I60" t="str">
            <v>Historical Years Ending 12/31,</v>
          </cell>
          <cell r="O60" t="str">
            <v>LTM</v>
          </cell>
          <cell r="Q60" t="str">
            <v>Projected Years Ending 12/31,</v>
          </cell>
        </row>
        <row r="61">
          <cell r="I61">
            <v>1995</v>
          </cell>
          <cell r="K61">
            <v>1996</v>
          </cell>
          <cell r="M61">
            <v>1997</v>
          </cell>
          <cell r="O61">
            <v>36099</v>
          </cell>
          <cell r="Q61">
            <v>1998</v>
          </cell>
          <cell r="S61">
            <v>1999</v>
          </cell>
          <cell r="U61">
            <v>2000</v>
          </cell>
          <cell r="W61">
            <v>2001</v>
          </cell>
          <cell r="Y61">
            <v>2002</v>
          </cell>
          <cell r="AA61">
            <v>2003</v>
          </cell>
        </row>
        <row r="62">
          <cell r="A62" t="str">
            <v>Revenue:</v>
          </cell>
        </row>
        <row r="63">
          <cell r="B63" t="str">
            <v>License/Modules</v>
          </cell>
          <cell r="I63">
            <v>0.40996256954242738</v>
          </cell>
          <cell r="K63">
            <v>0.35790505397629596</v>
          </cell>
          <cell r="M63">
            <v>0.31011424680406652</v>
          </cell>
          <cell r="O63">
            <v>0.34554358445685424</v>
          </cell>
          <cell r="Q63">
            <v>0.36215526315849966</v>
          </cell>
          <cell r="S63">
            <v>0.35320088300220753</v>
          </cell>
          <cell r="U63">
            <v>0.33877708835821996</v>
          </cell>
          <cell r="W63">
            <v>0.32594437762276623</v>
          </cell>
          <cell r="Y63">
            <v>0.3194487956846041</v>
          </cell>
          <cell r="AA63">
            <v>0.3171890177422978</v>
          </cell>
        </row>
        <row r="64">
          <cell r="B64" t="str">
            <v>Maintenance</v>
          </cell>
          <cell r="I64">
            <v>0.18522885946763951</v>
          </cell>
          <cell r="K64">
            <v>0.18589304395388231</v>
          </cell>
          <cell r="M64">
            <v>0.18699916640352271</v>
          </cell>
          <cell r="O64">
            <v>0.11798224731287399</v>
          </cell>
          <cell r="Q64">
            <v>0.12174194101591693</v>
          </cell>
          <cell r="S64">
            <v>0.14198675496688742</v>
          </cell>
          <cell r="U64">
            <v>0.17763702980870141</v>
          </cell>
          <cell r="W64">
            <v>0.20063139554163542</v>
          </cell>
          <cell r="Y64">
            <v>0.2051823789282238</v>
          </cell>
          <cell r="AA64">
            <v>0.20373092060277212</v>
          </cell>
        </row>
        <row r="65">
          <cell r="B65" t="str">
            <v>Services</v>
          </cell>
          <cell r="I65">
            <v>4.4441357731363372E-3</v>
          </cell>
          <cell r="K65">
            <v>2.3406115653419213E-2</v>
          </cell>
          <cell r="M65">
            <v>5.1696690523841619E-2</v>
          </cell>
          <cell r="O65">
            <v>8.1051801255964742E-2</v>
          </cell>
          <cell r="Q65">
            <v>8.5719356297360383E-2</v>
          </cell>
          <cell r="S65">
            <v>8.9801324503311256E-2</v>
          </cell>
          <cell r="U65">
            <v>9.3623994255518941E-2</v>
          </cell>
          <cell r="W65">
            <v>9.791042543258334E-2</v>
          </cell>
          <cell r="Y65">
            <v>0.10013135759683685</v>
          </cell>
          <cell r="AA65">
            <v>0.10201667350452444</v>
          </cell>
        </row>
        <row r="66">
          <cell r="B66" t="str">
            <v>Development</v>
          </cell>
          <cell r="I66">
            <v>0.1772772631902155</v>
          </cell>
          <cell r="K66">
            <v>0.16307658109291737</v>
          </cell>
          <cell r="M66">
            <v>0.1922375358944213</v>
          </cell>
          <cell r="O66">
            <v>0.14545975382071416</v>
          </cell>
          <cell r="Q66">
            <v>0.13006672841349501</v>
          </cell>
          <cell r="S66">
            <v>0.15894039735099338</v>
          </cell>
          <cell r="U66">
            <v>0.16570618452304237</v>
          </cell>
          <cell r="W66">
            <v>0.1691337082371443</v>
          </cell>
          <cell r="Y66">
            <v>0.1729702199367282</v>
          </cell>
          <cell r="AA66">
            <v>0.1762269770109301</v>
          </cell>
        </row>
        <row r="67">
          <cell r="B67" t="str">
            <v>Hardware/3rd Party Software</v>
          </cell>
          <cell r="I67">
            <v>0.17963073976328164</v>
          </cell>
          <cell r="K67">
            <v>0.25034909080246748</v>
          </cell>
          <cell r="M67">
            <v>0.2336925644471648</v>
          </cell>
          <cell r="O67">
            <v>0.29567562812327935</v>
          </cell>
          <cell r="Q67">
            <v>0.30031671111472791</v>
          </cell>
          <cell r="S67">
            <v>0.25607064017660042</v>
          </cell>
          <cell r="U67">
            <v>0.22425570305451734</v>
          </cell>
          <cell r="W67">
            <v>0.20638009316587061</v>
          </cell>
          <cell r="Y67">
            <v>0.20226724785360709</v>
          </cell>
          <cell r="AA67">
            <v>0.20083641113947567</v>
          </cell>
        </row>
        <row r="68">
          <cell r="B68" t="str">
            <v>Other</v>
          </cell>
          <cell r="I68">
            <v>4.3456432263299885E-2</v>
          </cell>
          <cell r="K68">
            <v>1.9370114521017719E-2</v>
          </cell>
          <cell r="M68">
            <v>2.5259795926983117E-2</v>
          </cell>
          <cell r="O68">
            <v>1.4286985030313559E-2</v>
          </cell>
          <cell r="Q68">
            <v>0</v>
          </cell>
          <cell r="S68">
            <v>0</v>
          </cell>
          <cell r="U68">
            <v>0</v>
          </cell>
          <cell r="W68">
            <v>0</v>
          </cell>
          <cell r="Y68">
            <v>0</v>
          </cell>
          <cell r="AA68">
            <v>0</v>
          </cell>
        </row>
        <row r="69">
          <cell r="C69" t="str">
            <v>Total Revenue</v>
          </cell>
          <cell r="I69">
            <v>1</v>
          </cell>
          <cell r="K69">
            <v>1</v>
          </cell>
          <cell r="M69">
            <v>1</v>
          </cell>
          <cell r="O69">
            <v>1</v>
          </cell>
          <cell r="Q69">
            <v>1</v>
          </cell>
          <cell r="S69">
            <v>1</v>
          </cell>
          <cell r="U69">
            <v>1</v>
          </cell>
          <cell r="W69">
            <v>1</v>
          </cell>
          <cell r="Y69">
            <v>1.0000000000000002</v>
          </cell>
          <cell r="AA69">
            <v>1</v>
          </cell>
        </row>
        <row r="71">
          <cell r="A71" t="str">
            <v>Cost of Sales:</v>
          </cell>
        </row>
        <row r="72">
          <cell r="B72" t="str">
            <v>Customer Support/Implementation</v>
          </cell>
          <cell r="I72">
            <v>0.27327359325082062</v>
          </cell>
          <cell r="K72">
            <v>0.22239710290942288</v>
          </cell>
          <cell r="M72">
            <v>0.12616516177395437</v>
          </cell>
          <cell r="O72">
            <v>0.13226861972526782</v>
          </cell>
          <cell r="Q72">
            <v>0.15848785557586961</v>
          </cell>
          <cell r="S72">
            <v>0.16878216335540838</v>
          </cell>
          <cell r="U72">
            <v>0.16581960120044925</v>
          </cell>
          <cell r="W72">
            <v>0.16160969202076456</v>
          </cell>
          <cell r="Y72">
            <v>0.16160969202076456</v>
          </cell>
          <cell r="AA72">
            <v>0.16160969202076456</v>
          </cell>
        </row>
        <row r="73">
          <cell r="B73" t="str">
            <v>Hardware/3rd Party Software</v>
          </cell>
          <cell r="I73">
            <v>0.14861207570894899</v>
          </cell>
          <cell r="K73">
            <v>0.18853921905414647</v>
          </cell>
          <cell r="M73">
            <v>0.19024319799450801</v>
          </cell>
          <cell r="O73">
            <v>0.23966862761578658</v>
          </cell>
          <cell r="Q73">
            <v>0.24222078468126934</v>
          </cell>
          <cell r="S73">
            <v>0.21766004415011037</v>
          </cell>
          <cell r="U73">
            <v>0.19061734759633975</v>
          </cell>
          <cell r="W73">
            <v>0.17542307919099001</v>
          </cell>
          <cell r="Y73">
            <v>0.17542307919099001</v>
          </cell>
          <cell r="AA73">
            <v>0.17542307919099001</v>
          </cell>
        </row>
        <row r="74">
          <cell r="B74" t="str">
            <v>Custom Consulting</v>
          </cell>
          <cell r="I74">
            <v>0.10186658819917099</v>
          </cell>
          <cell r="K74">
            <v>0.11329411311057851</v>
          </cell>
          <cell r="M74">
            <v>0.20145834985285488</v>
          </cell>
          <cell r="O74">
            <v>0.18271415223359266</v>
          </cell>
          <cell r="Q74">
            <v>0.17940545574377684</v>
          </cell>
          <cell r="S74">
            <v>0.18556520971302426</v>
          </cell>
          <cell r="U74">
            <v>0.18432441588569956</v>
          </cell>
          <cell r="W74">
            <v>0.18624283053301519</v>
          </cell>
          <cell r="Y74">
            <v>0.18624283053301519</v>
          </cell>
          <cell r="AA74">
            <v>0.18624283053301519</v>
          </cell>
        </row>
        <row r="75">
          <cell r="B75" t="str">
            <v>Capitalized Software Amortization</v>
          </cell>
          <cell r="I75">
            <v>7.6719644410653074E-3</v>
          </cell>
          <cell r="K75">
            <v>1.75347811044488E-2</v>
          </cell>
          <cell r="M75">
            <v>1.7098775808036332E-2</v>
          </cell>
          <cell r="O75">
            <v>1.3448188574577779E-2</v>
          </cell>
          <cell r="Q75">
            <v>1.2616031049045509E-2</v>
          </cell>
          <cell r="S75">
            <v>9.6921854304635752E-3</v>
          </cell>
          <cell r="U75">
            <v>3.9454274298970785E-3</v>
          </cell>
          <cell r="W75">
            <v>0</v>
          </cell>
          <cell r="Y75">
            <v>0</v>
          </cell>
          <cell r="AA75">
            <v>0</v>
          </cell>
        </row>
        <row r="76">
          <cell r="B76" t="str">
            <v>Royalty Fee</v>
          </cell>
          <cell r="I76">
            <v>2.1252019563262597E-3</v>
          </cell>
          <cell r="K76">
            <v>1.3279640738438511E-2</v>
          </cell>
          <cell r="M76">
            <v>0</v>
          </cell>
          <cell r="O76">
            <v>2.6974792242884871E-3</v>
          </cell>
          <cell r="Q76">
            <v>3.1052723653517988E-3</v>
          </cell>
          <cell r="S76">
            <v>8.8300220750551876E-3</v>
          </cell>
          <cell r="U76">
            <v>8.1011912433487376E-3</v>
          </cell>
          <cell r="W76">
            <v>7.4554385051710239E-3</v>
          </cell>
          <cell r="Y76">
            <v>7.4554385051710239E-3</v>
          </cell>
          <cell r="AA76">
            <v>7.4554385051710239E-3</v>
          </cell>
        </row>
        <row r="77">
          <cell r="C77" t="str">
            <v>Total Cost of Sales</v>
          </cell>
          <cell r="I77">
            <v>0.53354942355633217</v>
          </cell>
          <cell r="K77">
            <v>0.5550448569170352</v>
          </cell>
          <cell r="M77">
            <v>0.53496548542935363</v>
          </cell>
          <cell r="O77">
            <v>0.57079706737351332</v>
          </cell>
          <cell r="Q77">
            <v>0.59583539941531305</v>
          </cell>
          <cell r="S77">
            <v>0.5905296247240619</v>
          </cell>
          <cell r="U77">
            <v>0.55280798335573433</v>
          </cell>
          <cell r="W77">
            <v>0.53073104024994078</v>
          </cell>
          <cell r="Y77">
            <v>0.53073104024994078</v>
          </cell>
          <cell r="AA77">
            <v>0.53073104024994078</v>
          </cell>
        </row>
        <row r="79">
          <cell r="A79" t="str">
            <v>Gross Profit</v>
          </cell>
          <cell r="I79">
            <v>0.46645057644366777</v>
          </cell>
          <cell r="K79">
            <v>0.44495514308296485</v>
          </cell>
          <cell r="M79">
            <v>0.46503451457064637</v>
          </cell>
          <cell r="O79">
            <v>0.42920293262648668</v>
          </cell>
          <cell r="Q79">
            <v>0.40416460058468695</v>
          </cell>
          <cell r="S79">
            <v>0.40947037527593816</v>
          </cell>
          <cell r="U79">
            <v>0.44719201664426567</v>
          </cell>
          <cell r="W79">
            <v>0.46926895975005928</v>
          </cell>
          <cell r="Y79">
            <v>0.46926895975005944</v>
          </cell>
          <cell r="AA79">
            <v>0.46926895975005922</v>
          </cell>
        </row>
        <row r="81">
          <cell r="A81" t="str">
            <v>Operating Expenses:</v>
          </cell>
        </row>
        <row r="82">
          <cell r="B82" t="str">
            <v>Sales and Marketing</v>
          </cell>
          <cell r="I82">
            <v>0.17292323100879473</v>
          </cell>
          <cell r="K82">
            <v>0.1430892672115954</v>
          </cell>
          <cell r="M82">
            <v>0.15160722417046557</v>
          </cell>
          <cell r="O82">
            <v>0.14293062200077583</v>
          </cell>
          <cell r="Q82">
            <v>0.12852144851714509</v>
          </cell>
          <cell r="S82">
            <v>0.12730649006622519</v>
          </cell>
          <cell r="U82">
            <v>0.12421475521514186</v>
          </cell>
          <cell r="W82">
            <v>0.12237264339596332</v>
          </cell>
          <cell r="Y82">
            <v>0.12237264339596332</v>
          </cell>
          <cell r="AA82">
            <v>0.12237264339596332</v>
          </cell>
        </row>
        <row r="83">
          <cell r="B83" t="str">
            <v>General Administrative</v>
          </cell>
          <cell r="I83">
            <v>0.10248287483459689</v>
          </cell>
          <cell r="K83">
            <v>9.7794867289532864E-2</v>
          </cell>
          <cell r="M83">
            <v>0.11586321166293539</v>
          </cell>
          <cell r="O83">
            <v>0.11984877159079967</v>
          </cell>
          <cell r="Q83">
            <v>0.12361273658219118</v>
          </cell>
          <cell r="S83">
            <v>0.1124242825607064</v>
          </cell>
          <cell r="U83">
            <v>0.10902745199123599</v>
          </cell>
          <cell r="W83">
            <v>9.9578225510748367E-2</v>
          </cell>
          <cell r="Y83">
            <v>9.9578225510748367E-2</v>
          </cell>
          <cell r="AA83">
            <v>9.9578225510748367E-2</v>
          </cell>
        </row>
        <row r="84">
          <cell r="B84" t="str">
            <v>Research and Development</v>
          </cell>
          <cell r="I84">
            <v>0.16469657204266491</v>
          </cell>
          <cell r="K84">
            <v>0.13313198889819158</v>
          </cell>
          <cell r="M84">
            <v>8.851342688536358E-2</v>
          </cell>
          <cell r="O84">
            <v>8.5112600398887794E-2</v>
          </cell>
          <cell r="Q84">
            <v>5.0828145427343908E-2</v>
          </cell>
          <cell r="S84">
            <v>5.3528565121412804E-2</v>
          </cell>
          <cell r="U84">
            <v>5.5675068583948599E-2</v>
          </cell>
          <cell r="W84">
            <v>5.6793805306953646E-2</v>
          </cell>
          <cell r="Y84">
            <v>5.6793805306953646E-2</v>
          </cell>
          <cell r="AA84">
            <v>5.6793805306953646E-2</v>
          </cell>
        </row>
        <row r="85">
          <cell r="C85" t="str">
            <v>Total Operating Expenses</v>
          </cell>
          <cell r="I85">
            <v>0.4401026778860565</v>
          </cell>
          <cell r="K85">
            <v>0.37401612339931983</v>
          </cell>
          <cell r="M85">
            <v>0.35598386271876453</v>
          </cell>
          <cell r="O85">
            <v>0.34789199399046328</v>
          </cell>
          <cell r="Q85">
            <v>0.30296233052668015</v>
          </cell>
          <cell r="S85">
            <v>0.2932593377483444</v>
          </cell>
          <cell r="U85">
            <v>0.28891727579032644</v>
          </cell>
          <cell r="W85">
            <v>0.27874467421366533</v>
          </cell>
          <cell r="Y85">
            <v>0.27874467421366533</v>
          </cell>
          <cell r="AA85">
            <v>0.27874467421366533</v>
          </cell>
        </row>
        <row r="87">
          <cell r="A87" t="str">
            <v>EBIT</v>
          </cell>
          <cell r="I87">
            <v>2.6347898557611275E-2</v>
          </cell>
          <cell r="K87">
            <v>7.0939019683645022E-2</v>
          </cell>
          <cell r="M87">
            <v>0.10905065185188184</v>
          </cell>
          <cell r="O87">
            <v>8.1310938636023386E-2</v>
          </cell>
          <cell r="Q87">
            <v>0.1012022700580068</v>
          </cell>
          <cell r="S87">
            <v>0.11621103752759375</v>
          </cell>
          <cell r="U87">
            <v>0.15827474085393919</v>
          </cell>
          <cell r="W87">
            <v>0.19052428553639394</v>
          </cell>
          <cell r="Y87">
            <v>0.19052428553639411</v>
          </cell>
          <cell r="AA87">
            <v>0.19052428553639389</v>
          </cell>
        </row>
        <row r="89">
          <cell r="A89" t="str">
            <v>Interest (net)</v>
          </cell>
          <cell r="I89">
            <v>1.7353805551697167E-2</v>
          </cell>
          <cell r="K89">
            <v>2.271762559020335E-2</v>
          </cell>
          <cell r="M89">
            <v>7.4413012392717881E-3</v>
          </cell>
          <cell r="O89">
            <v>1.9052417304544949E-4</v>
          </cell>
          <cell r="Q89">
            <v>0</v>
          </cell>
          <cell r="S89">
            <v>0</v>
          </cell>
          <cell r="U89">
            <v>0</v>
          </cell>
          <cell r="W89">
            <v>0</v>
          </cell>
          <cell r="Y89">
            <v>0</v>
          </cell>
          <cell r="AA89">
            <v>0</v>
          </cell>
        </row>
        <row r="90">
          <cell r="A90" t="str">
            <v>Pretax Profit</v>
          </cell>
          <cell r="I90">
            <v>8.9940930059141059E-3</v>
          </cell>
          <cell r="K90">
            <v>4.8221394093441665E-2</v>
          </cell>
          <cell r="M90">
            <v>0.10160935061261005</v>
          </cell>
          <cell r="O90">
            <v>8.1120414462977936E-2</v>
          </cell>
          <cell r="Q90">
            <v>0.1012022700580068</v>
          </cell>
          <cell r="S90">
            <v>0.11621103752759375</v>
          </cell>
          <cell r="U90">
            <v>0.15827474085393919</v>
          </cell>
          <cell r="W90">
            <v>0.19052428553639394</v>
          </cell>
          <cell r="Y90">
            <v>0.20793507173207063</v>
          </cell>
          <cell r="AA90">
            <v>0.21331424390073037</v>
          </cell>
        </row>
        <row r="91">
          <cell r="A91" t="str">
            <v>Provision for Taxes</v>
          </cell>
          <cell r="I91">
            <v>1.224531570982623E-3</v>
          </cell>
          <cell r="K91">
            <v>1.7253548267685526E-3</v>
          </cell>
          <cell r="M91">
            <v>6.6052122290519355E-3</v>
          </cell>
          <cell r="O91">
            <v>5.1949999595672178E-3</v>
          </cell>
          <cell r="Q91">
            <v>1.5180271543516683E-2</v>
          </cell>
          <cell r="S91">
            <v>4.0673818984547458E-2</v>
          </cell>
          <cell r="U91">
            <v>5.5396166663598034E-2</v>
          </cell>
          <cell r="W91">
            <v>6.6683536906854399E-2</v>
          </cell>
          <cell r="Y91">
            <v>7.2777275106224712E-2</v>
          </cell>
          <cell r="AA91">
            <v>7.4659985365255616E-2</v>
          </cell>
        </row>
        <row r="93">
          <cell r="A93" t="str">
            <v>Net Income</v>
          </cell>
          <cell r="I93">
            <v>7.7695614349314835E-3</v>
          </cell>
          <cell r="K93">
            <v>4.649603926667311E-2</v>
          </cell>
          <cell r="M93">
            <v>9.5004138383558104E-2</v>
          </cell>
          <cell r="O93">
            <v>7.5925414503410713E-2</v>
          </cell>
          <cell r="Q93">
            <v>8.6021998514490119E-2</v>
          </cell>
          <cell r="S93">
            <v>7.5537218543046292E-2</v>
          </cell>
          <cell r="U93">
            <v>0.10287857419034117</v>
          </cell>
          <cell r="W93">
            <v>0.12384074862953953</v>
          </cell>
          <cell r="Y93">
            <v>0.1351577966258459</v>
          </cell>
          <cell r="AA93">
            <v>0.13865425853547475</v>
          </cell>
          <cell r="AB93" t="e">
            <v>#DIV/0!</v>
          </cell>
        </row>
        <row r="105">
          <cell r="A105" t="str">
            <v>McCUE SYSTEMS</v>
          </cell>
        </row>
        <row r="106">
          <cell r="A106" t="str">
            <v>Historical and Projected Income Statements - Year to Year Change</v>
          </cell>
        </row>
        <row r="107">
          <cell r="A107" t="str">
            <v xml:space="preserve"> </v>
          </cell>
        </row>
        <row r="110">
          <cell r="K110" t="str">
            <v>95-96</v>
          </cell>
          <cell r="M110" t="str">
            <v>96-97</v>
          </cell>
          <cell r="Q110" t="str">
            <v>97-98</v>
          </cell>
          <cell r="S110" t="str">
            <v>98-99</v>
          </cell>
          <cell r="U110" t="str">
            <v>99-00</v>
          </cell>
          <cell r="W110" t="str">
            <v>00-01</v>
          </cell>
          <cell r="Y110" t="str">
            <v>01-02</v>
          </cell>
          <cell r="AA110" t="str">
            <v>02-03</v>
          </cell>
        </row>
        <row r="111">
          <cell r="A111" t="str">
            <v>Revenue:</v>
          </cell>
        </row>
        <row r="112">
          <cell r="B112" t="str">
            <v>License/Modules</v>
          </cell>
          <cell r="K112">
            <v>-1.2331004118403266E-3</v>
          </cell>
          <cell r="M112">
            <v>-0.11143820688363437</v>
          </cell>
          <cell r="Q112">
            <v>0.58276104059071376</v>
          </cell>
          <cell r="S112">
            <v>0.2695325517667766</v>
          </cell>
          <cell r="U112">
            <v>0.14999999999999991</v>
          </cell>
          <cell r="W112">
            <v>0.14999999999999991</v>
          </cell>
          <cell r="Y112">
            <v>0.15</v>
          </cell>
          <cell r="AA112">
            <v>0.15</v>
          </cell>
        </row>
        <row r="113">
          <cell r="B113" t="str">
            <v>Maintenance</v>
          </cell>
          <cell r="K113">
            <v>0.14814040983703602</v>
          </cell>
          <cell r="M113">
            <v>3.1597496675762615E-2</v>
          </cell>
          <cell r="Q113">
            <v>-0.11764607874173183</v>
          </cell>
          <cell r="S113">
            <v>0.51818422145851417</v>
          </cell>
          <cell r="U113">
            <v>0.5</v>
          </cell>
          <cell r="W113">
            <v>0.34999999999999987</v>
          </cell>
          <cell r="Y113">
            <v>0.2</v>
          </cell>
          <cell r="AA113">
            <v>0.15</v>
          </cell>
        </row>
        <row r="114">
          <cell r="B114" t="str">
            <v>Services</v>
          </cell>
          <cell r="K114">
            <v>5.0253536765915445</v>
          </cell>
          <cell r="M114">
            <v>1.2649944543980887</v>
          </cell>
          <cell r="Q114">
            <v>1.2472864245894231</v>
          </cell>
          <cell r="S114">
            <v>0.36370584717376331</v>
          </cell>
          <cell r="U114">
            <v>0.25</v>
          </cell>
          <cell r="W114">
            <v>0.25000039331366763</v>
          </cell>
          <cell r="Y114">
            <v>0.2</v>
          </cell>
          <cell r="AA114">
            <v>0.18</v>
          </cell>
        </row>
        <row r="115">
          <cell r="B115" t="str">
            <v>Development</v>
          </cell>
          <cell r="K115">
            <v>5.2395726048976909E-2</v>
          </cell>
          <cell r="M115">
            <v>0.2088720628996783</v>
          </cell>
          <cell r="Q115">
            <v>-8.2997975698659521E-2</v>
          </cell>
          <cell r="S115">
            <v>0.59068776036465631</v>
          </cell>
          <cell r="U115">
            <v>0.25</v>
          </cell>
          <cell r="W115">
            <v>0.21999999999999997</v>
          </cell>
          <cell r="Y115">
            <v>0.2</v>
          </cell>
          <cell r="AA115">
            <v>0.18</v>
          </cell>
        </row>
        <row r="116">
          <cell r="B116" t="str">
            <v>Hardware/3rd Party Software</v>
          </cell>
          <cell r="K116">
            <v>0.59443153861337383</v>
          </cell>
          <cell r="M116">
            <v>-4.2734022382740711E-2</v>
          </cell>
          <cell r="Q116">
            <v>0.74171412420264327</v>
          </cell>
          <cell r="S116">
            <v>0.10993398571935975</v>
          </cell>
          <cell r="U116">
            <v>5.0000000000000044E-2</v>
          </cell>
          <cell r="W116">
            <v>0.10000000000000009</v>
          </cell>
          <cell r="Y116">
            <v>0.15</v>
          </cell>
          <cell r="AA116">
            <v>0.15</v>
          </cell>
        </row>
        <row r="117">
          <cell r="B117" t="str">
            <v>Other</v>
          </cell>
          <cell r="K117">
            <v>-0.49006052041670345</v>
          </cell>
          <cell r="M117">
            <v>0.33730785998577129</v>
          </cell>
          <cell r="Q117">
            <v>-1</v>
          </cell>
        </row>
        <row r="118">
          <cell r="C118" t="str">
            <v>Total Revenue</v>
          </cell>
          <cell r="K118">
            <v>0.14403817431481092</v>
          </cell>
          <cell r="M118">
            <v>2.5495474019663789E-2</v>
          </cell>
          <cell r="Q118">
            <v>0.35532131631286479</v>
          </cell>
          <cell r="S118">
            <v>0.30171785377587823</v>
          </cell>
          <cell r="U118">
            <v>0.19896247240618092</v>
          </cell>
          <cell r="W118">
            <v>0.19527648997477587</v>
          </cell>
          <cell r="Y118">
            <v>0.17338377646056791</v>
          </cell>
          <cell r="AA118">
            <v>0.15819304732600692</v>
          </cell>
        </row>
        <row r="120">
          <cell r="A120" t="str">
            <v>Cost of Sales:</v>
          </cell>
        </row>
        <row r="121">
          <cell r="B121" t="str">
            <v>Customer Support/Implementation</v>
          </cell>
          <cell r="K121">
            <v>-6.8952208083006172E-2</v>
          </cell>
          <cell r="M121">
            <v>-0.41823971317268882</v>
          </cell>
          <cell r="Q121">
            <v>0.70254582182951486</v>
          </cell>
          <cell r="S121">
            <v>0.38626871213785963</v>
          </cell>
          <cell r="U121">
            <v>0.1779175896096068</v>
          </cell>
          <cell r="W121">
            <v>0.16493022553452308</v>
          </cell>
          <cell r="Y121">
            <v>0.17338377646056768</v>
          </cell>
          <cell r="AA121">
            <v>0.15819304732600692</v>
          </cell>
        </row>
        <row r="122">
          <cell r="B122" t="str">
            <v>Hardware/3rd Party Software</v>
          </cell>
          <cell r="K122">
            <v>0.45140334609065236</v>
          </cell>
          <cell r="M122">
            <v>3.4763692589423245E-2</v>
          </cell>
          <cell r="Q122">
            <v>0.72561750534718206</v>
          </cell>
          <cell r="S122">
            <v>0.16972606581500482</v>
          </cell>
          <cell r="U122">
            <v>5.0000000000000044E-2</v>
          </cell>
          <cell r="W122">
            <v>9.9999999999999867E-2</v>
          </cell>
          <cell r="Y122">
            <v>0.17338377646056791</v>
          </cell>
          <cell r="AA122">
            <v>0.15819304732600692</v>
          </cell>
        </row>
        <row r="123">
          <cell r="B123" t="str">
            <v>Custom Consulting</v>
          </cell>
          <cell r="K123">
            <v>0.27237784846804858</v>
          </cell>
          <cell r="M123">
            <v>0.82352480905984948</v>
          </cell>
          <cell r="Q123">
            <v>0.20695934722965448</v>
          </cell>
          <cell r="S123">
            <v>0.34641137596222515</v>
          </cell>
          <cell r="U123">
            <v>0.19094553196106068</v>
          </cell>
          <cell r="W123">
            <v>0.20771670802696018</v>
          </cell>
          <cell r="Y123">
            <v>0.17338377646056813</v>
          </cell>
          <cell r="AA123">
            <v>0.1581930473260067</v>
          </cell>
        </row>
        <row r="124">
          <cell r="B124" t="str">
            <v>Capitalized Software Amortization</v>
          </cell>
          <cell r="K124">
            <v>1.6147747576053555</v>
          </cell>
          <cell r="M124">
            <v>-3.6443015878351304E-6</v>
          </cell>
          <cell r="Q124">
            <v>0</v>
          </cell>
          <cell r="S124">
            <v>3.6443148687892446E-5</v>
          </cell>
          <cell r="U124">
            <v>-0.51193469625742494</v>
          </cell>
          <cell r="W124">
            <v>-1</v>
          </cell>
          <cell r="Y124" t="str">
            <v>NM</v>
          </cell>
          <cell r="AA124" t="str">
            <v>NM</v>
          </cell>
        </row>
        <row r="125">
          <cell r="B125" t="str">
            <v>Royalty Fee</v>
          </cell>
          <cell r="K125">
            <v>6.1486928104575167</v>
          </cell>
          <cell r="M125">
            <v>-1</v>
          </cell>
          <cell r="Q125" t="str">
            <v>NM</v>
          </cell>
          <cell r="U125">
            <v>0.10000000000000009</v>
          </cell>
          <cell r="W125">
            <v>0.10000000000000009</v>
          </cell>
          <cell r="Y125">
            <v>0.17338377646056791</v>
          </cell>
          <cell r="AA125">
            <v>0.1581930473260067</v>
          </cell>
        </row>
        <row r="126">
          <cell r="C126" t="str">
            <v>Total Cost of Sales</v>
          </cell>
          <cell r="K126">
            <v>0.19012874297135807</v>
          </cell>
          <cell r="M126">
            <v>-1.1602977258941216E-2</v>
          </cell>
          <cell r="Q126">
            <v>0.50953367990318088</v>
          </cell>
          <cell r="S126">
            <v>0.29012636114134982</v>
          </cell>
          <cell r="U126">
            <v>0.12237557396002363</v>
          </cell>
          <cell r="W126">
            <v>0.14754192054131487</v>
          </cell>
          <cell r="Y126">
            <v>0.17338377646056813</v>
          </cell>
          <cell r="AA126">
            <v>0.1581930473260067</v>
          </cell>
        </row>
        <row r="128">
          <cell r="A128" t="str">
            <v>Gross Profit</v>
          </cell>
          <cell r="K128">
            <v>9.1317484106693714E-2</v>
          </cell>
          <cell r="M128">
            <v>7.1772733428568936E-2</v>
          </cell>
          <cell r="Q128">
            <v>0.17791880238662472</v>
          </cell>
          <cell r="S128">
            <v>0.31880648952903989</v>
          </cell>
          <cell r="U128">
            <v>0.30941449806911514</v>
          </cell>
          <cell r="W128">
            <v>0.2542848132066664</v>
          </cell>
          <cell r="Y128">
            <v>0.17338377646056791</v>
          </cell>
          <cell r="AA128">
            <v>0.15819304732600692</v>
          </cell>
        </row>
        <row r="130">
          <cell r="A130" t="str">
            <v>Operating Expenses:</v>
          </cell>
        </row>
        <row r="131">
          <cell r="B131" t="str">
            <v>Sales and Marketing</v>
          </cell>
          <cell r="K131">
            <v>-5.3339548019016081E-2</v>
          </cell>
          <cell r="M131">
            <v>8.6542165217672773E-2</v>
          </cell>
          <cell r="Q131">
            <v>0.14894167960517612</v>
          </cell>
          <cell r="S131">
            <v>0.2894122571194</v>
          </cell>
          <cell r="U131">
            <v>0.16984475767576246</v>
          </cell>
          <cell r="W131">
            <v>0.17755047227619292</v>
          </cell>
          <cell r="Y131">
            <v>0.17338377646056791</v>
          </cell>
          <cell r="AA131">
            <v>0.15819304732600692</v>
          </cell>
        </row>
        <row r="132">
          <cell r="B132" t="str">
            <v>General Administrative</v>
          </cell>
          <cell r="K132">
            <v>9.1704946917695151E-2</v>
          </cell>
          <cell r="M132">
            <v>0.21496355032571079</v>
          </cell>
          <cell r="Q132">
            <v>0.44597214640482097</v>
          </cell>
          <cell r="S132">
            <v>0.18389657776008983</v>
          </cell>
          <cell r="U132">
            <v>0.16273655852749558</v>
          </cell>
          <cell r="W132">
            <v>9.1683880459496825E-2</v>
          </cell>
          <cell r="Y132">
            <v>0.17338377646056791</v>
          </cell>
          <cell r="AA132">
            <v>0.15819304732600692</v>
          </cell>
        </row>
        <row r="133">
          <cell r="B133" t="str">
            <v>Research and Development</v>
          </cell>
          <cell r="K133">
            <v>-7.5220111548337965E-2</v>
          </cell>
          <cell r="M133">
            <v>-0.31819452700940032</v>
          </cell>
          <cell r="Q133">
            <v>-0.22171729882801849</v>
          </cell>
          <cell r="S133">
            <v>0.37087608292044227</v>
          </cell>
          <cell r="U133">
            <v>0.24704104676424543</v>
          </cell>
          <cell r="W133">
            <v>0.21929441644509695</v>
          </cell>
          <cell r="Y133">
            <v>-0.1863303498779495</v>
          </cell>
          <cell r="AA133">
            <v>0</v>
          </cell>
        </row>
        <row r="134">
          <cell r="C134" t="str">
            <v>Total Operating Expenses</v>
          </cell>
          <cell r="K134">
            <v>-2.7752512133447871E-2</v>
          </cell>
          <cell r="M134">
            <v>-2.3946249364301564E-2</v>
          </cell>
          <cell r="Q134">
            <v>0.15345482648191222</v>
          </cell>
          <cell r="S134">
            <v>0.26002765779454706</v>
          </cell>
          <cell r="U134">
            <v>0.18121037155068009</v>
          </cell>
          <cell r="W134">
            <v>0.15319153166550725</v>
          </cell>
          <cell r="Y134">
            <v>0.1000925678838942</v>
          </cell>
          <cell r="AA134">
            <v>0.13435335377014312</v>
          </cell>
        </row>
        <row r="136">
          <cell r="A136" t="str">
            <v>EBIT</v>
          </cell>
          <cell r="K136">
            <v>2.0802056713974779</v>
          </cell>
          <cell r="M136">
            <v>0.57643776882895814</v>
          </cell>
          <cell r="Q136">
            <v>0.25777876188367665</v>
          </cell>
          <cell r="S136">
            <v>0.49476866742989678</v>
          </cell>
          <cell r="U136">
            <v>0.63293847685188798</v>
          </cell>
          <cell r="W136">
            <v>0.43882212690557121</v>
          </cell>
          <cell r="Y136">
            <v>0.28061175529756599</v>
          </cell>
          <cell r="AA136">
            <v>0.1881548991397255</v>
          </cell>
        </row>
        <row r="138">
          <cell r="A138" t="str">
            <v>Interest (net)</v>
          </cell>
          <cell r="K138">
            <v>0.49764446925256212</v>
          </cell>
          <cell r="M138">
            <v>-0.66409250335647307</v>
          </cell>
          <cell r="Q138">
            <v>-1</v>
          </cell>
          <cell r="S138" t="e">
            <v>#DIV/0!</v>
          </cell>
        </row>
        <row r="139">
          <cell r="A139" t="str">
            <v>Pretax Profit</v>
          </cell>
          <cell r="K139">
            <v>5.1337052691472742</v>
          </cell>
          <cell r="M139">
            <v>1.1608651332102493</v>
          </cell>
          <cell r="Q139">
            <v>0.34989145233101837</v>
          </cell>
          <cell r="S139">
            <v>0.49476866742989678</v>
          </cell>
          <cell r="U139">
            <v>0.63293847685188798</v>
          </cell>
          <cell r="W139">
            <v>0.43882212690557121</v>
          </cell>
          <cell r="Y139">
            <v>0.28061175529756599</v>
          </cell>
          <cell r="AA139">
            <v>0.1881548991397255</v>
          </cell>
        </row>
        <row r="140">
          <cell r="A140" t="str">
            <v>Provision for Taxes</v>
          </cell>
          <cell r="K140">
            <v>0.61194029850746268</v>
          </cell>
          <cell r="M140">
            <v>2.9259259259259256</v>
          </cell>
          <cell r="Q140">
            <v>2.114834905660377</v>
          </cell>
          <cell r="S140">
            <v>2.4878056167609355</v>
          </cell>
          <cell r="U140">
            <v>0.63294046644711277</v>
          </cell>
          <cell r="W140">
            <v>0.43882273329761512</v>
          </cell>
          <cell r="Y140">
            <v>0.28061104533094761</v>
          </cell>
          <cell r="AA140">
            <v>0.1881548991397255</v>
          </cell>
        </row>
        <row r="142">
          <cell r="A142" t="str">
            <v>Net Income</v>
          </cell>
          <cell r="K142">
            <v>5.8463637646728444</v>
          </cell>
          <cell r="M142">
            <v>1.0953680240740153</v>
          </cell>
          <cell r="Q142">
            <v>0.2271828390025088</v>
          </cell>
          <cell r="S142">
            <v>0.14305814442907439</v>
          </cell>
          <cell r="U142">
            <v>0.63293740553317135</v>
          </cell>
          <cell r="W142">
            <v>0.43882180038671148</v>
          </cell>
          <cell r="Y142">
            <v>0.28061213758760983</v>
          </cell>
          <cell r="AA142">
            <v>0.1881548991397255</v>
          </cell>
        </row>
        <row r="155">
          <cell r="A155" t="str">
            <v>McCUE SYSTEMS</v>
          </cell>
        </row>
        <row r="156">
          <cell r="A156" t="str">
            <v>Historical and Projected Balance Sheet</v>
          </cell>
        </row>
        <row r="157">
          <cell r="A157" t="str">
            <v>(dollars in thousands)</v>
          </cell>
        </row>
        <row r="159">
          <cell r="I159" t="str">
            <v>Historical Periods Ending 12/31,</v>
          </cell>
          <cell r="O159" t="str">
            <v xml:space="preserve">Period </v>
          </cell>
          <cell r="Q159" t="str">
            <v>Projected Periods Ending 12/31,</v>
          </cell>
        </row>
        <row r="160">
          <cell r="I160">
            <v>1995</v>
          </cell>
          <cell r="K160">
            <v>1996</v>
          </cell>
          <cell r="M160">
            <v>1997</v>
          </cell>
          <cell r="O160">
            <v>36099</v>
          </cell>
          <cell r="Q160">
            <v>1998</v>
          </cell>
          <cell r="S160">
            <v>1999</v>
          </cell>
          <cell r="U160">
            <v>2000</v>
          </cell>
          <cell r="W160">
            <v>2001</v>
          </cell>
          <cell r="Y160">
            <v>2002</v>
          </cell>
          <cell r="AA160">
            <v>2003</v>
          </cell>
        </row>
        <row r="161">
          <cell r="A161" t="str">
            <v>Assets:</v>
          </cell>
        </row>
        <row r="162">
          <cell r="A162" t="str">
            <v>Current Assets</v>
          </cell>
        </row>
        <row r="163">
          <cell r="B163" t="str">
            <v>Cash and Cash Equivalents</v>
          </cell>
          <cell r="I163">
            <v>382.21499999999997</v>
          </cell>
          <cell r="K163">
            <v>108.93680000000006</v>
          </cell>
          <cell r="M163">
            <v>1005.4917999999998</v>
          </cell>
          <cell r="O163">
            <v>122.944</v>
          </cell>
          <cell r="Q163">
            <v>712.97197000000176</v>
          </cell>
          <cell r="S163">
            <v>1446.1031300000009</v>
          </cell>
          <cell r="U163">
            <v>2663.0683700000013</v>
          </cell>
          <cell r="W163">
            <v>4368.565910000003</v>
          </cell>
          <cell r="Y163">
            <v>6600.7347004008334</v>
          </cell>
          <cell r="AA163">
            <v>9287.1985650552524</v>
          </cell>
        </row>
        <row r="164">
          <cell r="B164" t="str">
            <v>Accounts Receivable</v>
          </cell>
          <cell r="I164">
            <v>1034.18</v>
          </cell>
          <cell r="K164">
            <v>2088.8000000000002</v>
          </cell>
          <cell r="M164">
            <v>1447.848</v>
          </cell>
          <cell r="O164">
            <v>2553.4960000000001</v>
          </cell>
          <cell r="Q164">
            <v>2610.0126000000005</v>
          </cell>
          <cell r="S164">
            <v>3397.5</v>
          </cell>
          <cell r="U164">
            <v>4073.4749999999999</v>
          </cell>
          <cell r="W164">
            <v>4868.9288999999999</v>
          </cell>
          <cell r="Y164">
            <v>5713.1221799999994</v>
          </cell>
          <cell r="AA164">
            <v>6616.8983873999978</v>
          </cell>
        </row>
        <row r="165">
          <cell r="B165" t="str">
            <v>Prepaid Expenses and Other Assets</v>
          </cell>
          <cell r="I165">
            <v>27.402999999999999</v>
          </cell>
          <cell r="K165">
            <v>26.478000000000002</v>
          </cell>
          <cell r="M165">
            <v>11.382999999999999</v>
          </cell>
          <cell r="O165">
            <v>464.94099999999997</v>
          </cell>
          <cell r="Q165">
            <v>217.50105000000005</v>
          </cell>
          <cell r="S165">
            <v>283.125</v>
          </cell>
          <cell r="U165">
            <v>339.45625000000001</v>
          </cell>
          <cell r="W165">
            <v>405.74407500000007</v>
          </cell>
          <cell r="Y165">
            <v>476.09351499999997</v>
          </cell>
          <cell r="AA165">
            <v>551.40819894999993</v>
          </cell>
        </row>
        <row r="166">
          <cell r="C166" t="str">
            <v>Total Current Assets</v>
          </cell>
          <cell r="I166">
            <v>1443.798</v>
          </cell>
          <cell r="K166">
            <v>2224.2148000000002</v>
          </cell>
          <cell r="M166">
            <v>2464.7227999999996</v>
          </cell>
          <cell r="O166">
            <v>3141.3809999999999</v>
          </cell>
          <cell r="Q166">
            <v>3540.4856200000022</v>
          </cell>
          <cell r="S166">
            <v>5126.7281300000013</v>
          </cell>
          <cell r="U166">
            <v>7075.9996200000014</v>
          </cell>
          <cell r="W166">
            <v>9643.2388850000043</v>
          </cell>
          <cell r="Y166">
            <v>12789.950395400832</v>
          </cell>
          <cell r="AA166">
            <v>16455.50515140525</v>
          </cell>
        </row>
        <row r="168">
          <cell r="A168" t="str">
            <v>Property and Equipment</v>
          </cell>
        </row>
        <row r="169">
          <cell r="B169" t="str">
            <v>Computer Equipment</v>
          </cell>
          <cell r="I169">
            <v>0</v>
          </cell>
          <cell r="K169">
            <v>1389.74</v>
          </cell>
          <cell r="M169">
            <v>1436.3879999999999</v>
          </cell>
          <cell r="O169">
            <v>0</v>
          </cell>
          <cell r="Q169">
            <v>1686.3879999999999</v>
          </cell>
          <cell r="S169">
            <v>1936.3879999999999</v>
          </cell>
          <cell r="U169">
            <v>2186.3879999999999</v>
          </cell>
          <cell r="W169">
            <v>2436.3879999999999</v>
          </cell>
          <cell r="Y169">
            <v>2686.3879999999999</v>
          </cell>
          <cell r="AA169">
            <v>2936.3879999999999</v>
          </cell>
        </row>
        <row r="170">
          <cell r="B170" t="str">
            <v>Office Furniture and Equipment</v>
          </cell>
          <cell r="I170">
            <v>0</v>
          </cell>
          <cell r="K170">
            <v>290.26400000000001</v>
          </cell>
          <cell r="M170">
            <v>290.26400000000001</v>
          </cell>
          <cell r="O170">
            <v>0</v>
          </cell>
          <cell r="Q170">
            <v>290.26400000000001</v>
          </cell>
          <cell r="S170">
            <v>290.26400000000001</v>
          </cell>
          <cell r="U170">
            <v>290.26400000000001</v>
          </cell>
          <cell r="W170">
            <v>290.26400000000001</v>
          </cell>
          <cell r="Y170">
            <v>290.26400000000001</v>
          </cell>
          <cell r="AA170">
            <v>290.26400000000001</v>
          </cell>
        </row>
        <row r="171">
          <cell r="B171" t="str">
            <v>Leasehold Improvements</v>
          </cell>
          <cell r="I171">
            <v>0</v>
          </cell>
          <cell r="K171">
            <v>34.414000000000001</v>
          </cell>
          <cell r="M171">
            <v>34.414000000000001</v>
          </cell>
          <cell r="O171">
            <v>0</v>
          </cell>
          <cell r="Q171">
            <v>34.414000000000001</v>
          </cell>
          <cell r="S171">
            <v>34.414000000000001</v>
          </cell>
          <cell r="U171">
            <v>34.414000000000001</v>
          </cell>
          <cell r="W171">
            <v>34.414000000000001</v>
          </cell>
          <cell r="Y171">
            <v>34.414000000000001</v>
          </cell>
          <cell r="AA171">
            <v>34.414000000000001</v>
          </cell>
        </row>
        <row r="172">
          <cell r="C172" t="str">
            <v xml:space="preserve">Total </v>
          </cell>
          <cell r="I172">
            <v>0</v>
          </cell>
          <cell r="K172">
            <v>1714.4179999999999</v>
          </cell>
          <cell r="M172">
            <v>1761.066</v>
          </cell>
          <cell r="O172">
            <v>0</v>
          </cell>
          <cell r="Q172">
            <v>2011.066</v>
          </cell>
          <cell r="S172">
            <v>2261.0660000000003</v>
          </cell>
          <cell r="U172">
            <v>2511.0660000000003</v>
          </cell>
          <cell r="W172">
            <v>2761.0660000000003</v>
          </cell>
          <cell r="Y172">
            <v>3011.0660000000003</v>
          </cell>
          <cell r="AA172">
            <v>3261.0660000000003</v>
          </cell>
        </row>
        <row r="173">
          <cell r="A173" t="str">
            <v>Less: Accumulated Depreciation</v>
          </cell>
          <cell r="I173">
            <v>0</v>
          </cell>
          <cell r="K173">
            <v>-1051.8019999999999</v>
          </cell>
          <cell r="M173">
            <v>-1275.943</v>
          </cell>
          <cell r="O173">
            <v>0</v>
          </cell>
          <cell r="Q173">
            <v>-1506.729</v>
          </cell>
          <cell r="S173">
            <v>-1814.729</v>
          </cell>
          <cell r="U173">
            <v>-2114.7290000000003</v>
          </cell>
          <cell r="W173">
            <v>-2389.7290000000003</v>
          </cell>
          <cell r="Y173">
            <v>-2639.7290000000003</v>
          </cell>
          <cell r="AA173">
            <v>-2864.7290000000003</v>
          </cell>
        </row>
        <row r="174">
          <cell r="B174" t="str">
            <v>Net Property and Equipment</v>
          </cell>
          <cell r="I174">
            <v>705.16499999999996</v>
          </cell>
          <cell r="K174">
            <v>662.61599999999999</v>
          </cell>
          <cell r="M174">
            <v>485.12300000000005</v>
          </cell>
          <cell r="O174">
            <v>516.86900000000003</v>
          </cell>
          <cell r="Q174">
            <v>504.33699999999999</v>
          </cell>
          <cell r="S174">
            <v>446.33700000000022</v>
          </cell>
          <cell r="U174">
            <v>396.33699999999999</v>
          </cell>
          <cell r="W174">
            <v>371.33699999999999</v>
          </cell>
          <cell r="Y174">
            <v>371.33699999999999</v>
          </cell>
          <cell r="AA174">
            <v>396.33699999999999</v>
          </cell>
        </row>
        <row r="176">
          <cell r="A176" t="str">
            <v>Capitalized Software Development Costs, Net</v>
          </cell>
          <cell r="I176">
            <v>492.61500000000001</v>
          </cell>
          <cell r="K176">
            <v>382.85500000000002</v>
          </cell>
          <cell r="M176">
            <v>273.09399999999999</v>
          </cell>
          <cell r="O176">
            <v>181.62799999999999</v>
          </cell>
          <cell r="Q176">
            <v>163.333</v>
          </cell>
          <cell r="S176">
            <v>53.572000000000003</v>
          </cell>
          <cell r="U176">
            <v>0</v>
          </cell>
          <cell r="W176">
            <v>0</v>
          </cell>
          <cell r="Y176">
            <v>0</v>
          </cell>
          <cell r="AA176">
            <v>0</v>
          </cell>
        </row>
        <row r="177">
          <cell r="A177" t="str">
            <v>Deposits</v>
          </cell>
          <cell r="I177">
            <v>34.579000000000001</v>
          </cell>
          <cell r="K177">
            <v>33.78</v>
          </cell>
          <cell r="M177">
            <v>23.78</v>
          </cell>
          <cell r="O177">
            <v>23.783999999999999</v>
          </cell>
          <cell r="Q177">
            <v>23.783999999999999</v>
          </cell>
          <cell r="S177">
            <v>23.783999999999999</v>
          </cell>
          <cell r="U177">
            <v>23.783999999999999</v>
          </cell>
          <cell r="W177">
            <v>23.783999999999999</v>
          </cell>
          <cell r="Y177">
            <v>23.783999999999999</v>
          </cell>
          <cell r="AA177">
            <v>23.783999999999999</v>
          </cell>
        </row>
        <row r="179">
          <cell r="A179" t="str">
            <v>Total Assets</v>
          </cell>
          <cell r="I179">
            <v>2676.1570000000002</v>
          </cell>
          <cell r="K179">
            <v>3303.4657999999999</v>
          </cell>
          <cell r="M179">
            <v>3246.7197999999999</v>
          </cell>
          <cell r="O179">
            <v>3863.6619999999998</v>
          </cell>
          <cell r="Q179">
            <v>4231.9396200000019</v>
          </cell>
          <cell r="S179">
            <v>5650.4211300000015</v>
          </cell>
          <cell r="U179">
            <v>7496.1206200000015</v>
          </cell>
          <cell r="W179">
            <v>10038.359885000003</v>
          </cell>
          <cell r="Y179">
            <v>13185.071395400832</v>
          </cell>
          <cell r="AA179">
            <v>16875.626151405249</v>
          </cell>
        </row>
        <row r="181">
          <cell r="A181" t="str">
            <v>Liabilities &amp; Shareholders' Equity</v>
          </cell>
        </row>
        <row r="182">
          <cell r="A182" t="str">
            <v>Current Liabilities</v>
          </cell>
        </row>
        <row r="183">
          <cell r="B183" t="str">
            <v>Current Portion of Long-Term Obligations</v>
          </cell>
          <cell r="I183">
            <v>315.36</v>
          </cell>
          <cell r="K183">
            <v>428.81700000000001</v>
          </cell>
          <cell r="M183">
            <v>184.971</v>
          </cell>
          <cell r="O183">
            <v>0</v>
          </cell>
          <cell r="Q183">
            <v>0</v>
          </cell>
          <cell r="S183">
            <v>0</v>
          </cell>
          <cell r="U183">
            <v>0</v>
          </cell>
          <cell r="W183">
            <v>0</v>
          </cell>
          <cell r="Y183">
            <v>0</v>
          </cell>
          <cell r="AA183">
            <v>0</v>
          </cell>
        </row>
        <row r="184">
          <cell r="B184" t="str">
            <v>Current due to Finova</v>
          </cell>
          <cell r="I184">
            <v>0</v>
          </cell>
          <cell r="K184">
            <v>0</v>
          </cell>
          <cell r="M184">
            <v>0</v>
          </cell>
          <cell r="O184">
            <v>34.551000000000002</v>
          </cell>
          <cell r="Q184">
            <v>0</v>
          </cell>
          <cell r="S184">
            <v>0</v>
          </cell>
          <cell r="U184">
            <v>0</v>
          </cell>
          <cell r="W184">
            <v>0</v>
          </cell>
          <cell r="Y184">
            <v>0</v>
          </cell>
          <cell r="AA184">
            <v>0</v>
          </cell>
        </row>
        <row r="185">
          <cell r="B185" t="str">
            <v>Accounts Payable</v>
          </cell>
          <cell r="I185">
            <v>197.899</v>
          </cell>
          <cell r="K185">
            <v>666.66399999999999</v>
          </cell>
          <cell r="M185">
            <v>230.018</v>
          </cell>
          <cell r="O185">
            <v>409.96300000000002</v>
          </cell>
          <cell r="Q185">
            <v>411.34675999999996</v>
          </cell>
          <cell r="S185">
            <v>527.51303000000007</v>
          </cell>
          <cell r="U185">
            <v>609.15711999999996</v>
          </cell>
          <cell r="W185">
            <v>707.4429449999999</v>
          </cell>
          <cell r="Y185">
            <v>815.86334677606283</v>
          </cell>
          <cell r="AA185">
            <v>941.95194700269781</v>
          </cell>
        </row>
        <row r="186">
          <cell r="B186" t="str">
            <v>Accrued Liabilities</v>
          </cell>
          <cell r="I186">
            <v>279.74700000000001</v>
          </cell>
          <cell r="K186">
            <v>271.08600000000001</v>
          </cell>
          <cell r="M186">
            <v>416.851</v>
          </cell>
          <cell r="O186">
            <v>171.935</v>
          </cell>
          <cell r="Q186">
            <v>373.95159999999998</v>
          </cell>
          <cell r="S186">
            <v>479.55730000000005</v>
          </cell>
          <cell r="U186">
            <v>553.77919999999995</v>
          </cell>
          <cell r="W186">
            <v>643.12995000000001</v>
          </cell>
          <cell r="Y186">
            <v>741.69395161460261</v>
          </cell>
          <cell r="AA186">
            <v>856.3199518206344</v>
          </cell>
        </row>
        <row r="187">
          <cell r="B187" t="str">
            <v>Deferred Revenue</v>
          </cell>
          <cell r="I187">
            <v>737.54100000000005</v>
          </cell>
          <cell r="K187">
            <v>795.072</v>
          </cell>
          <cell r="M187">
            <v>847.63699999999994</v>
          </cell>
          <cell r="O187">
            <v>1052.133</v>
          </cell>
          <cell r="Q187">
            <v>1131.0054600000003</v>
          </cell>
          <cell r="S187">
            <v>1472.25</v>
          </cell>
          <cell r="U187">
            <v>1765.1725000000001</v>
          </cell>
          <cell r="W187">
            <v>2109.8691900000003</v>
          </cell>
          <cell r="Y187">
            <v>2475.6862779999997</v>
          </cell>
          <cell r="AA187">
            <v>2867.3226345399994</v>
          </cell>
        </row>
        <row r="188">
          <cell r="C188" t="str">
            <v>Total Current Liabilities</v>
          </cell>
          <cell r="I188">
            <v>1530.547</v>
          </cell>
          <cell r="K188">
            <v>2161.6390000000001</v>
          </cell>
          <cell r="M188">
            <v>1679.4769999999999</v>
          </cell>
          <cell r="O188">
            <v>1668.5820000000001</v>
          </cell>
          <cell r="Q188">
            <v>1916.3038200000003</v>
          </cell>
          <cell r="S188">
            <v>2479.32033</v>
          </cell>
          <cell r="U188">
            <v>2928.1088199999999</v>
          </cell>
          <cell r="W188">
            <v>3460.4420850000001</v>
          </cell>
          <cell r="Y188">
            <v>4033.2435763906651</v>
          </cell>
          <cell r="AA188">
            <v>4665.5945333633317</v>
          </cell>
        </row>
        <row r="190">
          <cell r="A190" t="str">
            <v>Long Term Obligations</v>
          </cell>
        </row>
        <row r="191">
          <cell r="B191" t="str">
            <v>Term Loan</v>
          </cell>
          <cell r="I191">
            <v>0</v>
          </cell>
          <cell r="K191">
            <v>354.16699999999997</v>
          </cell>
          <cell r="M191">
            <v>104.167</v>
          </cell>
          <cell r="O191">
            <v>0</v>
          </cell>
          <cell r="Q191">
            <v>0</v>
          </cell>
          <cell r="S191">
            <v>0</v>
          </cell>
          <cell r="U191">
            <v>0</v>
          </cell>
          <cell r="W191">
            <v>0</v>
          </cell>
          <cell r="Y191">
            <v>0</v>
          </cell>
          <cell r="AA191">
            <v>0</v>
          </cell>
        </row>
        <row r="192">
          <cell r="B192" t="str">
            <v>Equipment Loan</v>
          </cell>
          <cell r="I192">
            <v>0</v>
          </cell>
          <cell r="K192">
            <v>195.703</v>
          </cell>
          <cell r="M192">
            <v>77.789000000000001</v>
          </cell>
          <cell r="O192">
            <v>0</v>
          </cell>
          <cell r="Q192">
            <v>0</v>
          </cell>
          <cell r="S192">
            <v>0</v>
          </cell>
          <cell r="U192">
            <v>0</v>
          </cell>
          <cell r="W192">
            <v>0</v>
          </cell>
          <cell r="Y192">
            <v>0</v>
          </cell>
          <cell r="AA192">
            <v>0</v>
          </cell>
        </row>
        <row r="193">
          <cell r="B193" t="str">
            <v>Capital Leases</v>
          </cell>
          <cell r="I193">
            <v>0</v>
          </cell>
          <cell r="K193">
            <v>63.377000000000002</v>
          </cell>
          <cell r="M193">
            <v>3.0150000000000001</v>
          </cell>
          <cell r="O193">
            <v>0</v>
          </cell>
          <cell r="Q193">
            <v>0</v>
          </cell>
          <cell r="S193">
            <v>0</v>
          </cell>
          <cell r="U193">
            <v>0</v>
          </cell>
          <cell r="W193">
            <v>0</v>
          </cell>
          <cell r="Y193">
            <v>0</v>
          </cell>
          <cell r="AA193">
            <v>0</v>
          </cell>
        </row>
        <row r="194">
          <cell r="C194" t="str">
            <v>Total</v>
          </cell>
          <cell r="I194">
            <v>794.62</v>
          </cell>
          <cell r="K194">
            <v>613.24699999999996</v>
          </cell>
          <cell r="M194">
            <v>184.971</v>
          </cell>
          <cell r="O194">
            <v>0</v>
          </cell>
          <cell r="Q194">
            <v>0</v>
          </cell>
          <cell r="S194">
            <v>0</v>
          </cell>
          <cell r="U194">
            <v>0</v>
          </cell>
          <cell r="W194">
            <v>0</v>
          </cell>
          <cell r="Y194">
            <v>0</v>
          </cell>
          <cell r="AA194">
            <v>0</v>
          </cell>
        </row>
        <row r="195">
          <cell r="B195" t="str">
            <v>Less:  Current Portion</v>
          </cell>
          <cell r="I195">
            <v>-315.36</v>
          </cell>
          <cell r="K195">
            <v>-428.81700000000001</v>
          </cell>
          <cell r="M195">
            <v>-184.971</v>
          </cell>
          <cell r="O195">
            <v>0</v>
          </cell>
          <cell r="Q195">
            <v>0</v>
          </cell>
          <cell r="S195">
            <v>0</v>
          </cell>
          <cell r="U195">
            <v>0</v>
          </cell>
          <cell r="W195">
            <v>0</v>
          </cell>
          <cell r="Y195">
            <v>0</v>
          </cell>
          <cell r="AA195">
            <v>0</v>
          </cell>
        </row>
        <row r="196">
          <cell r="C196" t="str">
            <v>Total Long-Term Obligations</v>
          </cell>
          <cell r="I196">
            <v>479.26</v>
          </cell>
          <cell r="K196">
            <v>184.42999999999995</v>
          </cell>
          <cell r="M196">
            <v>0</v>
          </cell>
          <cell r="O196">
            <v>0</v>
          </cell>
          <cell r="Q196">
            <v>0</v>
          </cell>
          <cell r="S196">
            <v>0</v>
          </cell>
          <cell r="U196">
            <v>0</v>
          </cell>
          <cell r="W196">
            <v>0</v>
          </cell>
          <cell r="Y196">
            <v>0</v>
          </cell>
          <cell r="AA196">
            <v>0</v>
          </cell>
        </row>
        <row r="198">
          <cell r="A198" t="str">
            <v>Shareholders' Equity</v>
          </cell>
        </row>
        <row r="199">
          <cell r="B199" t="str">
            <v>Redeemable Convertible Preferred Stock</v>
          </cell>
          <cell r="I199">
            <v>2561.9250000000002</v>
          </cell>
          <cell r="K199">
            <v>2561.9250000000002</v>
          </cell>
          <cell r="M199">
            <v>2561.9250000000002</v>
          </cell>
          <cell r="O199">
            <v>2561.9250000000002</v>
          </cell>
          <cell r="Q199">
            <v>2561.9250000000002</v>
          </cell>
          <cell r="S199">
            <v>2561.9250000000002</v>
          </cell>
          <cell r="U199">
            <v>2561.9250000000002</v>
          </cell>
          <cell r="W199">
            <v>2561.9250000000002</v>
          </cell>
          <cell r="Y199">
            <v>2561.9250000000002</v>
          </cell>
          <cell r="AA199">
            <v>2561.9250000000002</v>
          </cell>
        </row>
        <row r="200">
          <cell r="B200" t="str">
            <v>Common Stock</v>
          </cell>
          <cell r="I200">
            <v>61.600999999999999</v>
          </cell>
          <cell r="K200">
            <v>61.600999999999999</v>
          </cell>
          <cell r="M200">
            <v>61.600999999999999</v>
          </cell>
          <cell r="O200">
            <v>61.600999999999999</v>
          </cell>
          <cell r="Q200">
            <v>61.600999999999999</v>
          </cell>
          <cell r="S200">
            <v>61.600999999999999</v>
          </cell>
          <cell r="U200">
            <v>61.600999999999999</v>
          </cell>
          <cell r="W200">
            <v>61.600999999999999</v>
          </cell>
          <cell r="Y200">
            <v>61.600999999999999</v>
          </cell>
          <cell r="AA200">
            <v>61.600999999999999</v>
          </cell>
        </row>
        <row r="201">
          <cell r="B201" t="str">
            <v>Additional Paid-In Capital</v>
          </cell>
          <cell r="I201">
            <v>139.70400000000001</v>
          </cell>
          <cell r="K201">
            <v>139.70400000000001</v>
          </cell>
          <cell r="M201">
            <v>139.70400000000001</v>
          </cell>
          <cell r="O201">
            <v>139.70400000000001</v>
          </cell>
          <cell r="Q201">
            <v>139.70400000000001</v>
          </cell>
          <cell r="S201">
            <v>139.70400000000001</v>
          </cell>
          <cell r="U201">
            <v>139.70400000000001</v>
          </cell>
          <cell r="W201">
            <v>139.70400000000001</v>
          </cell>
          <cell r="Y201">
            <v>139.70400000000001</v>
          </cell>
          <cell r="AA201">
            <v>139.70400000000001</v>
          </cell>
        </row>
        <row r="202">
          <cell r="B202" t="str">
            <v>Accumulated Deficit</v>
          </cell>
          <cell r="I202">
            <v>-2096.88</v>
          </cell>
          <cell r="K202">
            <v>-1805.8340000000001</v>
          </cell>
          <cell r="M202">
            <v>-1195.9860000000001</v>
          </cell>
          <cell r="O202">
            <v>-568.15</v>
          </cell>
          <cell r="Q202">
            <v>-447.5909999999983</v>
          </cell>
          <cell r="S202">
            <v>407.86800000000096</v>
          </cell>
          <cell r="U202">
            <v>1804.7790000000009</v>
          </cell>
          <cell r="W202">
            <v>3814.6850000000022</v>
          </cell>
          <cell r="Y202">
            <v>6388.5950190101667</v>
          </cell>
          <cell r="AA202">
            <v>9446.7988180419179</v>
          </cell>
        </row>
        <row r="203">
          <cell r="C203" t="str">
            <v>Total Shareholders' Equity</v>
          </cell>
          <cell r="I203">
            <v>666.35000000000036</v>
          </cell>
          <cell r="K203">
            <v>957.39600000000041</v>
          </cell>
          <cell r="M203">
            <v>1567.2440000000004</v>
          </cell>
          <cell r="O203">
            <v>2195.0800000000004</v>
          </cell>
          <cell r="Q203">
            <v>2315.6390000000019</v>
          </cell>
          <cell r="S203">
            <v>3171.0980000000013</v>
          </cell>
          <cell r="U203">
            <v>4568.0090000000018</v>
          </cell>
          <cell r="W203">
            <v>6577.9150000000027</v>
          </cell>
          <cell r="Y203">
            <v>9151.825019010168</v>
          </cell>
          <cell r="AA203">
            <v>12210.028818041919</v>
          </cell>
        </row>
        <row r="205">
          <cell r="A205" t="str">
            <v>Total Liabilities and Shareholders' Equity</v>
          </cell>
          <cell r="I205">
            <v>2676.1570000000002</v>
          </cell>
          <cell r="K205">
            <v>3303.4650000000006</v>
          </cell>
          <cell r="M205">
            <v>3246.7210000000005</v>
          </cell>
          <cell r="O205">
            <v>3863.6620000000003</v>
          </cell>
          <cell r="Q205">
            <v>4231.942820000002</v>
          </cell>
          <cell r="S205">
            <v>5650.4183300000013</v>
          </cell>
          <cell r="U205">
            <v>7496.1178200000013</v>
          </cell>
          <cell r="W205">
            <v>10038.357085000003</v>
          </cell>
          <cell r="Y205">
            <v>13185.068595400833</v>
          </cell>
          <cell r="AA205">
            <v>16875.623351405251</v>
          </cell>
        </row>
        <row r="207">
          <cell r="A207" t="str">
            <v>Net Debt</v>
          </cell>
          <cell r="I207">
            <v>412.40500000000003</v>
          </cell>
          <cell r="K207">
            <v>504.3101999999999</v>
          </cell>
          <cell r="M207">
            <v>-820.52079999999978</v>
          </cell>
          <cell r="O207">
            <v>-88.393000000000001</v>
          </cell>
          <cell r="Q207">
            <v>-712.97197000000176</v>
          </cell>
          <cell r="S207">
            <v>-1446.1031300000009</v>
          </cell>
          <cell r="U207">
            <v>-2663.0683700000013</v>
          </cell>
          <cell r="W207">
            <v>-4368.565910000003</v>
          </cell>
          <cell r="Y207">
            <v>-6600.7347004008334</v>
          </cell>
          <cell r="AA207">
            <v>-9287.1985650552524</v>
          </cell>
        </row>
        <row r="208">
          <cell r="A208" t="str">
            <v>Net Working Capital</v>
          </cell>
          <cell r="I208">
            <v>-153.60400000000004</v>
          </cell>
          <cell r="K208">
            <v>382.45600000000013</v>
          </cell>
          <cell r="M208">
            <v>-35.274999999999864</v>
          </cell>
          <cell r="O208">
            <v>1384.4059999999999</v>
          </cell>
          <cell r="Q208">
            <v>911.20983000000001</v>
          </cell>
          <cell r="S208">
            <v>1201.30467</v>
          </cell>
          <cell r="U208">
            <v>1484.8224299999997</v>
          </cell>
          <cell r="W208">
            <v>1814.2308899999994</v>
          </cell>
          <cell r="Y208">
            <v>2155.9721186093338</v>
          </cell>
          <cell r="AA208">
            <v>2502.7120529866661</v>
          </cell>
        </row>
        <row r="211">
          <cell r="A211" t="str">
            <v>McCUE SYSTEMS</v>
          </cell>
        </row>
        <row r="212">
          <cell r="A212" t="str">
            <v>Historical and Projected Balance Sheet as a % of Total Revenue</v>
          </cell>
        </row>
        <row r="215">
          <cell r="I215" t="str">
            <v>Historical Periods Ending 12/31,</v>
          </cell>
          <cell r="O215" t="str">
            <v xml:space="preserve">Period </v>
          </cell>
          <cell r="Q215" t="str">
            <v>Projected Periods Ending 12/31,</v>
          </cell>
        </row>
        <row r="216">
          <cell r="I216">
            <v>1995</v>
          </cell>
          <cell r="K216">
            <v>1996</v>
          </cell>
          <cell r="M216">
            <v>1997</v>
          </cell>
          <cell r="O216">
            <v>36099</v>
          </cell>
          <cell r="Q216">
            <v>1998</v>
          </cell>
          <cell r="S216">
            <v>1999</v>
          </cell>
          <cell r="U216">
            <v>2000</v>
          </cell>
          <cell r="W216">
            <v>2001</v>
          </cell>
          <cell r="Y216">
            <v>2002</v>
          </cell>
          <cell r="AA216">
            <v>2003</v>
          </cell>
        </row>
        <row r="217">
          <cell r="A217" t="str">
            <v>Assets:</v>
          </cell>
        </row>
        <row r="218">
          <cell r="A218" t="str">
            <v>Current Assets</v>
          </cell>
        </row>
        <row r="219">
          <cell r="B219" t="str">
            <v>Cash and Cash Equivalents</v>
          </cell>
          <cell r="I219">
            <v>6.9855870806436293E-2</v>
          </cell>
          <cell r="K219">
            <v>1.740320682340005E-2</v>
          </cell>
          <cell r="M219">
            <v>0.15663883805593024</v>
          </cell>
          <cell r="O219">
            <v>1.5063539505401699E-2</v>
          </cell>
          <cell r="Q219">
            <v>8.1950405526778111E-2</v>
          </cell>
          <cell r="S219">
            <v>0.12769122560706408</v>
          </cell>
          <cell r="U219">
            <v>0.19612751054075461</v>
          </cell>
          <cell r="W219">
            <v>0.26917003717183069</v>
          </cell>
          <cell r="Y219">
            <v>0.34660914780580632</v>
          </cell>
          <cell r="AA219">
            <v>0.4210673047091103</v>
          </cell>
        </row>
        <row r="220">
          <cell r="B220" t="str">
            <v>Accounts Receivable</v>
          </cell>
          <cell r="I220">
            <v>0.18901284478788194</v>
          </cell>
          <cell r="K220">
            <v>0.3336964039031623</v>
          </cell>
          <cell r="M220">
            <v>0.22555054989170722</v>
          </cell>
          <cell r="O220">
            <v>0.3128634815272418</v>
          </cell>
          <cell r="Q220">
            <v>0.3</v>
          </cell>
          <cell r="S220">
            <v>0.3</v>
          </cell>
          <cell r="U220">
            <v>0.3</v>
          </cell>
          <cell r="W220">
            <v>0.3</v>
          </cell>
          <cell r="Y220">
            <v>0.3</v>
          </cell>
          <cell r="AA220">
            <v>0.3</v>
          </cell>
        </row>
        <row r="221">
          <cell r="B221" t="str">
            <v>Prepaid Expenses and Other Assets</v>
          </cell>
          <cell r="I221">
            <v>5.0083341253189277E-3</v>
          </cell>
          <cell r="K221">
            <v>4.2299949169609012E-3</v>
          </cell>
          <cell r="M221">
            <v>1.7732813868702401E-3</v>
          </cell>
          <cell r="O221">
            <v>5.6966237646253338E-2</v>
          </cell>
          <cell r="Q221">
            <v>2.5000000000000001E-2</v>
          </cell>
          <cell r="S221">
            <v>2.5000000000000001E-2</v>
          </cell>
          <cell r="U221">
            <v>2.5000000000000001E-2</v>
          </cell>
          <cell r="W221">
            <v>2.5000000000000001E-2</v>
          </cell>
          <cell r="Y221">
            <v>2.5000000000000001E-2</v>
          </cell>
          <cell r="AA221">
            <v>2.5000000000000001E-2</v>
          </cell>
        </row>
        <row r="222">
          <cell r="C222" t="str">
            <v>Total Current Assets</v>
          </cell>
          <cell r="I222">
            <v>0.26387704971963716</v>
          </cell>
          <cell r="K222">
            <v>0.35532960564352323</v>
          </cell>
          <cell r="M222">
            <v>0.38396266933450768</v>
          </cell>
          <cell r="O222">
            <v>0.38489325867889679</v>
          </cell>
          <cell r="Q222">
            <v>0.40695040552677814</v>
          </cell>
          <cell r="S222">
            <v>0.45269122560706415</v>
          </cell>
          <cell r="U222">
            <v>0.52112751054075457</v>
          </cell>
          <cell r="W222">
            <v>0.59417003717183081</v>
          </cell>
          <cell r="Y222">
            <v>0.67160914780580627</v>
          </cell>
          <cell r="AA222">
            <v>0.74606730470911031</v>
          </cell>
        </row>
        <row r="224">
          <cell r="A224" t="str">
            <v>Property and Equipment</v>
          </cell>
        </row>
        <row r="225">
          <cell r="B225" t="str">
            <v>Computer Equipment</v>
          </cell>
          <cell r="I225">
            <v>0</v>
          </cell>
          <cell r="K225">
            <v>0.22201802008827112</v>
          </cell>
          <cell r="M225">
            <v>0.22376527319017575</v>
          </cell>
          <cell r="O225">
            <v>0</v>
          </cell>
          <cell r="Q225">
            <v>0.19383676538573028</v>
          </cell>
          <cell r="S225">
            <v>0.17098348785871964</v>
          </cell>
          <cell r="U225">
            <v>0.16102133927420689</v>
          </cell>
          <cell r="W225">
            <v>0.15011851990691422</v>
          </cell>
          <cell r="Y225">
            <v>0.14106409325907329</v>
          </cell>
          <cell r="AA225">
            <v>0.13313131748818371</v>
          </cell>
        </row>
        <row r="226">
          <cell r="B226" t="str">
            <v>Office Furniture and Equipment</v>
          </cell>
          <cell r="I226">
            <v>0</v>
          </cell>
          <cell r="K226">
            <v>4.6371147540476582E-2</v>
          </cell>
          <cell r="M226">
            <v>4.5218285906922902E-2</v>
          </cell>
          <cell r="O226">
            <v>0</v>
          </cell>
          <cell r="Q226">
            <v>3.336351709566459E-2</v>
          </cell>
          <cell r="S226">
            <v>2.5630375275938189E-2</v>
          </cell>
          <cell r="U226">
            <v>2.1377128864176163E-2</v>
          </cell>
          <cell r="W226">
            <v>1.7884672745991422E-2</v>
          </cell>
          <cell r="Y226">
            <v>1.5241963545754245E-2</v>
          </cell>
          <cell r="AA226">
            <v>1.3160123505269112E-2</v>
          </cell>
        </row>
        <row r="227">
          <cell r="B227" t="str">
            <v>Leasehold Improvements</v>
          </cell>
          <cell r="I227">
            <v>0</v>
          </cell>
          <cell r="K227">
            <v>5.4978112044826817E-3</v>
          </cell>
          <cell r="M227">
            <v>5.3611267370422952E-3</v>
          </cell>
          <cell r="O227">
            <v>0</v>
          </cell>
          <cell r="Q227">
            <v>3.9556130878448626E-3</v>
          </cell>
          <cell r="S227">
            <v>3.0387637969094923E-3</v>
          </cell>
          <cell r="U227">
            <v>2.5344945040782136E-3</v>
          </cell>
          <cell r="W227">
            <v>2.1204252951814513E-3</v>
          </cell>
          <cell r="Y227">
            <v>1.8071029595939784E-3</v>
          </cell>
          <cell r="AA227">
            <v>1.5602778515776371E-3</v>
          </cell>
        </row>
        <row r="228">
          <cell r="C228" t="str">
            <v xml:space="preserve">Total </v>
          </cell>
          <cell r="I228">
            <v>0</v>
          </cell>
          <cell r="K228">
            <v>0.27388697883323038</v>
          </cell>
          <cell r="M228">
            <v>0.27434468583414096</v>
          </cell>
          <cell r="O228">
            <v>0</v>
          </cell>
          <cell r="Q228">
            <v>0.23115589556923974</v>
          </cell>
          <cell r="S228">
            <v>0.19965262693156735</v>
          </cell>
          <cell r="U228">
            <v>0.18493296264246131</v>
          </cell>
          <cell r="W228">
            <v>0.17012361794808711</v>
          </cell>
          <cell r="Y228">
            <v>0.15811315976442153</v>
          </cell>
          <cell r="AA228">
            <v>0.14785171884503048</v>
          </cell>
        </row>
        <row r="229">
          <cell r="A229" t="str">
            <v>Less: Accumulated D&amp;A</v>
          </cell>
          <cell r="I229">
            <v>0</v>
          </cell>
          <cell r="K229">
            <v>-0.16803070902822378</v>
          </cell>
          <cell r="M229">
            <v>-0.19877062045219845</v>
          </cell>
          <cell r="O229">
            <v>0</v>
          </cell>
          <cell r="Q229">
            <v>-0.17318640530700885</v>
          </cell>
          <cell r="S229">
            <v>-0.16024097130242826</v>
          </cell>
          <cell r="U229">
            <v>-0.15574385506232397</v>
          </cell>
          <cell r="W229">
            <v>-0.14724361655804832</v>
          </cell>
          <cell r="Y229">
            <v>-0.13861399687412254</v>
          </cell>
          <cell r="AA229">
            <v>-0.12988240859743572</v>
          </cell>
        </row>
        <row r="230">
          <cell r="B230" t="str">
            <v>Net Property and Equipment</v>
          </cell>
          <cell r="I230">
            <v>0.12888012018685988</v>
          </cell>
          <cell r="K230">
            <v>0.10585626980500658</v>
          </cell>
          <cell r="M230">
            <v>7.5574065381942515E-2</v>
          </cell>
          <cell r="O230">
            <v>6.3328642313715766E-2</v>
          </cell>
          <cell r="Q230">
            <v>5.7969490262230909E-2</v>
          </cell>
          <cell r="S230">
            <v>3.9411655629139092E-2</v>
          </cell>
          <cell r="U230">
            <v>2.918910758013735E-2</v>
          </cell>
          <cell r="W230">
            <v>2.288000139003878E-2</v>
          </cell>
          <cell r="Y230">
            <v>1.9499162890298981E-2</v>
          </cell>
          <cell r="AA230">
            <v>1.7969310247594756E-2</v>
          </cell>
        </row>
        <row r="232">
          <cell r="A232" t="str">
            <v>Capitalized Software Development Costs, Net</v>
          </cell>
          <cell r="I232">
            <v>9.0033226841732053E-2</v>
          </cell>
          <cell r="K232">
            <v>6.1163029833562421E-2</v>
          </cell>
          <cell r="M232">
            <v>4.2543486520771445E-2</v>
          </cell>
          <cell r="O232">
            <v>2.2253713506044211E-2</v>
          </cell>
          <cell r="Q232">
            <v>1.8773817413755011E-2</v>
          </cell>
          <cell r="S232">
            <v>4.7304194260485649E-3</v>
          </cell>
          <cell r="U232">
            <v>0</v>
          </cell>
          <cell r="W232">
            <v>0</v>
          </cell>
          <cell r="Y232">
            <v>0</v>
          </cell>
          <cell r="AA232">
            <v>0</v>
          </cell>
        </row>
        <row r="233">
          <cell r="A233" t="str">
            <v>Deposits</v>
          </cell>
          <cell r="I233">
            <v>6.319862267613152E-3</v>
          </cell>
          <cell r="K233">
            <v>5.3965264859483055E-3</v>
          </cell>
          <cell r="M233">
            <v>3.7045270473314868E-3</v>
          </cell>
          <cell r="O233">
            <v>2.9141009207157239E-3</v>
          </cell>
          <cell r="Q233">
            <v>2.733779905890109E-3</v>
          </cell>
          <cell r="S233">
            <v>2.1001324503311259E-3</v>
          </cell>
          <cell r="U233">
            <v>1.7516248411982398E-3</v>
          </cell>
          <cell r="W233">
            <v>1.4654557802230381E-3</v>
          </cell>
          <cell r="Y233">
            <v>1.2489143020568134E-3</v>
          </cell>
          <cell r="AA233">
            <v>1.0783299942442762E-3</v>
          </cell>
        </row>
        <row r="235">
          <cell r="A235" t="str">
            <v>Total Assets</v>
          </cell>
          <cell r="I235">
            <v>0.48911025901584232</v>
          </cell>
          <cell r="K235">
            <v>0.52774543176804045</v>
          </cell>
          <cell r="M235">
            <v>0.50578474828455311</v>
          </cell>
          <cell r="O235">
            <v>0.47338971541937253</v>
          </cell>
          <cell r="Q235">
            <v>0.48642749310865413</v>
          </cell>
          <cell r="S235">
            <v>0.49893343311258292</v>
          </cell>
          <cell r="U235">
            <v>0.55206824296209023</v>
          </cell>
          <cell r="W235">
            <v>0.61851549434209252</v>
          </cell>
          <cell r="Y235">
            <v>0.69235722499816199</v>
          </cell>
          <cell r="AA235">
            <v>0.76511494495094934</v>
          </cell>
        </row>
        <row r="237">
          <cell r="A237" t="str">
            <v>Liabilities &amp; Shareholders' Equity</v>
          </cell>
        </row>
        <row r="238">
          <cell r="A238" t="str">
            <v>Current Liabilities</v>
          </cell>
        </row>
        <row r="239">
          <cell r="B239" t="str">
            <v>Current Portion of Long-Term Obligations</v>
          </cell>
          <cell r="I239">
            <v>5.763705615299701E-2</v>
          </cell>
          <cell r="K239">
            <v>6.8505692662075027E-2</v>
          </cell>
          <cell r="M239">
            <v>2.881539413254636E-2</v>
          </cell>
          <cell r="O239">
            <v>0</v>
          </cell>
          <cell r="Q239">
            <v>0</v>
          </cell>
          <cell r="S239">
            <v>0</v>
          </cell>
          <cell r="U239">
            <v>0</v>
          </cell>
          <cell r="W239">
            <v>0</v>
          </cell>
          <cell r="Y239">
            <v>0</v>
          </cell>
          <cell r="AA239">
            <v>0</v>
          </cell>
        </row>
        <row r="240">
          <cell r="B240" t="str">
            <v>Accounts Payable</v>
          </cell>
          <cell r="I240">
            <v>3.6169190054610459E-2</v>
          </cell>
          <cell r="K240">
            <v>0.10650295835489168</v>
          </cell>
          <cell r="M240">
            <v>3.5832964775992175E-2</v>
          </cell>
          <cell r="O240">
            <v>5.0230136047737156E-2</v>
          </cell>
          <cell r="Q240">
            <v>4.7281008528464563E-2</v>
          </cell>
          <cell r="S240">
            <v>4.6579516997792503E-2</v>
          </cell>
          <cell r="U240">
            <v>4.4862712057886694E-2</v>
          </cell>
          <cell r="W240">
            <v>4.3589234482351955E-2</v>
          </cell>
          <cell r="Y240">
            <v>4.2841549037696033E-2</v>
          </cell>
          <cell r="AA240">
            <v>4.2706653110906649E-2</v>
          </cell>
        </row>
        <row r="241">
          <cell r="B241" t="str">
            <v>Accrued Liabilities</v>
          </cell>
          <cell r="I241">
            <v>5.112821393845908E-2</v>
          </cell>
          <cell r="K241">
            <v>4.3307364682349983E-2</v>
          </cell>
          <cell r="M241">
            <v>6.4938427426710577E-2</v>
          </cell>
          <cell r="O241">
            <v>2.1066092406796924E-2</v>
          </cell>
          <cell r="Q241">
            <v>4.2982735025876878E-2</v>
          </cell>
          <cell r="S241">
            <v>4.2345015452538638E-2</v>
          </cell>
          <cell r="U241">
            <v>4.0784283688987899E-2</v>
          </cell>
          <cell r="W241">
            <v>3.9626576802138144E-2</v>
          </cell>
          <cell r="Y241">
            <v>3.8946862761541856E-2</v>
          </cell>
          <cell r="AA241">
            <v>3.8824230100824232E-2</v>
          </cell>
        </row>
        <row r="242">
          <cell r="B242" t="str">
            <v>Deferred Revenue</v>
          </cell>
          <cell r="I242">
            <v>0.13479734916329772</v>
          </cell>
          <cell r="K242">
            <v>0.12701678822486356</v>
          </cell>
          <cell r="M242">
            <v>0.13204769524049281</v>
          </cell>
          <cell r="O242">
            <v>0.12891110595422961</v>
          </cell>
          <cell r="Q242">
            <v>0.13</v>
          </cell>
          <cell r="S242">
            <v>0.13</v>
          </cell>
          <cell r="U242">
            <v>0.13</v>
          </cell>
          <cell r="W242">
            <v>0.13</v>
          </cell>
          <cell r="Y242">
            <v>0.13</v>
          </cell>
          <cell r="AA242">
            <v>0.13</v>
          </cell>
        </row>
        <row r="243">
          <cell r="C243" t="str">
            <v>Total Current Liabilities</v>
          </cell>
          <cell r="I243">
            <v>0.27973180930936425</v>
          </cell>
          <cell r="K243">
            <v>0.34533280392418031</v>
          </cell>
          <cell r="M243">
            <v>0.26163448157574193</v>
          </cell>
          <cell r="O243">
            <v>0.20444064675789123</v>
          </cell>
          <cell r="Q243">
            <v>0.22026374355434145</v>
          </cell>
          <cell r="S243">
            <v>0.21892453245033114</v>
          </cell>
          <cell r="U243">
            <v>0.2156469957468746</v>
          </cell>
          <cell r="W243">
            <v>0.2132158112844901</v>
          </cell>
          <cell r="Y243">
            <v>0.21178841179923791</v>
          </cell>
          <cell r="AA243">
            <v>0.21153088321173089</v>
          </cell>
        </row>
        <row r="245">
          <cell r="A245" t="str">
            <v>Long Term Obligations</v>
          </cell>
        </row>
        <row r="246">
          <cell r="B246" t="str">
            <v>Term Loan</v>
          </cell>
          <cell r="I246">
            <v>0</v>
          </cell>
          <cell r="K246">
            <v>5.6579976197420175E-2</v>
          </cell>
          <cell r="M246">
            <v>1.6227479770369174E-2</v>
          </cell>
          <cell r="O246">
            <v>0</v>
          </cell>
          <cell r="Q246">
            <v>0</v>
          </cell>
          <cell r="S246">
            <v>0</v>
          </cell>
          <cell r="U246">
            <v>0</v>
          </cell>
          <cell r="W246">
            <v>0</v>
          </cell>
          <cell r="Y246">
            <v>0</v>
          </cell>
          <cell r="AA246">
            <v>0</v>
          </cell>
        </row>
        <row r="247">
          <cell r="B247" t="str">
            <v>Equipment Loan</v>
          </cell>
          <cell r="I247">
            <v>0</v>
          </cell>
          <cell r="K247">
            <v>3.1264547746582036E-2</v>
          </cell>
          <cell r="M247">
            <v>1.2118227690700967E-2</v>
          </cell>
          <cell r="O247">
            <v>0</v>
          </cell>
          <cell r="Q247">
            <v>0</v>
          </cell>
          <cell r="S247">
            <v>0</v>
          </cell>
          <cell r="U247">
            <v>0</v>
          </cell>
          <cell r="W247">
            <v>0</v>
          </cell>
          <cell r="Y247">
            <v>0</v>
          </cell>
          <cell r="AA247">
            <v>0</v>
          </cell>
        </row>
        <row r="248">
          <cell r="B248" t="str">
            <v>Capital Leases</v>
          </cell>
          <cell r="I248">
            <v>0</v>
          </cell>
          <cell r="K248">
            <v>1.0124797486676903E-2</v>
          </cell>
          <cell r="M248">
            <v>4.6968667147621667E-4</v>
          </cell>
          <cell r="O248">
            <v>0</v>
          </cell>
          <cell r="Q248">
            <v>0</v>
          </cell>
          <cell r="S248">
            <v>0</v>
          </cell>
          <cell r="U248">
            <v>0</v>
          </cell>
          <cell r="W248">
            <v>0</v>
          </cell>
          <cell r="Y248">
            <v>0</v>
          </cell>
          <cell r="AA248">
            <v>0</v>
          </cell>
        </row>
        <row r="249">
          <cell r="C249" t="str">
            <v>Total</v>
          </cell>
          <cell r="I249">
            <v>0.14522944431853907</v>
          </cell>
          <cell r="K249">
            <v>9.7969321430679115E-2</v>
          </cell>
          <cell r="M249">
            <v>2.881539413254636E-2</v>
          </cell>
          <cell r="O249">
            <v>0</v>
          </cell>
          <cell r="Q249">
            <v>0</v>
          </cell>
          <cell r="S249">
            <v>0</v>
          </cell>
          <cell r="U249">
            <v>0</v>
          </cell>
          <cell r="W249">
            <v>0</v>
          </cell>
          <cell r="Y249">
            <v>0</v>
          </cell>
          <cell r="AA249">
            <v>0</v>
          </cell>
        </row>
        <row r="250">
          <cell r="B250" t="str">
            <v>Less:  Current Portion</v>
          </cell>
          <cell r="I250">
            <v>-5.763705615299701E-2</v>
          </cell>
          <cell r="K250">
            <v>-6.8505692662075027E-2</v>
          </cell>
          <cell r="M250">
            <v>-2.881539413254636E-2</v>
          </cell>
          <cell r="O250">
            <v>0</v>
          </cell>
          <cell r="Q250">
            <v>0</v>
          </cell>
          <cell r="S250">
            <v>0</v>
          </cell>
          <cell r="U250">
            <v>0</v>
          </cell>
          <cell r="W250">
            <v>0</v>
          </cell>
          <cell r="Y250">
            <v>0</v>
          </cell>
          <cell r="AA250">
            <v>0</v>
          </cell>
        </row>
        <row r="251">
          <cell r="C251" t="str">
            <v>Total Long-Term Obligations</v>
          </cell>
          <cell r="I251">
            <v>8.7592388165542073E-2</v>
          </cell>
          <cell r="K251">
            <v>2.9463628768604078E-2</v>
          </cell>
          <cell r="M251">
            <v>0</v>
          </cell>
          <cell r="O251">
            <v>0</v>
          </cell>
          <cell r="Q251">
            <v>0</v>
          </cell>
          <cell r="S251">
            <v>0</v>
          </cell>
          <cell r="U251">
            <v>0</v>
          </cell>
          <cell r="W251">
            <v>0</v>
          </cell>
          <cell r="Y251">
            <v>0</v>
          </cell>
          <cell r="AA251">
            <v>0</v>
          </cell>
        </row>
        <row r="253">
          <cell r="A253" t="str">
            <v>Shareholders' Equity</v>
          </cell>
        </row>
        <row r="254">
          <cell r="B254" t="str">
            <v>Redeemable Convertible Preferred Stock</v>
          </cell>
          <cell r="I254">
            <v>0.46823254402830694</v>
          </cell>
          <cell r="K254">
            <v>0.40928052449713187</v>
          </cell>
          <cell r="M254">
            <v>0.3991051495262708</v>
          </cell>
          <cell r="O254">
            <v>0.31389623281637369</v>
          </cell>
          <cell r="Q254">
            <v>0.29447271633861077</v>
          </cell>
          <cell r="S254">
            <v>0.22621854304635763</v>
          </cell>
          <cell r="U254">
            <v>0.18867858523742015</v>
          </cell>
          <cell r="W254">
            <v>0.15785350654843205</v>
          </cell>
          <cell r="Y254">
            <v>0.13452845498221083</v>
          </cell>
          <cell r="AA254">
            <v>0.11615374077128604</v>
          </cell>
        </row>
        <row r="255">
          <cell r="B255" t="str">
            <v>Common Stock</v>
          </cell>
          <cell r="I255">
            <v>1.1258562582701576E-2</v>
          </cell>
          <cell r="K255">
            <v>9.8410724707194072E-3</v>
          </cell>
          <cell r="M255">
            <v>9.5964075123072708E-3</v>
          </cell>
          <cell r="O255">
            <v>7.5475752950306639E-3</v>
          </cell>
          <cell r="Q255">
            <v>7.0805405307238735E-3</v>
          </cell>
          <cell r="S255">
            <v>5.4393818984547464E-3</v>
          </cell>
          <cell r="U255">
            <v>4.5367407434684145E-3</v>
          </cell>
          <cell r="W255">
            <v>3.7955575814631426E-3</v>
          </cell>
          <cell r="Y255">
            <v>3.2347111470316923E-3</v>
          </cell>
          <cell r="AA255">
            <v>2.7928946340162147E-3</v>
          </cell>
        </row>
        <row r="256">
          <cell r="B256" t="str">
            <v>Additional Paid-In Capital</v>
          </cell>
          <cell r="I256">
            <v>2.553312814814274E-2</v>
          </cell>
          <cell r="K256">
            <v>2.2318423214710541E-2</v>
          </cell>
          <cell r="M256">
            <v>2.1763551161496975E-2</v>
          </cell>
          <cell r="O256">
            <v>1.7117034772438176E-2</v>
          </cell>
          <cell r="Q256">
            <v>1.6057853513810623E-2</v>
          </cell>
          <cell r="S256">
            <v>1.2335894039735101E-2</v>
          </cell>
          <cell r="U256">
            <v>1.0288807467825383E-2</v>
          </cell>
          <cell r="W256">
            <v>8.6078890985653942E-3</v>
          </cell>
          <cell r="Y256">
            <v>7.3359537358957741E-3</v>
          </cell>
          <cell r="AA256">
            <v>6.3339645776951886E-3</v>
          </cell>
        </row>
        <row r="257">
          <cell r="B257" t="str">
            <v>Accumulated Defecit</v>
          </cell>
          <cell r="I257">
            <v>-0.38323817321821529</v>
          </cell>
          <cell r="K257">
            <v>-0.28849114891136685</v>
          </cell>
          <cell r="M257">
            <v>-0.18631465455129503</v>
          </cell>
          <cell r="O257">
            <v>-6.9611774222361186E-2</v>
          </cell>
          <cell r="Q257">
            <v>-5.144699301451628E-2</v>
          </cell>
          <cell r="S257">
            <v>3.6014834437086175E-2</v>
          </cell>
          <cell r="U257">
            <v>0.13291690755436089</v>
          </cell>
          <cell r="W257">
            <v>0.2350425573065979</v>
          </cell>
          <cell r="Y257">
            <v>0.33546954630384784</v>
          </cell>
          <cell r="AA257">
            <v>0.42830333480852573</v>
          </cell>
        </row>
        <row r="258">
          <cell r="C258" t="str">
            <v>Total Shareholders' Equity</v>
          </cell>
          <cell r="I258">
            <v>0.12178606154093601</v>
          </cell>
          <cell r="K258">
            <v>0.15294887127119497</v>
          </cell>
          <cell r="M258">
            <v>0.24415045364878005</v>
          </cell>
          <cell r="O258">
            <v>0.26894906866148138</v>
          </cell>
          <cell r="Q258">
            <v>0.26616411736862899</v>
          </cell>
          <cell r="S258">
            <v>0.28000865342163367</v>
          </cell>
          <cell r="U258">
            <v>0.33642104100307491</v>
          </cell>
          <cell r="W258">
            <v>0.40529951053505847</v>
          </cell>
          <cell r="Y258">
            <v>0.48056866616898619</v>
          </cell>
          <cell r="AA258">
            <v>0.55358393479152324</v>
          </cell>
        </row>
        <row r="260">
          <cell r="A260" t="str">
            <v>Total Liabilities and Shareholders' Equity</v>
          </cell>
          <cell r="I260">
            <v>0.48911025901584232</v>
          </cell>
          <cell r="K260">
            <v>0.52774530396397934</v>
          </cell>
          <cell r="M260">
            <v>0.50578493522452195</v>
          </cell>
          <cell r="O260">
            <v>0.47338971541937258</v>
          </cell>
          <cell r="Q260">
            <v>0.48642786092297041</v>
          </cell>
          <cell r="S260">
            <v>0.49893318587196478</v>
          </cell>
          <cell r="U260">
            <v>0.55206803674994942</v>
          </cell>
          <cell r="W260">
            <v>0.6185153218195486</v>
          </cell>
          <cell r="Y260">
            <v>0.6923570779682241</v>
          </cell>
          <cell r="AA260">
            <v>0.76511481800325409</v>
          </cell>
        </row>
        <row r="262">
          <cell r="A262" t="str">
            <v>Accounts Payable (% of Expenses Less D&amp;A)</v>
          </cell>
          <cell r="I262">
            <v>3.9193459099487807E-2</v>
          </cell>
          <cell r="K262">
            <v>0.12188269188367244</v>
          </cell>
          <cell r="M262">
            <v>4.2712546998694215E-2</v>
          </cell>
          <cell r="O262">
            <v>5.7268437339951128E-2</v>
          </cell>
          <cell r="Q262">
            <v>5.5E-2</v>
          </cell>
          <cell r="S262">
            <v>5.5E-2</v>
          </cell>
          <cell r="U262">
            <v>5.5E-2</v>
          </cell>
          <cell r="W262">
            <v>5.5E-2</v>
          </cell>
          <cell r="Y262">
            <v>5.5E-2</v>
          </cell>
          <cell r="AA262">
            <v>5.5E-2</v>
          </cell>
        </row>
        <row r="263">
          <cell r="A263" t="str">
            <v>Accrued Liabilities (% of Expenses Less D&amp;A)</v>
          </cell>
          <cell r="I263">
            <v>5.5403274411211866E-2</v>
          </cell>
          <cell r="K263">
            <v>4.9561235362907297E-2</v>
          </cell>
          <cell r="M263">
            <v>7.7405976614667915E-2</v>
          </cell>
          <cell r="O263">
            <v>2.4017896185861889E-2</v>
          </cell>
          <cell r="Q263">
            <v>0.05</v>
          </cell>
          <cell r="S263">
            <v>0.05</v>
          </cell>
          <cell r="U263">
            <v>0.05</v>
          </cell>
          <cell r="W263">
            <v>0.05</v>
          </cell>
          <cell r="Y263">
            <v>0.05</v>
          </cell>
          <cell r="AA263">
            <v>0.05</v>
          </cell>
        </row>
        <row r="267">
          <cell r="A267" t="str">
            <v>McCUE SYSTEMS</v>
          </cell>
        </row>
        <row r="268">
          <cell r="A268" t="str">
            <v>Historical and Projected Cash Flows</v>
          </cell>
        </row>
        <row r="269">
          <cell r="A269" t="str">
            <v>(dollars in thousands)</v>
          </cell>
        </row>
        <row r="271">
          <cell r="K271" t="str">
            <v>Historicals - 12/31,</v>
          </cell>
          <cell r="Q271" t="str">
            <v>Projected  Periods Ending 12/31,</v>
          </cell>
        </row>
        <row r="272">
          <cell r="K272">
            <v>1996</v>
          </cell>
          <cell r="M272">
            <v>1997</v>
          </cell>
          <cell r="Q272">
            <v>1998</v>
          </cell>
          <cell r="S272">
            <v>1999</v>
          </cell>
          <cell r="U272">
            <v>2000</v>
          </cell>
          <cell r="W272">
            <v>2001</v>
          </cell>
          <cell r="Y272">
            <v>2002</v>
          </cell>
          <cell r="AA272">
            <v>2003</v>
          </cell>
        </row>
        <row r="274">
          <cell r="A274" t="str">
            <v>Net Income</v>
          </cell>
          <cell r="K274">
            <v>291.04576999999978</v>
          </cell>
          <cell r="M274">
            <v>609.84799999999984</v>
          </cell>
          <cell r="Q274">
            <v>748.3950000000018</v>
          </cell>
          <cell r="S274">
            <v>855.45899999999926</v>
          </cell>
          <cell r="U274">
            <v>1396.9110000000001</v>
          </cell>
          <cell r="W274">
            <v>2009.9060000000015</v>
          </cell>
          <cell r="Y274">
            <v>2573.9100190101644</v>
          </cell>
          <cell r="AA274">
            <v>3058.2037990317508</v>
          </cell>
        </row>
        <row r="275">
          <cell r="A275" t="str">
            <v>Depreciation</v>
          </cell>
          <cell r="K275">
            <v>236.05459999999999</v>
          </cell>
          <cell r="M275">
            <v>224.142</v>
          </cell>
          <cell r="Q275">
            <v>230.786</v>
          </cell>
          <cell r="S275">
            <v>308</v>
          </cell>
          <cell r="U275">
            <v>300</v>
          </cell>
          <cell r="W275">
            <v>275</v>
          </cell>
          <cell r="Y275">
            <v>250</v>
          </cell>
          <cell r="AA275">
            <v>225</v>
          </cell>
        </row>
        <row r="276">
          <cell r="A276" t="str">
            <v>Amortization</v>
          </cell>
          <cell r="K276">
            <v>109.7604</v>
          </cell>
          <cell r="M276">
            <v>109.76</v>
          </cell>
          <cell r="Q276">
            <v>109.76</v>
          </cell>
          <cell r="S276">
            <v>109.764</v>
          </cell>
          <cell r="U276">
            <v>53.572000000000003</v>
          </cell>
          <cell r="W276">
            <v>0</v>
          </cell>
          <cell r="Y276">
            <v>0</v>
          </cell>
          <cell r="AA276">
            <v>0</v>
          </cell>
        </row>
        <row r="278">
          <cell r="C278" t="str">
            <v>Cash Flow After Non-Cash Items</v>
          </cell>
          <cell r="K278">
            <v>636.86076999999977</v>
          </cell>
          <cell r="M278">
            <v>943.74999999999977</v>
          </cell>
          <cell r="Q278">
            <v>1088.9410000000018</v>
          </cell>
          <cell r="S278">
            <v>1273.2229999999993</v>
          </cell>
          <cell r="U278">
            <v>1750.4830000000002</v>
          </cell>
          <cell r="W278">
            <v>2284.9060000000018</v>
          </cell>
          <cell r="Y278">
            <v>2823.9100190101644</v>
          </cell>
          <cell r="AA278">
            <v>3283.2037990317508</v>
          </cell>
        </row>
        <row r="280">
          <cell r="A280" t="str">
            <v>Operating Activities</v>
          </cell>
        </row>
        <row r="281">
          <cell r="B281" t="str">
            <v>Decrease (Increase) in Current Assets</v>
          </cell>
          <cell r="K281">
            <v>-1053.6950000000002</v>
          </cell>
          <cell r="M281">
            <v>656.04700000000025</v>
          </cell>
          <cell r="Q281">
            <v>-1368.2826500000003</v>
          </cell>
          <cell r="S281">
            <v>-853.11134999999967</v>
          </cell>
          <cell r="U281">
            <v>-732.30624999999964</v>
          </cell>
          <cell r="W281">
            <v>-861.74172499999986</v>
          </cell>
          <cell r="Y281">
            <v>-914.54271999999946</v>
          </cell>
          <cell r="AA281">
            <v>-979.09089134999886</v>
          </cell>
        </row>
        <row r="282">
          <cell r="B282" t="str">
            <v>Increase (Decrease) in Current Liabilities</v>
          </cell>
          <cell r="K282">
            <v>517.63500000000022</v>
          </cell>
          <cell r="M282">
            <v>-238.31600000000026</v>
          </cell>
          <cell r="Q282">
            <v>421.79782000000046</v>
          </cell>
          <cell r="S282">
            <v>563.0165099999997</v>
          </cell>
          <cell r="U282">
            <v>448.78848999999991</v>
          </cell>
          <cell r="W282">
            <v>532.33326500000021</v>
          </cell>
          <cell r="Y282">
            <v>572.80149139066498</v>
          </cell>
          <cell r="AA282">
            <v>632.35095697266661</v>
          </cell>
        </row>
        <row r="283">
          <cell r="B283" t="str">
            <v>Decrease (Increase) in Other Assets</v>
          </cell>
          <cell r="K283">
            <v>0.79899999999999949</v>
          </cell>
          <cell r="M283">
            <v>10</v>
          </cell>
          <cell r="Q283">
            <v>-3.9999999999977831E-3</v>
          </cell>
          <cell r="S283">
            <v>0</v>
          </cell>
          <cell r="U283">
            <v>0</v>
          </cell>
          <cell r="W283">
            <v>0</v>
          </cell>
          <cell r="Y283">
            <v>0</v>
          </cell>
          <cell r="AA283">
            <v>0</v>
          </cell>
        </row>
        <row r="285">
          <cell r="C285" t="str">
            <v>Cash Flow After Operating Activities</v>
          </cell>
          <cell r="K285">
            <v>101.59976999999984</v>
          </cell>
          <cell r="M285">
            <v>1371.4809999999998</v>
          </cell>
          <cell r="Q285">
            <v>142.45217000000198</v>
          </cell>
          <cell r="S285">
            <v>983.1281599999993</v>
          </cell>
          <cell r="U285">
            <v>1466.9652400000004</v>
          </cell>
          <cell r="W285">
            <v>1955.4975400000021</v>
          </cell>
          <cell r="Y285">
            <v>2482.1687904008299</v>
          </cell>
          <cell r="AA285">
            <v>2936.4638646544186</v>
          </cell>
        </row>
        <row r="287">
          <cell r="A287" t="str">
            <v>Investing Activities:</v>
          </cell>
        </row>
        <row r="288">
          <cell r="B288" t="str">
            <v>Capital Expenditures</v>
          </cell>
          <cell r="K288">
            <v>-193.506</v>
          </cell>
          <cell r="M288">
            <v>-46.648000000000138</v>
          </cell>
          <cell r="Q288">
            <v>-250</v>
          </cell>
          <cell r="S288">
            <v>-250.00000000000023</v>
          </cell>
          <cell r="U288">
            <v>-250</v>
          </cell>
          <cell r="W288">
            <v>-250</v>
          </cell>
          <cell r="Y288">
            <v>-250</v>
          </cell>
          <cell r="AA288">
            <v>-250</v>
          </cell>
        </row>
        <row r="289">
          <cell r="B289" t="str">
            <v>Capitalized Software Development Costs</v>
          </cell>
          <cell r="K289">
            <v>4.0000000001327862E-4</v>
          </cell>
          <cell r="M289">
            <v>-1.0000000000189857E-3</v>
          </cell>
          <cell r="Q289">
            <v>-9.9999999999056399E-4</v>
          </cell>
          <cell r="S289">
            <v>3.0000000000001137E-3</v>
          </cell>
          <cell r="U289">
            <v>0</v>
          </cell>
          <cell r="W289">
            <v>0</v>
          </cell>
          <cell r="Y289">
            <v>0</v>
          </cell>
          <cell r="AA289">
            <v>0</v>
          </cell>
        </row>
        <row r="290">
          <cell r="B290" t="str">
            <v>Fixed Asset Adjustment</v>
          </cell>
          <cell r="K290">
            <v>3.9999999998485691E-4</v>
          </cell>
          <cell r="M290">
            <v>-9.9999999991950972E-4</v>
          </cell>
          <cell r="Q290">
            <v>0</v>
          </cell>
          <cell r="S290">
            <v>0</v>
          </cell>
          <cell r="U290">
            <v>0</v>
          </cell>
          <cell r="W290">
            <v>0</v>
          </cell>
          <cell r="Y290">
            <v>0</v>
          </cell>
          <cell r="AA290">
            <v>0</v>
          </cell>
        </row>
        <row r="292">
          <cell r="C292" t="str">
            <v>Cash Flow After Investing Activities</v>
          </cell>
          <cell r="K292">
            <v>-91.905430000000166</v>
          </cell>
          <cell r="M292">
            <v>1324.8309999999997</v>
          </cell>
          <cell r="Q292">
            <v>-107.54882999999801</v>
          </cell>
          <cell r="S292">
            <v>733.13115999999911</v>
          </cell>
          <cell r="U292">
            <v>1216.9652400000004</v>
          </cell>
          <cell r="W292">
            <v>1705.4975400000021</v>
          </cell>
          <cell r="Y292">
            <v>2232.1687904008299</v>
          </cell>
          <cell r="AA292">
            <v>2686.4638646544186</v>
          </cell>
        </row>
        <row r="294">
          <cell r="A294" t="str">
            <v>Financing Activities:</v>
          </cell>
        </row>
        <row r="295">
          <cell r="B295" t="str">
            <v>Increase (Decrease) in Current Portion of LTD</v>
          </cell>
          <cell r="K295">
            <v>113.45699999999999</v>
          </cell>
          <cell r="M295">
            <v>-243.846</v>
          </cell>
          <cell r="Q295">
            <v>-184.971</v>
          </cell>
          <cell r="S295">
            <v>0</v>
          </cell>
          <cell r="U295">
            <v>0</v>
          </cell>
          <cell r="W295">
            <v>0</v>
          </cell>
          <cell r="Y295">
            <v>0</v>
          </cell>
          <cell r="AA295">
            <v>0</v>
          </cell>
        </row>
        <row r="296">
          <cell r="B296" t="str">
            <v>Increase (Decrease) in Long Term Obligations</v>
          </cell>
          <cell r="K296">
            <v>-294.83000000000004</v>
          </cell>
          <cell r="M296">
            <v>-184.42999999999995</v>
          </cell>
          <cell r="Q296">
            <v>0</v>
          </cell>
          <cell r="S296">
            <v>0</v>
          </cell>
          <cell r="U296">
            <v>0</v>
          </cell>
          <cell r="W296">
            <v>0</v>
          </cell>
          <cell r="Y296">
            <v>0</v>
          </cell>
          <cell r="AA296">
            <v>0</v>
          </cell>
        </row>
        <row r="297">
          <cell r="B297" t="str">
            <v>Other Changes in Stockholders' Equity</v>
          </cell>
          <cell r="K297">
            <v>2.3000000027195711E-4</v>
          </cell>
          <cell r="M297">
            <v>0</v>
          </cell>
          <cell r="Q297">
            <v>0</v>
          </cell>
          <cell r="S297">
            <v>0</v>
          </cell>
          <cell r="U297">
            <v>0</v>
          </cell>
          <cell r="W297">
            <v>0</v>
          </cell>
          <cell r="Y297">
            <v>0</v>
          </cell>
          <cell r="AA297">
            <v>0</v>
          </cell>
        </row>
        <row r="299">
          <cell r="C299" t="str">
            <v>Cash Flow After Financing Activities</v>
          </cell>
          <cell r="K299">
            <v>-273.27819999999991</v>
          </cell>
          <cell r="M299">
            <v>896.55499999999972</v>
          </cell>
          <cell r="Q299">
            <v>-292.51982999999802</v>
          </cell>
          <cell r="S299">
            <v>733.13115999999911</v>
          </cell>
          <cell r="U299">
            <v>1216.9652400000004</v>
          </cell>
          <cell r="W299">
            <v>1705.4975400000021</v>
          </cell>
          <cell r="Y299">
            <v>2232.1687904008299</v>
          </cell>
          <cell r="AA299">
            <v>2686.4638646544186</v>
          </cell>
        </row>
        <row r="301">
          <cell r="C301" t="str">
            <v>Beginning Cash Balance</v>
          </cell>
          <cell r="K301">
            <v>382.21499999999997</v>
          </cell>
          <cell r="M301">
            <v>108.93680000000006</v>
          </cell>
          <cell r="Q301">
            <v>1005.4917999999998</v>
          </cell>
          <cell r="S301">
            <v>712.97197000000176</v>
          </cell>
          <cell r="U301">
            <v>1446.1031300000009</v>
          </cell>
          <cell r="W301">
            <v>2663.0683700000013</v>
          </cell>
          <cell r="Y301">
            <v>4368.565910000003</v>
          </cell>
          <cell r="AA301">
            <v>6600.7347004008334</v>
          </cell>
        </row>
        <row r="303">
          <cell r="C303" t="str">
            <v>Ending Cash Balance</v>
          </cell>
          <cell r="K303">
            <v>108.93680000000006</v>
          </cell>
          <cell r="M303">
            <v>1005.4917999999998</v>
          </cell>
          <cell r="Q303">
            <v>712.97197000000176</v>
          </cell>
          <cell r="S303">
            <v>1446.1031300000009</v>
          </cell>
          <cell r="U303">
            <v>2663.0683700000013</v>
          </cell>
          <cell r="W303">
            <v>4368.565910000003</v>
          </cell>
          <cell r="Y303">
            <v>6600.7347004008334</v>
          </cell>
          <cell r="AA303">
            <v>9287.1985650552524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ihe WestCashEarnings"/>
      <sheetName val="SMR"/>
      <sheetName val="钢材价格"/>
      <sheetName val="P&amp;L"/>
      <sheetName val="Layout"/>
      <sheetName val="耀皮B股"/>
      <sheetName val="DCF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L"/>
      <sheetName val="Shares"/>
      <sheetName val="P&amp;L"/>
      <sheetName val="Layout"/>
      <sheetName val="Jihe WestCashEarnings"/>
      <sheetName val="SMR"/>
    </sheetNames>
    <sheetDataSet>
      <sheetData sheetId="0" refreshError="1">
        <row r="4">
          <cell r="D4">
            <v>1996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2"/>
      <sheetName val="Financials"/>
      <sheetName val="Model"/>
      <sheetName val="Av2.xls"/>
      <sheetName val="BS"/>
      <sheetName val="SCF &amp; BS"/>
    </sheetNames>
    <definedNames>
      <definedName name="cmdOK2_click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佰草集"/>
      <sheetName val="Sheet1"/>
      <sheetName val="鲁泰A"/>
      <sheetName val="鲁泰B"/>
      <sheetName val="华泰"/>
      <sheetName val="A 30 May"/>
      <sheetName val="H 30 May"/>
      <sheetName val="A 10 Jun"/>
      <sheetName val="H 10 Jun"/>
      <sheetName val="H 30 Jun"/>
      <sheetName val="A 8 Jul"/>
      <sheetName val="H 22 Jul"/>
      <sheetName val="A 22 Jul"/>
      <sheetName val="H 29 Jul"/>
      <sheetName val="A 29 Jul"/>
      <sheetName val="H Aug"/>
      <sheetName val="A Aug"/>
      <sheetName val="key assumptions"/>
      <sheetName val="cf"/>
      <sheetName val="p&amp;l"/>
      <sheetName val="bs"/>
      <sheetName val="cover"/>
      <sheetName val="Output"/>
      <sheetName val="Interim"/>
      <sheetName val="pre-sentation"/>
      <sheetName val="Projects1"/>
      <sheetName val="Projects2"/>
      <sheetName val="projectsE"/>
      <sheetName val="NAV"/>
      <sheetName val="ROE&amp;NAV"/>
      <sheetName val="Land bank addition"/>
      <sheetName val="organization"/>
      <sheetName val="CB"/>
      <sheetName val="Sheet4"/>
      <sheetName val="Sheet2"/>
      <sheetName val="database"/>
      <sheetName val="Summary"/>
      <sheetName val="Assumptions"/>
      <sheetName val="Market"/>
      <sheetName val="Total_Revenue"/>
      <sheetName val="Total_Revenue_rolling"/>
      <sheetName val="Domestic_Revenue"/>
      <sheetName val="Dome_Rev_rolling"/>
      <sheetName val="Inter_Revenue"/>
      <sheetName val="DCF"/>
      <sheetName val="COGS"/>
      <sheetName val="S&amp;M"/>
      <sheetName val="R&amp;D"/>
      <sheetName val="Capex"/>
      <sheetName val="long-term"/>
      <sheetName val="long-term within 1 yr"/>
      <sheetName val="short-term"/>
      <sheetName val="EBIT_Fixed"/>
      <sheetName val="EBIT_Optical"/>
      <sheetName val="EBIT_Wireless"/>
      <sheetName val="EBIT_Software"/>
      <sheetName val="Cases_Domestic_Market"/>
      <sheetName val="Cases_Operating"/>
      <sheetName val="Template"/>
      <sheetName val="Customer_Service"/>
      <sheetName val="Output_Template"/>
      <sheetName val="GDP FAI"/>
      <sheetName val="地价"/>
      <sheetName val="全国住宅建设情况c9"/>
      <sheetName val="可支配收入C3 11&amp;12"/>
      <sheetName val="Beijing"/>
      <sheetName val="Shanghai"/>
      <sheetName val="Investment"/>
      <sheetName val="Shenzhen"/>
      <sheetName val="3Q"/>
      <sheetName val="Sheet1 (2)"/>
      <sheetName val="Index"/>
      <sheetName val="Consolidated Financials"/>
      <sheetName val="segment"/>
      <sheetName val="Segment Analysis"/>
      <sheetName val="Valuation"/>
      <sheetName val="hist performance"/>
      <sheetName val="Factsheet"/>
      <sheetName val="financial performance"/>
      <sheetName val="Module1"/>
      <sheetName val="Module2"/>
      <sheetName val="Module3"/>
      <sheetName val="Module4"/>
      <sheetName val="Module5"/>
      <sheetName val="Module7"/>
      <sheetName val="monthly-chart_deposit"/>
      <sheetName val="Loan-maturity"/>
      <sheetName val="Mortgage"/>
      <sheetName val="Mortgage-EN"/>
      <sheetName val="Loan outstanding structure_Q_en"/>
      <sheetName val="LD growth Chart"/>
      <sheetName val="New issued loan structure_Q"/>
      <sheetName val="LD ratio"/>
      <sheetName val="LD monthly data"/>
      <sheetName val="New issued loan_year"/>
      <sheetName val="Loan stucture_Q"/>
      <sheetName val="Loan_Q"/>
      <sheetName val="monthly-chart"/>
      <sheetName val="Total Loan"/>
      <sheetName val="Other Commercial LD-money data"/>
      <sheetName val="other commercial bank loan-CEIC"/>
      <sheetName val="操作目标"/>
      <sheetName val="表1"/>
      <sheetName val="Sheet3"/>
      <sheetName val="新增份额"/>
      <sheetName val="newissued"/>
      <sheetName val="sturcture_Q"/>
      <sheetName val="user"/>
      <sheetName val="Sub"/>
      <sheetName val="IS"/>
      <sheetName val="Op Rev"/>
      <sheetName val="Op Exp"/>
      <sheetName val="O(M)"/>
      <sheetName val="O(P)"/>
      <sheetName val="O(G)"/>
      <sheetName val="U(G)"/>
      <sheetName val="U(M)"/>
      <sheetName val="U(P)"/>
      <sheetName val="U(T)"/>
      <sheetName val="T(M)"/>
      <sheetName val="T(P)"/>
      <sheetName val="T(G)"/>
      <sheetName val="UG(R-In)"/>
      <sheetName val="UG(R-Out)"/>
      <sheetName val="Data"/>
      <sheetName val="UM(R-Out)"/>
      <sheetName val="UM(R-In)"/>
      <sheetName val="Interconn"/>
      <sheetName val="金银珠宝行业"/>
      <sheetName val="人均黄金消费和人均GDP"/>
      <sheetName val="结婚人口"/>
      <sheetName val="对比"/>
      <sheetName val="网络"/>
      <sheetName val="竞争对手"/>
      <sheetName val="营销网络"/>
      <sheetName val="珠宝进出口"/>
      <sheetName val="股权结构图"/>
      <sheetName val="老凤祥奖项"/>
      <sheetName val="人口结构"/>
      <sheetName val="抚养率"/>
      <sheetName val="Ratios (2)"/>
      <sheetName val="Kookmin (2)"/>
      <sheetName val="BoCom (2)"/>
      <sheetName val="Divisional Summary"/>
      <sheetName val="Divisions"/>
      <sheetName val="Template Divisional"/>
      <sheetName val="Profit and Loss"/>
      <sheetName val="Cash Flow"/>
      <sheetName val="Balance Sheet"/>
      <sheetName val="Key Ratios"/>
      <sheetName val="Issued Capital"/>
      <sheetName val="DuPont"/>
      <sheetName val="MV Investments"/>
      <sheetName val="Porter"/>
      <sheetName val="EarningsRisk"/>
      <sheetName val="CompCos"/>
    </sheetNames>
    <sheetDataSet>
      <sheetData sheetId="0" refreshError="1"/>
      <sheetData sheetId="1">
        <row r="6">
          <cell r="B6" t="str">
            <v>RMB</v>
          </cell>
          <cell r="C6" t="str">
            <v>RMB</v>
          </cell>
          <cell r="D6" t="str">
            <v>RMB</v>
          </cell>
          <cell r="E6" t="str">
            <v>RMB</v>
          </cell>
          <cell r="F6" t="str">
            <v>RMB</v>
          </cell>
          <cell r="G6" t="str">
            <v>RMB</v>
          </cell>
          <cell r="H6" t="str">
            <v>RMB</v>
          </cell>
          <cell r="I6" t="str">
            <v>RMB</v>
          </cell>
          <cell r="J6" t="str">
            <v>RMB</v>
          </cell>
          <cell r="K6" t="str">
            <v>RMB</v>
          </cell>
          <cell r="L6" t="str">
            <v>RMB</v>
          </cell>
          <cell r="M6" t="str">
            <v>RMB</v>
          </cell>
        </row>
        <row r="8">
          <cell r="C8">
            <v>177.83</v>
          </cell>
        </row>
        <row r="9">
          <cell r="C9">
            <v>207.6</v>
          </cell>
        </row>
        <row r="10">
          <cell r="C10">
            <v>144.52000000000001</v>
          </cell>
        </row>
        <row r="11">
          <cell r="C11">
            <v>147.52000000000001</v>
          </cell>
        </row>
        <row r="12">
          <cell r="C12">
            <v>147.52000000000001</v>
          </cell>
        </row>
        <row r="13">
          <cell r="C13">
            <v>153.91</v>
          </cell>
        </row>
        <row r="14">
          <cell r="C14">
            <v>164.35</v>
          </cell>
        </row>
        <row r="15">
          <cell r="C15">
            <v>159.41999999999999</v>
          </cell>
        </row>
        <row r="16">
          <cell r="C16">
            <v>173.19</v>
          </cell>
        </row>
        <row r="17">
          <cell r="C17">
            <v>171.98</v>
          </cell>
        </row>
        <row r="18">
          <cell r="C18">
            <v>176.87</v>
          </cell>
        </row>
        <row r="19">
          <cell r="B19">
            <v>208.01</v>
          </cell>
          <cell r="C19">
            <v>176.87</v>
          </cell>
          <cell r="D19">
            <v>255.65</v>
          </cell>
          <cell r="E19">
            <v>223.88</v>
          </cell>
          <cell r="F19">
            <v>209.2</v>
          </cell>
          <cell r="G19">
            <v>302.67</v>
          </cell>
          <cell r="H19">
            <v>235.46</v>
          </cell>
          <cell r="I19">
            <v>259.39</v>
          </cell>
          <cell r="J19">
            <v>213.08</v>
          </cell>
          <cell r="K19">
            <v>398.78</v>
          </cell>
          <cell r="L19">
            <v>582.07000000000005</v>
          </cell>
          <cell r="M19">
            <v>210.19</v>
          </cell>
        </row>
        <row r="20">
          <cell r="B20">
            <v>222.83</v>
          </cell>
          <cell r="C20">
            <v>328.77</v>
          </cell>
          <cell r="D20">
            <v>335.53</v>
          </cell>
          <cell r="E20">
            <v>260.39999999999998</v>
          </cell>
          <cell r="F20">
            <v>253.36</v>
          </cell>
          <cell r="G20">
            <v>458.51</v>
          </cell>
          <cell r="H20">
            <v>372.6</v>
          </cell>
          <cell r="I20">
            <v>408.94</v>
          </cell>
          <cell r="J20">
            <v>286.39999999999998</v>
          </cell>
          <cell r="K20">
            <v>543.82000000000005</v>
          </cell>
          <cell r="L20">
            <v>622.62</v>
          </cell>
          <cell r="M20">
            <v>282.02</v>
          </cell>
        </row>
        <row r="21">
          <cell r="B21">
            <v>187.27</v>
          </cell>
          <cell r="C21">
            <v>250.13</v>
          </cell>
          <cell r="D21">
            <v>261.92</v>
          </cell>
          <cell r="E21">
            <v>204.29</v>
          </cell>
          <cell r="F21">
            <v>195.84</v>
          </cell>
          <cell r="G21">
            <v>278.7</v>
          </cell>
          <cell r="H21">
            <v>255.28</v>
          </cell>
          <cell r="I21">
            <v>224.71</v>
          </cell>
          <cell r="J21">
            <v>248.2</v>
          </cell>
          <cell r="K21">
            <v>458.88</v>
          </cell>
          <cell r="L21">
            <v>807.35</v>
          </cell>
          <cell r="M21">
            <v>232.03</v>
          </cell>
        </row>
        <row r="22">
          <cell r="B22">
            <v>198.2</v>
          </cell>
          <cell r="C22">
            <v>239.51</v>
          </cell>
          <cell r="D22">
            <v>269.64999999999998</v>
          </cell>
          <cell r="E22">
            <v>209.45</v>
          </cell>
          <cell r="F22">
            <v>187.44</v>
          </cell>
          <cell r="G22">
            <v>312</v>
          </cell>
          <cell r="H22">
            <v>231.9</v>
          </cell>
          <cell r="I22">
            <v>242.55</v>
          </cell>
          <cell r="J22">
            <v>221.2</v>
          </cell>
          <cell r="K22">
            <v>386.29</v>
          </cell>
          <cell r="L22">
            <v>564.47</v>
          </cell>
          <cell r="M22">
            <v>205.93</v>
          </cell>
        </row>
        <row r="23">
          <cell r="B23">
            <v>198.2</v>
          </cell>
          <cell r="C23">
            <v>239.51</v>
          </cell>
          <cell r="D23">
            <v>269.64999999999998</v>
          </cell>
          <cell r="E23">
            <v>209.45</v>
          </cell>
          <cell r="F23">
            <v>189.44</v>
          </cell>
          <cell r="G23">
            <v>312</v>
          </cell>
          <cell r="H23">
            <v>231.9</v>
          </cell>
          <cell r="I23">
            <v>242.55</v>
          </cell>
          <cell r="J23">
            <v>221.2</v>
          </cell>
          <cell r="K23">
            <v>386.29</v>
          </cell>
          <cell r="L23">
            <v>564.47</v>
          </cell>
          <cell r="M23">
            <v>205.93</v>
          </cell>
        </row>
        <row r="24">
          <cell r="B24">
            <v>205.89</v>
          </cell>
          <cell r="C24">
            <v>243.02</v>
          </cell>
          <cell r="D24">
            <v>269.68</v>
          </cell>
          <cell r="E24">
            <v>217.14</v>
          </cell>
          <cell r="F24">
            <v>198.55</v>
          </cell>
          <cell r="G24">
            <v>313.02999999999997</v>
          </cell>
          <cell r="H24">
            <v>235.54</v>
          </cell>
          <cell r="I24">
            <v>256.86</v>
          </cell>
          <cell r="J24">
            <v>227.59</v>
          </cell>
          <cell r="K24">
            <v>386.66</v>
          </cell>
          <cell r="L24">
            <v>569.21</v>
          </cell>
          <cell r="M24">
            <v>199.93</v>
          </cell>
        </row>
        <row r="25">
          <cell r="B25">
            <v>203.77</v>
          </cell>
          <cell r="C25">
            <v>255.24</v>
          </cell>
          <cell r="D25">
            <v>285.63</v>
          </cell>
          <cell r="E25">
            <v>216.59</v>
          </cell>
          <cell r="F25">
            <v>197.98</v>
          </cell>
          <cell r="G25">
            <v>334.83</v>
          </cell>
          <cell r="H25">
            <v>257.66000000000003</v>
          </cell>
          <cell r="I25">
            <v>286.33</v>
          </cell>
          <cell r="J25">
            <v>228.92</v>
          </cell>
          <cell r="K25">
            <v>420.31</v>
          </cell>
          <cell r="L25">
            <v>615.04</v>
          </cell>
          <cell r="M25">
            <v>209.54</v>
          </cell>
        </row>
        <row r="26">
          <cell r="B26">
            <v>210.12</v>
          </cell>
          <cell r="C26">
            <v>268.74</v>
          </cell>
          <cell r="D26">
            <v>302.69</v>
          </cell>
          <cell r="E26">
            <v>220.07</v>
          </cell>
          <cell r="F26">
            <v>206.72</v>
          </cell>
          <cell r="G26">
            <v>369.36</v>
          </cell>
          <cell r="H26">
            <v>281.75</v>
          </cell>
          <cell r="I26">
            <v>313.41000000000003</v>
          </cell>
          <cell r="J26">
            <v>223.42</v>
          </cell>
          <cell r="K26">
            <v>432.56</v>
          </cell>
          <cell r="L26">
            <v>642.01</v>
          </cell>
          <cell r="M26">
            <v>240.11</v>
          </cell>
        </row>
        <row r="27">
          <cell r="B27">
            <v>198.97</v>
          </cell>
          <cell r="C27">
            <v>258.36</v>
          </cell>
          <cell r="D27">
            <v>289.19</v>
          </cell>
          <cell r="E27">
            <v>212.41</v>
          </cell>
          <cell r="F27">
            <v>201.56</v>
          </cell>
          <cell r="G27">
            <v>361.13</v>
          </cell>
          <cell r="H27">
            <v>264.02</v>
          </cell>
          <cell r="I27">
            <v>278.72000000000003</v>
          </cell>
          <cell r="J27">
            <v>241.65</v>
          </cell>
          <cell r="K27">
            <v>410.35</v>
          </cell>
          <cell r="L27">
            <v>657.98</v>
          </cell>
          <cell r="M27">
            <v>218.62</v>
          </cell>
        </row>
        <row r="28">
          <cell r="B28">
            <v>213.73</v>
          </cell>
          <cell r="C28">
            <v>276.20999999999998</v>
          </cell>
          <cell r="D28">
            <v>307.23</v>
          </cell>
          <cell r="E28">
            <v>231.84</v>
          </cell>
          <cell r="F28">
            <v>214.79</v>
          </cell>
          <cell r="G28">
            <v>383.32</v>
          </cell>
          <cell r="H28">
            <v>274.7</v>
          </cell>
          <cell r="I28">
            <v>309.88</v>
          </cell>
          <cell r="J28">
            <v>239.65</v>
          </cell>
          <cell r="K28">
            <v>461.39</v>
          </cell>
          <cell r="L28">
            <v>676.07</v>
          </cell>
          <cell r="M28">
            <v>229.13</v>
          </cell>
        </row>
        <row r="29">
          <cell r="B29">
            <v>227.57</v>
          </cell>
          <cell r="C29">
            <v>283.79000000000002</v>
          </cell>
          <cell r="D29">
            <v>316.36</v>
          </cell>
          <cell r="E29">
            <v>246.48</v>
          </cell>
          <cell r="F29">
            <v>209.28</v>
          </cell>
          <cell r="G29">
            <v>397.33</v>
          </cell>
          <cell r="H29">
            <v>290.32</v>
          </cell>
          <cell r="I29">
            <v>293.82</v>
          </cell>
          <cell r="J29">
            <v>247.7</v>
          </cell>
          <cell r="K29">
            <v>458.73</v>
          </cell>
          <cell r="L29">
            <v>730.69</v>
          </cell>
          <cell r="M29">
            <v>239.87</v>
          </cell>
        </row>
        <row r="30">
          <cell r="B30">
            <v>242.37</v>
          </cell>
          <cell r="C30">
            <v>279.43</v>
          </cell>
          <cell r="D30">
            <v>307.07</v>
          </cell>
          <cell r="E30">
            <v>255.6</v>
          </cell>
          <cell r="F30">
            <v>206.76</v>
          </cell>
          <cell r="G30">
            <v>380.48</v>
          </cell>
          <cell r="H30">
            <v>276.89</v>
          </cell>
          <cell r="I30">
            <v>291.81</v>
          </cell>
          <cell r="J30">
            <v>244.12</v>
          </cell>
          <cell r="K30">
            <v>458.96</v>
          </cell>
          <cell r="L30">
            <v>685.61</v>
          </cell>
          <cell r="M30">
            <v>237.94</v>
          </cell>
        </row>
        <row r="31">
          <cell r="B31">
            <v>270.14</v>
          </cell>
          <cell r="C31">
            <v>305.77</v>
          </cell>
          <cell r="D31">
            <v>333.18</v>
          </cell>
          <cell r="E31">
            <v>285.74</v>
          </cell>
          <cell r="F31">
            <v>223.09</v>
          </cell>
          <cell r="G31">
            <v>397.71</v>
          </cell>
          <cell r="H31">
            <v>293.42</v>
          </cell>
          <cell r="I31">
            <v>385.65</v>
          </cell>
          <cell r="J31">
            <v>257.51</v>
          </cell>
          <cell r="K31">
            <v>476.95</v>
          </cell>
          <cell r="L31">
            <v>639.37</v>
          </cell>
          <cell r="M31">
            <v>301.02</v>
          </cell>
        </row>
        <row r="32">
          <cell r="B32">
            <v>277.12</v>
          </cell>
          <cell r="C32">
            <v>354.04</v>
          </cell>
          <cell r="D32">
            <v>403.67</v>
          </cell>
          <cell r="E32">
            <v>290.93</v>
          </cell>
          <cell r="F32">
            <v>235.11</v>
          </cell>
          <cell r="G32">
            <v>466.43</v>
          </cell>
          <cell r="H32">
            <v>306.58999999999997</v>
          </cell>
          <cell r="I32">
            <v>475.99</v>
          </cell>
          <cell r="J32">
            <v>275.2</v>
          </cell>
          <cell r="K32">
            <v>680.91</v>
          </cell>
          <cell r="L32">
            <v>874.05</v>
          </cell>
          <cell r="M32">
            <v>319.05</v>
          </cell>
        </row>
        <row r="33">
          <cell r="B33">
            <v>317.91000000000003</v>
          </cell>
          <cell r="C33">
            <v>464.72</v>
          </cell>
          <cell r="D33">
            <v>496.65</v>
          </cell>
          <cell r="E33">
            <v>388.77</v>
          </cell>
          <cell r="F33">
            <v>357.91</v>
          </cell>
          <cell r="G33">
            <v>556.78</v>
          </cell>
          <cell r="H33">
            <v>437.76</v>
          </cell>
          <cell r="I33">
            <v>590.89</v>
          </cell>
          <cell r="J33">
            <v>393.53</v>
          </cell>
          <cell r="K33">
            <v>818.52</v>
          </cell>
          <cell r="L33">
            <v>1281.4100000000001</v>
          </cell>
          <cell r="M33">
            <v>451.24</v>
          </cell>
        </row>
        <row r="34">
          <cell r="B34">
            <v>246.34</v>
          </cell>
          <cell r="C34">
            <v>308.70999999999998</v>
          </cell>
          <cell r="D34">
            <v>364.24</v>
          </cell>
          <cell r="E34">
            <v>262.20999999999998</v>
          </cell>
          <cell r="F34">
            <v>225.49</v>
          </cell>
          <cell r="G34">
            <v>396.57</v>
          </cell>
          <cell r="H34">
            <v>284.33</v>
          </cell>
          <cell r="I34">
            <v>341.75</v>
          </cell>
          <cell r="J34">
            <v>269.79000000000002</v>
          </cell>
          <cell r="K34">
            <v>500.07</v>
          </cell>
          <cell r="L34">
            <v>814.09</v>
          </cell>
          <cell r="M34">
            <v>288.39</v>
          </cell>
        </row>
        <row r="35">
          <cell r="B35">
            <v>272.61</v>
          </cell>
          <cell r="C35">
            <v>322.45</v>
          </cell>
          <cell r="D35">
            <v>379.55</v>
          </cell>
          <cell r="E35">
            <v>289.05</v>
          </cell>
          <cell r="F35">
            <v>236.99</v>
          </cell>
          <cell r="G35">
            <v>417.38</v>
          </cell>
          <cell r="H35">
            <v>273.98</v>
          </cell>
          <cell r="I35">
            <v>366.74</v>
          </cell>
          <cell r="J35">
            <v>300.95</v>
          </cell>
          <cell r="K35">
            <v>502.98</v>
          </cell>
          <cell r="L35">
            <v>818.78</v>
          </cell>
          <cell r="M35">
            <v>289.49</v>
          </cell>
        </row>
        <row r="36">
          <cell r="B36">
            <v>276.38</v>
          </cell>
          <cell r="C36">
            <v>338.55</v>
          </cell>
          <cell r="D36">
            <v>402.85</v>
          </cell>
          <cell r="E36">
            <v>297.11</v>
          </cell>
          <cell r="F36">
            <v>251.53</v>
          </cell>
          <cell r="G36">
            <v>454.83</v>
          </cell>
          <cell r="H36">
            <v>282.95999999999998</v>
          </cell>
          <cell r="I36">
            <v>369.1</v>
          </cell>
          <cell r="J36">
            <v>295.93</v>
          </cell>
          <cell r="K36">
            <v>589.5</v>
          </cell>
          <cell r="L36">
            <v>843.11</v>
          </cell>
          <cell r="M36">
            <v>306.52999999999997</v>
          </cell>
        </row>
        <row r="37">
          <cell r="B37">
            <v>315.60000000000002</v>
          </cell>
          <cell r="C37">
            <v>354.65</v>
          </cell>
          <cell r="D37">
            <v>411.36</v>
          </cell>
          <cell r="E37">
            <v>330.75</v>
          </cell>
          <cell r="F37">
            <v>269.86</v>
          </cell>
          <cell r="G37">
            <v>459.46</v>
          </cell>
          <cell r="H37">
            <v>320.49</v>
          </cell>
          <cell r="I37">
            <v>410.08</v>
          </cell>
          <cell r="J37">
            <v>309.13</v>
          </cell>
          <cell r="K37">
            <v>611.24</v>
          </cell>
          <cell r="L37">
            <v>854.30000000000052</v>
          </cell>
          <cell r="M37">
            <v>308.23</v>
          </cell>
        </row>
        <row r="38">
          <cell r="B38">
            <v>327.45999999999998</v>
          </cell>
          <cell r="C38">
            <v>364.92</v>
          </cell>
          <cell r="D38">
            <v>417.1</v>
          </cell>
          <cell r="E38">
            <v>341.66</v>
          </cell>
          <cell r="F38">
            <v>268.77999999999997</v>
          </cell>
          <cell r="G38">
            <v>498.89</v>
          </cell>
          <cell r="H38">
            <v>344.55</v>
          </cell>
          <cell r="I38">
            <v>471.87</v>
          </cell>
          <cell r="J38">
            <v>308.27999999999997</v>
          </cell>
          <cell r="K38">
            <v>596.29999999999995</v>
          </cell>
          <cell r="L38">
            <v>895.81000000000051</v>
          </cell>
          <cell r="M38">
            <v>316.75</v>
          </cell>
        </row>
        <row r="39">
          <cell r="B39">
            <v>315.82</v>
          </cell>
          <cell r="C39">
            <v>368.14</v>
          </cell>
          <cell r="D39">
            <v>415.19</v>
          </cell>
          <cell r="E39">
            <v>327.29000000000002</v>
          </cell>
          <cell r="F39">
            <v>281.66000000000003</v>
          </cell>
          <cell r="G39">
            <v>481.68</v>
          </cell>
          <cell r="H39">
            <v>308.01</v>
          </cell>
          <cell r="I39">
            <v>404.69</v>
          </cell>
          <cell r="J39">
            <v>301.58</v>
          </cell>
          <cell r="K39">
            <v>649.67999999999995</v>
          </cell>
          <cell r="L39">
            <v>843.93000000000052</v>
          </cell>
          <cell r="M39">
            <v>350.75</v>
          </cell>
        </row>
        <row r="40">
          <cell r="B40">
            <v>340.84</v>
          </cell>
          <cell r="C40">
            <v>398.69</v>
          </cell>
          <cell r="D40">
            <v>425.56</v>
          </cell>
          <cell r="E40">
            <v>361.58</v>
          </cell>
          <cell r="F40">
            <v>309.13</v>
          </cell>
          <cell r="G40">
            <v>525.44000000000005</v>
          </cell>
          <cell r="H40">
            <v>339.97</v>
          </cell>
          <cell r="I40">
            <v>457.08</v>
          </cell>
          <cell r="J40">
            <v>324.8</v>
          </cell>
          <cell r="K40">
            <v>673.08</v>
          </cell>
          <cell r="L40">
            <v>903.43000000000052</v>
          </cell>
          <cell r="M40">
            <v>448.27</v>
          </cell>
        </row>
        <row r="41">
          <cell r="B41">
            <v>323.18</v>
          </cell>
          <cell r="C41">
            <v>393.89</v>
          </cell>
          <cell r="D41">
            <v>459.95</v>
          </cell>
          <cell r="E41">
            <v>347.24</v>
          </cell>
          <cell r="F41">
            <v>291.36</v>
          </cell>
          <cell r="G41">
            <v>544.15</v>
          </cell>
          <cell r="H41">
            <v>343.35</v>
          </cell>
          <cell r="I41">
            <v>458.32</v>
          </cell>
          <cell r="J41">
            <v>325.77</v>
          </cell>
          <cell r="K41">
            <v>598.39</v>
          </cell>
          <cell r="L41">
            <v>930.68000000000052</v>
          </cell>
          <cell r="M41">
            <v>394.64</v>
          </cell>
        </row>
        <row r="42">
          <cell r="B42">
            <v>343.34</v>
          </cell>
          <cell r="C42">
            <v>398.85</v>
          </cell>
          <cell r="D42">
            <v>440.7</v>
          </cell>
          <cell r="E42">
            <v>360.03</v>
          </cell>
          <cell r="F42">
            <v>305.13</v>
          </cell>
          <cell r="G42">
            <v>515.94000000000005</v>
          </cell>
          <cell r="H42">
            <v>358.62</v>
          </cell>
          <cell r="I42">
            <v>503.64</v>
          </cell>
          <cell r="J42">
            <v>329.16</v>
          </cell>
          <cell r="K42">
            <v>705.01</v>
          </cell>
          <cell r="L42">
            <v>948.50000000000057</v>
          </cell>
          <cell r="M42">
            <v>352.99</v>
          </cell>
        </row>
        <row r="43">
          <cell r="B43">
            <v>343.34</v>
          </cell>
          <cell r="C43">
            <v>398.85</v>
          </cell>
          <cell r="D43">
            <v>440.7</v>
          </cell>
          <cell r="E43">
            <v>360.03</v>
          </cell>
          <cell r="F43">
            <v>305.13</v>
          </cell>
          <cell r="G43">
            <v>515.94000000000005</v>
          </cell>
          <cell r="H43">
            <v>358.62</v>
          </cell>
          <cell r="I43">
            <v>503.64</v>
          </cell>
          <cell r="J43">
            <v>329.16</v>
          </cell>
          <cell r="K43">
            <v>705.01</v>
          </cell>
          <cell r="L43">
            <v>948.50000000000057</v>
          </cell>
          <cell r="M43">
            <v>352.99</v>
          </cell>
        </row>
        <row r="44">
          <cell r="B44">
            <v>388.54</v>
          </cell>
          <cell r="C44">
            <v>491.83</v>
          </cell>
          <cell r="D44">
            <v>540.48</v>
          </cell>
          <cell r="E44">
            <v>419.26</v>
          </cell>
          <cell r="F44">
            <v>351.34</v>
          </cell>
          <cell r="G44">
            <v>622.88</v>
          </cell>
          <cell r="H44">
            <v>501.18</v>
          </cell>
          <cell r="I44">
            <v>614.12</v>
          </cell>
          <cell r="J44">
            <v>375.31</v>
          </cell>
          <cell r="K44">
            <v>927.58</v>
          </cell>
          <cell r="L44">
            <v>1139.46</v>
          </cell>
          <cell r="M44">
            <v>468.03</v>
          </cell>
        </row>
        <row r="45">
          <cell r="B45">
            <v>337.94</v>
          </cell>
          <cell r="C45">
            <v>559.91</v>
          </cell>
          <cell r="D45">
            <v>580.82000000000005</v>
          </cell>
          <cell r="E45">
            <v>401.74</v>
          </cell>
          <cell r="F45">
            <v>429.88</v>
          </cell>
          <cell r="G45">
            <v>730.23</v>
          </cell>
          <cell r="H45">
            <v>484.33</v>
          </cell>
          <cell r="I45">
            <v>673.27</v>
          </cell>
          <cell r="J45">
            <v>491.26</v>
          </cell>
          <cell r="K45">
            <v>1046.69</v>
          </cell>
          <cell r="L45">
            <v>1541.71</v>
          </cell>
          <cell r="M45">
            <v>580.17999999999995</v>
          </cell>
        </row>
        <row r="46">
          <cell r="B46">
            <v>319.68</v>
          </cell>
          <cell r="C46">
            <v>398.18</v>
          </cell>
          <cell r="D46">
            <v>468.07</v>
          </cell>
          <cell r="E46">
            <v>336.8</v>
          </cell>
          <cell r="F46">
            <v>317.11</v>
          </cell>
          <cell r="G46">
            <v>520.75</v>
          </cell>
          <cell r="H46">
            <v>373.39</v>
          </cell>
          <cell r="I46">
            <v>395.19</v>
          </cell>
          <cell r="J46">
            <v>347.08</v>
          </cell>
          <cell r="K46">
            <v>645.28</v>
          </cell>
          <cell r="L46">
            <v>975.15</v>
          </cell>
          <cell r="M46">
            <v>359.3</v>
          </cell>
        </row>
        <row r="47">
          <cell r="B47">
            <v>364.3</v>
          </cell>
          <cell r="C47">
            <v>412.94</v>
          </cell>
          <cell r="D47">
            <v>472.35</v>
          </cell>
          <cell r="E47">
            <v>387.24</v>
          </cell>
          <cell r="F47">
            <v>320.01</v>
          </cell>
          <cell r="G47">
            <v>537.64</v>
          </cell>
          <cell r="H47">
            <v>389.18</v>
          </cell>
          <cell r="I47">
            <v>438.19</v>
          </cell>
          <cell r="J47">
            <v>333.91</v>
          </cell>
          <cell r="K47">
            <v>656</v>
          </cell>
          <cell r="L47">
            <v>995.35</v>
          </cell>
          <cell r="M47">
            <v>392.78</v>
          </cell>
        </row>
        <row r="48">
          <cell r="B48">
            <v>348.53</v>
          </cell>
          <cell r="C48">
            <v>422.19</v>
          </cell>
          <cell r="D48">
            <v>484.06</v>
          </cell>
          <cell r="E48">
            <v>367.03</v>
          </cell>
          <cell r="F48">
            <v>333.97</v>
          </cell>
          <cell r="G48">
            <v>561.64</v>
          </cell>
          <cell r="H48">
            <v>380.78</v>
          </cell>
          <cell r="I48">
            <v>461.82</v>
          </cell>
          <cell r="J48">
            <v>346.93</v>
          </cell>
          <cell r="K48">
            <v>712.29</v>
          </cell>
          <cell r="L48">
            <v>958.58</v>
          </cell>
          <cell r="M48">
            <v>410.44</v>
          </cell>
        </row>
        <row r="49">
          <cell r="B49">
            <v>356.84</v>
          </cell>
          <cell r="C49">
            <v>424.08</v>
          </cell>
          <cell r="D49">
            <v>494.17</v>
          </cell>
          <cell r="E49">
            <v>378.71</v>
          </cell>
          <cell r="F49">
            <v>321.81</v>
          </cell>
          <cell r="G49">
            <v>589.54</v>
          </cell>
          <cell r="H49">
            <v>390.95</v>
          </cell>
          <cell r="I49">
            <v>498.07</v>
          </cell>
          <cell r="J49">
            <v>348.17</v>
          </cell>
          <cell r="K49">
            <v>653.28</v>
          </cell>
          <cell r="L49">
            <v>940.55000000000052</v>
          </cell>
          <cell r="M49">
            <v>380.21</v>
          </cell>
        </row>
        <row r="50">
          <cell r="B50">
            <v>385.22</v>
          </cell>
          <cell r="C50">
            <v>444.67</v>
          </cell>
          <cell r="D50">
            <v>512.09</v>
          </cell>
          <cell r="E50">
            <v>400.76</v>
          </cell>
          <cell r="F50">
            <v>332</v>
          </cell>
          <cell r="G50">
            <v>631.87</v>
          </cell>
          <cell r="H50">
            <v>398.97</v>
          </cell>
          <cell r="I50">
            <v>551.55999999999995</v>
          </cell>
          <cell r="J50">
            <v>365.09</v>
          </cell>
          <cell r="K50">
            <v>730.18</v>
          </cell>
          <cell r="L50">
            <v>1009.95</v>
          </cell>
          <cell r="M50">
            <v>394.03</v>
          </cell>
        </row>
        <row r="51">
          <cell r="B51">
            <v>355.3</v>
          </cell>
          <cell r="C51">
            <v>433.88</v>
          </cell>
          <cell r="D51">
            <v>504.23</v>
          </cell>
          <cell r="E51">
            <v>375.51</v>
          </cell>
          <cell r="F51">
            <v>335.27</v>
          </cell>
          <cell r="G51">
            <v>587.83000000000004</v>
          </cell>
          <cell r="H51">
            <v>385.69</v>
          </cell>
          <cell r="I51">
            <v>517.80999999999995</v>
          </cell>
          <cell r="J51">
            <v>356.54</v>
          </cell>
          <cell r="K51">
            <v>700.21</v>
          </cell>
          <cell r="L51">
            <v>994.63</v>
          </cell>
          <cell r="M51">
            <v>399.81</v>
          </cell>
        </row>
        <row r="52">
          <cell r="B52">
            <v>381.33</v>
          </cell>
          <cell r="C52">
            <v>451.89</v>
          </cell>
          <cell r="D52">
            <v>540.12</v>
          </cell>
          <cell r="E52">
            <v>404.29</v>
          </cell>
          <cell r="F52">
            <v>341.74</v>
          </cell>
          <cell r="G52">
            <v>590.53</v>
          </cell>
          <cell r="H52">
            <v>406.04</v>
          </cell>
          <cell r="I52">
            <v>506</v>
          </cell>
          <cell r="J52">
            <v>373.47</v>
          </cell>
          <cell r="K52">
            <v>755.87</v>
          </cell>
          <cell r="L52">
            <v>1010.59</v>
          </cell>
          <cell r="M52">
            <v>407.92</v>
          </cell>
        </row>
        <row r="53">
          <cell r="B53">
            <v>396.01</v>
          </cell>
          <cell r="C53">
            <v>451.94</v>
          </cell>
          <cell r="D53">
            <v>548.55999999999995</v>
          </cell>
          <cell r="E53">
            <v>420.71</v>
          </cell>
          <cell r="F53">
            <v>334.03</v>
          </cell>
          <cell r="G53">
            <v>629.54</v>
          </cell>
          <cell r="H53">
            <v>431.11</v>
          </cell>
          <cell r="I53">
            <v>497.43</v>
          </cell>
          <cell r="J53">
            <v>369.68</v>
          </cell>
          <cell r="K53">
            <v>694.7</v>
          </cell>
          <cell r="L53">
            <v>1010.06</v>
          </cell>
          <cell r="M53">
            <v>409.92</v>
          </cell>
        </row>
        <row r="54">
          <cell r="B54">
            <v>441.9</v>
          </cell>
          <cell r="C54">
            <v>450.02</v>
          </cell>
          <cell r="D54">
            <v>542.03</v>
          </cell>
          <cell r="E54">
            <v>460.3</v>
          </cell>
          <cell r="F54">
            <v>332.74</v>
          </cell>
          <cell r="G54">
            <v>583.44000000000005</v>
          </cell>
          <cell r="H54">
            <v>399.13</v>
          </cell>
          <cell r="I54">
            <v>513.33000000000004</v>
          </cell>
          <cell r="J54">
            <v>371.07</v>
          </cell>
          <cell r="K54">
            <v>747.02</v>
          </cell>
          <cell r="L54">
            <v>1027.32</v>
          </cell>
          <cell r="M54">
            <v>407.55</v>
          </cell>
        </row>
        <row r="55">
          <cell r="B55">
            <v>441.9</v>
          </cell>
          <cell r="C55">
            <v>450.02</v>
          </cell>
          <cell r="D55">
            <v>542.03</v>
          </cell>
          <cell r="E55">
            <v>460.3</v>
          </cell>
          <cell r="F55">
            <v>332.74</v>
          </cell>
          <cell r="G55">
            <v>583.44000000000005</v>
          </cell>
          <cell r="H55">
            <v>399.13</v>
          </cell>
          <cell r="I55">
            <v>513.33000000000004</v>
          </cell>
          <cell r="J55">
            <v>371.07</v>
          </cell>
          <cell r="K55">
            <v>747.02</v>
          </cell>
          <cell r="L55">
            <v>1027.32</v>
          </cell>
          <cell r="M55">
            <v>407.55</v>
          </cell>
        </row>
        <row r="56">
          <cell r="B56">
            <v>404.33</v>
          </cell>
          <cell r="C56">
            <v>506.92</v>
          </cell>
          <cell r="D56">
            <v>561.49</v>
          </cell>
          <cell r="E56">
            <v>422.91</v>
          </cell>
          <cell r="F56">
            <v>374.46</v>
          </cell>
          <cell r="G56">
            <v>663.42</v>
          </cell>
          <cell r="H56">
            <v>462.49</v>
          </cell>
          <cell r="I56">
            <v>611.76</v>
          </cell>
          <cell r="J56">
            <v>402.32</v>
          </cell>
          <cell r="K56">
            <v>870.03</v>
          </cell>
          <cell r="L56">
            <v>1370.13</v>
          </cell>
          <cell r="M56">
            <v>481.81</v>
          </cell>
        </row>
        <row r="57">
          <cell r="B57">
            <v>584.91</v>
          </cell>
          <cell r="C57">
            <v>714.23</v>
          </cell>
          <cell r="D57">
            <v>696.11</v>
          </cell>
          <cell r="E57">
            <v>680</v>
          </cell>
          <cell r="F57">
            <v>421.44</v>
          </cell>
          <cell r="G57">
            <v>882.91</v>
          </cell>
          <cell r="H57">
            <v>663.58</v>
          </cell>
          <cell r="I57">
            <v>1043.3</v>
          </cell>
          <cell r="J57">
            <v>589.49</v>
          </cell>
          <cell r="K57">
            <v>1265.8599999999999</v>
          </cell>
          <cell r="L57">
            <v>2223.96</v>
          </cell>
          <cell r="M57">
            <v>752.04</v>
          </cell>
        </row>
        <row r="58">
          <cell r="B58">
            <v>417.29</v>
          </cell>
          <cell r="C58">
            <v>476.36</v>
          </cell>
          <cell r="D58">
            <v>570.42999999999995</v>
          </cell>
          <cell r="E58">
            <v>446.87</v>
          </cell>
          <cell r="F58">
            <v>348.89</v>
          </cell>
          <cell r="G58">
            <v>635.17999999999995</v>
          </cell>
          <cell r="H58">
            <v>442.46</v>
          </cell>
          <cell r="I58">
            <v>522.87</v>
          </cell>
          <cell r="J58">
            <v>399.97</v>
          </cell>
          <cell r="K58">
            <v>730.55</v>
          </cell>
          <cell r="L58">
            <v>1366.64</v>
          </cell>
          <cell r="M58">
            <v>420.74</v>
          </cell>
        </row>
        <row r="59">
          <cell r="B59">
            <v>436</v>
          </cell>
          <cell r="C59">
            <v>471.83</v>
          </cell>
          <cell r="D59">
            <v>555.88</v>
          </cell>
          <cell r="E59">
            <v>456.21</v>
          </cell>
          <cell r="F59">
            <v>334.56</v>
          </cell>
          <cell r="G59">
            <v>634.14</v>
          </cell>
          <cell r="H59">
            <v>435.59</v>
          </cell>
          <cell r="I59">
            <v>531.71</v>
          </cell>
          <cell r="J59">
            <v>387.34</v>
          </cell>
          <cell r="K59">
            <v>713.59</v>
          </cell>
          <cell r="L59">
            <v>1376.16</v>
          </cell>
          <cell r="M59">
            <v>421.18</v>
          </cell>
        </row>
        <row r="60">
          <cell r="B60">
            <v>436.08</v>
          </cell>
          <cell r="C60">
            <v>477.34</v>
          </cell>
          <cell r="D60">
            <v>557.89</v>
          </cell>
          <cell r="E60">
            <v>462.57</v>
          </cell>
          <cell r="F60">
            <v>334.25</v>
          </cell>
          <cell r="G60">
            <v>650.01</v>
          </cell>
          <cell r="H60">
            <v>435.32</v>
          </cell>
          <cell r="I60">
            <v>545.29</v>
          </cell>
          <cell r="J60">
            <v>376.83</v>
          </cell>
          <cell r="K60">
            <v>745.15</v>
          </cell>
          <cell r="L60">
            <v>1334.57</v>
          </cell>
          <cell r="M60">
            <v>458.11</v>
          </cell>
        </row>
        <row r="61">
          <cell r="B61">
            <v>426.91</v>
          </cell>
          <cell r="C61">
            <v>479.82</v>
          </cell>
          <cell r="D61">
            <v>558.79</v>
          </cell>
          <cell r="E61">
            <v>448.56</v>
          </cell>
          <cell r="F61">
            <v>339.99</v>
          </cell>
          <cell r="G61">
            <v>659.33</v>
          </cell>
          <cell r="H61">
            <v>431.68</v>
          </cell>
          <cell r="I61">
            <v>533.13</v>
          </cell>
          <cell r="J61">
            <v>391.01</v>
          </cell>
          <cell r="K61">
            <v>743.89</v>
          </cell>
          <cell r="L61">
            <v>1335.2</v>
          </cell>
          <cell r="M61">
            <v>437.85</v>
          </cell>
        </row>
        <row r="62">
          <cell r="B62">
            <v>442.42</v>
          </cell>
          <cell r="C62">
            <v>497.95</v>
          </cell>
          <cell r="D62">
            <v>571.54</v>
          </cell>
          <cell r="E62">
            <v>467.72</v>
          </cell>
          <cell r="F62">
            <v>359.59</v>
          </cell>
          <cell r="G62">
            <v>709.8</v>
          </cell>
          <cell r="H62">
            <v>456.46</v>
          </cell>
          <cell r="I62">
            <v>609.27</v>
          </cell>
          <cell r="J62">
            <v>389.11</v>
          </cell>
          <cell r="K62">
            <v>846.98</v>
          </cell>
          <cell r="L62">
            <v>1283.4000000000001</v>
          </cell>
          <cell r="M62">
            <v>437.81</v>
          </cell>
        </row>
        <row r="63">
          <cell r="B63">
            <v>430.62</v>
          </cell>
          <cell r="C63">
            <v>480.87</v>
          </cell>
          <cell r="D63">
            <v>571.12</v>
          </cell>
          <cell r="E63">
            <v>455.91</v>
          </cell>
          <cell r="F63">
            <v>340.19</v>
          </cell>
          <cell r="G63">
            <v>652.4</v>
          </cell>
          <cell r="H63">
            <v>435.8</v>
          </cell>
          <cell r="I63">
            <v>541.95000000000005</v>
          </cell>
          <cell r="J63">
            <v>373.53</v>
          </cell>
          <cell r="K63">
            <v>720.86</v>
          </cell>
          <cell r="L63">
            <v>1287.8800000000001</v>
          </cell>
          <cell r="M63">
            <v>433.09</v>
          </cell>
        </row>
        <row r="64">
          <cell r="B64">
            <v>460.61</v>
          </cell>
          <cell r="C64">
            <v>509.42</v>
          </cell>
          <cell r="D64">
            <v>602.32000000000005</v>
          </cell>
          <cell r="E64">
            <v>495.77</v>
          </cell>
          <cell r="F64">
            <v>347.92</v>
          </cell>
          <cell r="G64">
            <v>671.55</v>
          </cell>
          <cell r="H64">
            <v>455.32</v>
          </cell>
          <cell r="I64">
            <v>582.14</v>
          </cell>
          <cell r="J64">
            <v>401.65</v>
          </cell>
          <cell r="K64">
            <v>818.62</v>
          </cell>
          <cell r="L64">
            <v>1453.8</v>
          </cell>
          <cell r="M64">
            <v>464.01</v>
          </cell>
        </row>
        <row r="65">
          <cell r="B65">
            <v>474.92</v>
          </cell>
          <cell r="C65">
            <v>507.92</v>
          </cell>
          <cell r="D65">
            <v>605.47</v>
          </cell>
          <cell r="E65">
            <v>508.52</v>
          </cell>
          <cell r="F65">
            <v>374.69</v>
          </cell>
          <cell r="G65">
            <v>685.35</v>
          </cell>
          <cell r="H65">
            <v>471.22</v>
          </cell>
          <cell r="I65">
            <v>566.65</v>
          </cell>
          <cell r="J65">
            <v>393.88</v>
          </cell>
          <cell r="K65">
            <v>792.07</v>
          </cell>
          <cell r="L65">
            <v>1380.03</v>
          </cell>
          <cell r="M65">
            <v>462.29</v>
          </cell>
        </row>
        <row r="66">
          <cell r="B66">
            <v>536.03</v>
          </cell>
          <cell r="C66">
            <v>507.15</v>
          </cell>
          <cell r="D66">
            <v>601.1</v>
          </cell>
          <cell r="E66">
            <v>561.53</v>
          </cell>
          <cell r="F66">
            <v>364.73</v>
          </cell>
          <cell r="G66">
            <v>656.13</v>
          </cell>
          <cell r="H66">
            <v>454.04</v>
          </cell>
          <cell r="I66">
            <v>526.28</v>
          </cell>
          <cell r="J66">
            <v>404.09</v>
          </cell>
          <cell r="K66">
            <v>802.03</v>
          </cell>
          <cell r="L66">
            <v>1320.26</v>
          </cell>
          <cell r="M66">
            <v>446.65</v>
          </cell>
        </row>
        <row r="67">
          <cell r="B67">
            <v>536.03</v>
          </cell>
          <cell r="C67">
            <v>507.15</v>
          </cell>
          <cell r="D67">
            <v>601.1</v>
          </cell>
          <cell r="E67">
            <v>561.53</v>
          </cell>
          <cell r="F67">
            <v>364.73</v>
          </cell>
          <cell r="G67">
            <v>656.13</v>
          </cell>
          <cell r="H67">
            <v>454.04</v>
          </cell>
          <cell r="I67">
            <v>526.28</v>
          </cell>
          <cell r="J67">
            <v>404.09</v>
          </cell>
          <cell r="K67">
            <v>802.03</v>
          </cell>
          <cell r="L67">
            <v>1320.26</v>
          </cell>
          <cell r="M67">
            <v>446.65</v>
          </cell>
        </row>
        <row r="68">
          <cell r="B68">
            <v>517.96</v>
          </cell>
          <cell r="C68">
            <v>553.47</v>
          </cell>
          <cell r="D68">
            <v>644.98</v>
          </cell>
          <cell r="E68">
            <v>518.05999999999995</v>
          </cell>
          <cell r="F68">
            <v>388.41</v>
          </cell>
          <cell r="G68">
            <v>663.42</v>
          </cell>
          <cell r="H68">
            <v>580.24</v>
          </cell>
          <cell r="I68">
            <v>734.96</v>
          </cell>
          <cell r="J68">
            <v>389.44</v>
          </cell>
          <cell r="K68">
            <v>823.56</v>
          </cell>
          <cell r="L68">
            <v>1552.82</v>
          </cell>
          <cell r="M68">
            <v>505.78</v>
          </cell>
        </row>
        <row r="69">
          <cell r="B69">
            <v>685.89</v>
          </cell>
          <cell r="C69">
            <v>763.07</v>
          </cell>
          <cell r="D69">
            <v>801.14</v>
          </cell>
          <cell r="E69">
            <v>686.08</v>
          </cell>
          <cell r="F69">
            <v>481.09</v>
          </cell>
          <cell r="G69">
            <v>927.11</v>
          </cell>
          <cell r="H69">
            <v>764.09</v>
          </cell>
          <cell r="I69">
            <v>1061.5</v>
          </cell>
          <cell r="J69">
            <v>562.39</v>
          </cell>
          <cell r="K69">
            <v>1386.8</v>
          </cell>
          <cell r="L69">
            <v>2521.23</v>
          </cell>
          <cell r="M69">
            <v>813.07</v>
          </cell>
        </row>
        <row r="70">
          <cell r="B70">
            <v>483.23</v>
          </cell>
          <cell r="C70">
            <v>504.09</v>
          </cell>
          <cell r="D70">
            <v>600.92999999999995</v>
          </cell>
          <cell r="E70">
            <v>484.78</v>
          </cell>
          <cell r="F70">
            <v>364.35</v>
          </cell>
          <cell r="G70">
            <v>668</v>
          </cell>
          <cell r="H70">
            <v>510.91</v>
          </cell>
          <cell r="I70">
            <v>560.71</v>
          </cell>
          <cell r="J70">
            <v>410.26</v>
          </cell>
          <cell r="K70">
            <v>754.75</v>
          </cell>
          <cell r="L70">
            <v>1421.99</v>
          </cell>
          <cell r="M70">
            <v>456.52</v>
          </cell>
        </row>
        <row r="71">
          <cell r="B71">
            <v>507.55</v>
          </cell>
          <cell r="C71">
            <v>511.61</v>
          </cell>
          <cell r="D71">
            <v>613.91</v>
          </cell>
          <cell r="E71">
            <v>508.56</v>
          </cell>
          <cell r="F71">
            <v>384.4</v>
          </cell>
          <cell r="G71">
            <v>641.63</v>
          </cell>
          <cell r="H71">
            <v>498.67</v>
          </cell>
          <cell r="I71">
            <v>598.15</v>
          </cell>
          <cell r="J71">
            <v>402.39</v>
          </cell>
          <cell r="K71">
            <v>776.83</v>
          </cell>
          <cell r="L71">
            <v>1435.56</v>
          </cell>
          <cell r="M71">
            <v>463.08</v>
          </cell>
        </row>
        <row r="72">
          <cell r="B72">
            <v>480.83</v>
          </cell>
          <cell r="C72">
            <v>515.38</v>
          </cell>
          <cell r="D72">
            <v>637.65</v>
          </cell>
          <cell r="E72">
            <v>481.33</v>
          </cell>
          <cell r="F72">
            <v>384.21</v>
          </cell>
          <cell r="G72">
            <v>698.4</v>
          </cell>
          <cell r="H72">
            <v>505.09</v>
          </cell>
          <cell r="I72">
            <v>597.75</v>
          </cell>
          <cell r="J72">
            <v>398.6</v>
          </cell>
          <cell r="K72">
            <v>749.19</v>
          </cell>
          <cell r="L72">
            <v>1410.64</v>
          </cell>
          <cell r="M72">
            <v>451.74</v>
          </cell>
        </row>
        <row r="73">
          <cell r="B73">
            <v>539.08000000000004</v>
          </cell>
          <cell r="C73">
            <v>525.91999999999996</v>
          </cell>
          <cell r="D73">
            <v>632.51</v>
          </cell>
          <cell r="E73">
            <v>540.95000000000005</v>
          </cell>
          <cell r="F73">
            <v>379.91</v>
          </cell>
          <cell r="G73">
            <v>714.23</v>
          </cell>
          <cell r="H73">
            <v>510.35</v>
          </cell>
          <cell r="I73">
            <v>587.98</v>
          </cell>
          <cell r="J73">
            <v>406.3</v>
          </cell>
          <cell r="K73">
            <v>800.37</v>
          </cell>
          <cell r="L73">
            <v>1447.15</v>
          </cell>
          <cell r="M73">
            <v>476.58</v>
          </cell>
        </row>
        <row r="74">
          <cell r="B74">
            <v>542.97</v>
          </cell>
          <cell r="C74">
            <v>533.78</v>
          </cell>
          <cell r="D74">
            <v>645.96</v>
          </cell>
          <cell r="E74">
            <v>543.96</v>
          </cell>
          <cell r="F74">
            <v>387.04</v>
          </cell>
          <cell r="G74">
            <v>674.48</v>
          </cell>
          <cell r="H74">
            <v>527.01</v>
          </cell>
          <cell r="I74">
            <v>647.13</v>
          </cell>
          <cell r="J74">
            <v>412.22</v>
          </cell>
          <cell r="K74">
            <v>842.82</v>
          </cell>
          <cell r="L74">
            <v>1437.92</v>
          </cell>
          <cell r="M74">
            <v>493</v>
          </cell>
        </row>
        <row r="75">
          <cell r="B75">
            <v>494.05</v>
          </cell>
          <cell r="C75">
            <v>521.54999999999995</v>
          </cell>
          <cell r="D75">
            <v>640.74</v>
          </cell>
          <cell r="E75">
            <v>494.39</v>
          </cell>
          <cell r="F75">
            <v>386.57</v>
          </cell>
          <cell r="G75">
            <v>696.16</v>
          </cell>
          <cell r="H75">
            <v>504.76</v>
          </cell>
          <cell r="I75">
            <v>607.13</v>
          </cell>
          <cell r="J75">
            <v>401.72</v>
          </cell>
          <cell r="K75">
            <v>774.23</v>
          </cell>
          <cell r="L75">
            <v>1566.35</v>
          </cell>
          <cell r="M75">
            <v>479.3</v>
          </cell>
        </row>
        <row r="76">
          <cell r="B76">
            <v>566.59</v>
          </cell>
          <cell r="C76">
            <v>550.92999999999995</v>
          </cell>
          <cell r="D76">
            <v>657.36</v>
          </cell>
          <cell r="E76">
            <v>569.01</v>
          </cell>
          <cell r="F76">
            <v>401.95</v>
          </cell>
          <cell r="G76">
            <v>702.21</v>
          </cell>
          <cell r="H76">
            <v>546.22</v>
          </cell>
          <cell r="I76">
            <v>662.15</v>
          </cell>
          <cell r="J76">
            <v>431.84</v>
          </cell>
          <cell r="K76">
            <v>856.66</v>
          </cell>
          <cell r="L76">
            <v>1363.25</v>
          </cell>
          <cell r="M76">
            <v>469.03</v>
          </cell>
        </row>
        <row r="77">
          <cell r="B77">
            <v>563.39</v>
          </cell>
          <cell r="C77">
            <v>547.95000000000005</v>
          </cell>
          <cell r="D77">
            <v>659.2</v>
          </cell>
          <cell r="E77">
            <v>563.91</v>
          </cell>
          <cell r="F77">
            <v>407.32</v>
          </cell>
          <cell r="G77">
            <v>707.06</v>
          </cell>
          <cell r="H77">
            <v>523.53</v>
          </cell>
          <cell r="I77">
            <v>635.79999999999995</v>
          </cell>
          <cell r="J77">
            <v>462.21</v>
          </cell>
          <cell r="K77">
            <v>790.29</v>
          </cell>
          <cell r="L77">
            <v>1534.76</v>
          </cell>
          <cell r="M77">
            <v>483.47</v>
          </cell>
        </row>
        <row r="78">
          <cell r="B78">
            <v>596.30999999999995</v>
          </cell>
          <cell r="C78">
            <v>541.98</v>
          </cell>
          <cell r="D78">
            <v>651.17999999999995</v>
          </cell>
          <cell r="E78">
            <v>596.74</v>
          </cell>
          <cell r="F78">
            <v>381.49</v>
          </cell>
          <cell r="G78">
            <v>703.38</v>
          </cell>
          <cell r="H78">
            <v>520.62</v>
          </cell>
          <cell r="I78">
            <v>588.66999999999996</v>
          </cell>
          <cell r="J78">
            <v>467.04</v>
          </cell>
          <cell r="K78">
            <v>802.17</v>
          </cell>
          <cell r="L78">
            <v>1449.6</v>
          </cell>
          <cell r="M78">
            <v>462.11</v>
          </cell>
        </row>
        <row r="79">
          <cell r="B79">
            <v>596.30999999999995</v>
          </cell>
          <cell r="C79">
            <v>541.98</v>
          </cell>
          <cell r="D79">
            <v>651.17999999999995</v>
          </cell>
          <cell r="E79">
            <v>596.74</v>
          </cell>
          <cell r="F79">
            <v>381.49</v>
          </cell>
          <cell r="G79">
            <v>703.38</v>
          </cell>
          <cell r="H79">
            <v>520.62</v>
          </cell>
          <cell r="I79">
            <v>588.66999999999996</v>
          </cell>
          <cell r="J79">
            <v>467.04</v>
          </cell>
          <cell r="K79">
            <v>802.17</v>
          </cell>
          <cell r="L79">
            <v>1449.6</v>
          </cell>
          <cell r="M79">
            <v>462.11</v>
          </cell>
        </row>
        <row r="80">
          <cell r="B80">
            <v>543.98</v>
          </cell>
          <cell r="C80">
            <v>647.91999999999996</v>
          </cell>
          <cell r="D80">
            <v>714.65</v>
          </cell>
          <cell r="E80">
            <v>544.12</v>
          </cell>
          <cell r="F80">
            <v>433.75</v>
          </cell>
          <cell r="G80">
            <v>750.51</v>
          </cell>
          <cell r="H80">
            <v>622.9</v>
          </cell>
          <cell r="I80">
            <v>808.15</v>
          </cell>
          <cell r="J80">
            <v>485.45</v>
          </cell>
          <cell r="K80">
            <v>1137.48</v>
          </cell>
          <cell r="L80">
            <v>2254.13</v>
          </cell>
          <cell r="M80">
            <v>613.77</v>
          </cell>
        </row>
        <row r="81">
          <cell r="B81">
            <v>749.47</v>
          </cell>
          <cell r="C81">
            <v>780.4</v>
          </cell>
          <cell r="D81">
            <v>862.74</v>
          </cell>
          <cell r="E81">
            <v>750.02</v>
          </cell>
          <cell r="F81">
            <v>478.62</v>
          </cell>
          <cell r="G81">
            <v>955.1</v>
          </cell>
          <cell r="H81">
            <v>826.14</v>
          </cell>
          <cell r="I81">
            <v>1146.99</v>
          </cell>
          <cell r="J81">
            <v>611.66999999999996</v>
          </cell>
          <cell r="K81">
            <v>1286.8399999999999</v>
          </cell>
          <cell r="L81">
            <v>2734.29</v>
          </cell>
          <cell r="M81">
            <v>778.02</v>
          </cell>
        </row>
        <row r="82">
          <cell r="B82">
            <v>535.01</v>
          </cell>
          <cell r="C82">
            <v>544.09</v>
          </cell>
          <cell r="D82">
            <v>684.57</v>
          </cell>
          <cell r="E82">
            <v>537.29</v>
          </cell>
          <cell r="F82">
            <v>385.86</v>
          </cell>
          <cell r="G82">
            <v>681.39</v>
          </cell>
          <cell r="H82">
            <v>555.11</v>
          </cell>
          <cell r="I82">
            <v>647.42999999999995</v>
          </cell>
          <cell r="J82">
            <v>439.74</v>
          </cell>
          <cell r="K82">
            <v>873.07</v>
          </cell>
          <cell r="L82">
            <v>1495.41</v>
          </cell>
          <cell r="M82">
            <v>515.66999999999996</v>
          </cell>
        </row>
        <row r="83">
          <cell r="B83">
            <v>538.72</v>
          </cell>
          <cell r="C83">
            <v>548.11</v>
          </cell>
          <cell r="D83">
            <v>672.92</v>
          </cell>
          <cell r="E83">
            <v>539.51</v>
          </cell>
          <cell r="F83">
            <v>408.36</v>
          </cell>
          <cell r="G83">
            <v>700.81</v>
          </cell>
          <cell r="H83">
            <v>453.52</v>
          </cell>
          <cell r="I83">
            <v>645.39</v>
          </cell>
          <cell r="J83">
            <v>441.84</v>
          </cell>
          <cell r="K83">
            <v>866.98</v>
          </cell>
          <cell r="L83">
            <v>1535.18</v>
          </cell>
          <cell r="M83">
            <v>484.04</v>
          </cell>
        </row>
        <row r="84">
          <cell r="B84">
            <v>622.74</v>
          </cell>
          <cell r="C84">
            <v>564.6</v>
          </cell>
          <cell r="D84">
            <v>693.42</v>
          </cell>
          <cell r="E84">
            <v>623.17999999999995</v>
          </cell>
          <cell r="F84">
            <v>388.91</v>
          </cell>
          <cell r="G84">
            <v>703</v>
          </cell>
          <cell r="H84">
            <v>541.15</v>
          </cell>
          <cell r="I84">
            <v>638.34</v>
          </cell>
          <cell r="J84">
            <v>446.53</v>
          </cell>
          <cell r="K84">
            <v>893.2</v>
          </cell>
          <cell r="L84">
            <v>1591.98</v>
          </cell>
          <cell r="M84">
            <v>485.8</v>
          </cell>
        </row>
        <row r="85">
          <cell r="B85">
            <v>563.61</v>
          </cell>
          <cell r="C85">
            <v>552.23</v>
          </cell>
          <cell r="D85">
            <v>690.11</v>
          </cell>
          <cell r="E85">
            <v>566.6</v>
          </cell>
          <cell r="F85">
            <v>406.47</v>
          </cell>
          <cell r="G85">
            <v>690.16</v>
          </cell>
          <cell r="H85">
            <v>559.13</v>
          </cell>
          <cell r="I85">
            <v>620.36</v>
          </cell>
          <cell r="J85">
            <v>443.14</v>
          </cell>
          <cell r="K85">
            <v>867.7</v>
          </cell>
          <cell r="L85">
            <v>1513.46</v>
          </cell>
          <cell r="M85">
            <v>475.6</v>
          </cell>
        </row>
        <row r="86">
          <cell r="B86">
            <v>573.41</v>
          </cell>
          <cell r="C86">
            <v>566.83000000000004</v>
          </cell>
          <cell r="D86">
            <v>687.8</v>
          </cell>
          <cell r="E86">
            <v>574.16</v>
          </cell>
          <cell r="F86">
            <v>389.26</v>
          </cell>
          <cell r="G86">
            <v>702.94</v>
          </cell>
          <cell r="H86">
            <v>552.97</v>
          </cell>
          <cell r="I86">
            <v>688.74</v>
          </cell>
          <cell r="J86">
            <v>447.23</v>
          </cell>
          <cell r="K86">
            <v>905.69</v>
          </cell>
          <cell r="L86">
            <v>1579.14</v>
          </cell>
          <cell r="M86">
            <v>527.41</v>
          </cell>
        </row>
        <row r="87">
          <cell r="B87">
            <v>539.1</v>
          </cell>
          <cell r="C87">
            <v>559.28</v>
          </cell>
          <cell r="D87">
            <v>684.15</v>
          </cell>
          <cell r="E87">
            <v>539.72</v>
          </cell>
          <cell r="F87">
            <v>381.6</v>
          </cell>
          <cell r="G87">
            <v>712.92</v>
          </cell>
          <cell r="H87">
            <v>543.04999999999995</v>
          </cell>
          <cell r="I87">
            <v>629.33000000000004</v>
          </cell>
          <cell r="J87">
            <v>447.23</v>
          </cell>
          <cell r="K87">
            <v>929.99</v>
          </cell>
          <cell r="L87">
            <v>1554.63</v>
          </cell>
          <cell r="M87">
            <v>584.99</v>
          </cell>
        </row>
        <row r="88">
          <cell r="B88">
            <v>579.66</v>
          </cell>
          <cell r="C88">
            <v>570.54999999999995</v>
          </cell>
          <cell r="D88">
            <v>702.6</v>
          </cell>
          <cell r="E88">
            <v>581.25</v>
          </cell>
          <cell r="F88">
            <v>420.14</v>
          </cell>
          <cell r="G88">
            <v>703.04</v>
          </cell>
          <cell r="H88">
            <v>573.91</v>
          </cell>
          <cell r="I88">
            <v>659.63</v>
          </cell>
          <cell r="J88">
            <v>467.87</v>
          </cell>
          <cell r="K88">
            <v>906</v>
          </cell>
          <cell r="L88">
            <v>1578.58</v>
          </cell>
          <cell r="M88">
            <v>505.95</v>
          </cell>
        </row>
        <row r="89">
          <cell r="B89">
            <v>644.87</v>
          </cell>
          <cell r="C89">
            <v>597.22</v>
          </cell>
          <cell r="D89">
            <v>709.96</v>
          </cell>
          <cell r="E89">
            <v>646.78</v>
          </cell>
          <cell r="F89">
            <v>417.16</v>
          </cell>
          <cell r="G89">
            <v>776.08</v>
          </cell>
          <cell r="H89">
            <v>579.66999999999996</v>
          </cell>
          <cell r="I89">
            <v>682.15</v>
          </cell>
          <cell r="J89">
            <v>484.34</v>
          </cell>
          <cell r="K89">
            <v>999.87</v>
          </cell>
          <cell r="L89">
            <v>1587.05</v>
          </cell>
          <cell r="M89">
            <v>533.09</v>
          </cell>
        </row>
        <row r="90">
          <cell r="B90">
            <v>624.67999999999995</v>
          </cell>
          <cell r="C90">
            <v>572.69000000000005</v>
          </cell>
          <cell r="D90">
            <v>694</v>
          </cell>
          <cell r="E90">
            <v>625.28</v>
          </cell>
          <cell r="F90">
            <v>417.19</v>
          </cell>
          <cell r="G90">
            <v>706.77</v>
          </cell>
          <cell r="H90">
            <v>553.41999999999996</v>
          </cell>
          <cell r="I90">
            <v>644.01</v>
          </cell>
          <cell r="J90">
            <v>461.74</v>
          </cell>
          <cell r="K90">
            <v>900.84</v>
          </cell>
          <cell r="L90">
            <v>1479.36</v>
          </cell>
          <cell r="M90">
            <v>504.89</v>
          </cell>
        </row>
        <row r="91">
          <cell r="B91">
            <v>624.67999999999995</v>
          </cell>
          <cell r="C91">
            <v>572.69000000000005</v>
          </cell>
          <cell r="D91">
            <v>694</v>
          </cell>
          <cell r="E91">
            <v>625.28</v>
          </cell>
          <cell r="F91">
            <v>417.19</v>
          </cell>
          <cell r="G91">
            <v>706.77</v>
          </cell>
          <cell r="H91">
            <v>553.41999999999996</v>
          </cell>
          <cell r="I91">
            <v>644.01</v>
          </cell>
          <cell r="J91">
            <v>461.74</v>
          </cell>
          <cell r="K91">
            <v>900.84</v>
          </cell>
          <cell r="L91">
            <v>1479.36</v>
          </cell>
          <cell r="M91">
            <v>504.89</v>
          </cell>
        </row>
        <row r="92">
          <cell r="B92">
            <v>612.58000000000004</v>
          </cell>
          <cell r="C92">
            <v>631.03</v>
          </cell>
          <cell r="D92">
            <v>737.03</v>
          </cell>
          <cell r="E92">
            <v>613.08000000000004</v>
          </cell>
          <cell r="F92">
            <v>456.96</v>
          </cell>
          <cell r="G92">
            <v>824.74</v>
          </cell>
          <cell r="H92">
            <v>680.48</v>
          </cell>
          <cell r="I92">
            <v>766.65</v>
          </cell>
          <cell r="J92">
            <v>495.95</v>
          </cell>
          <cell r="K92">
            <v>1039.75</v>
          </cell>
          <cell r="L92">
            <v>1754.06</v>
          </cell>
          <cell r="M92">
            <v>644.85</v>
          </cell>
        </row>
        <row r="93">
          <cell r="B93">
            <v>844.5</v>
          </cell>
          <cell r="C93">
            <v>888.02</v>
          </cell>
          <cell r="D93">
            <v>927.64</v>
          </cell>
          <cell r="E93">
            <v>845.38</v>
          </cell>
          <cell r="F93">
            <v>535.73</v>
          </cell>
          <cell r="G93">
            <v>1074.95</v>
          </cell>
          <cell r="H93">
            <v>937.22</v>
          </cell>
          <cell r="I93">
            <v>1320.82</v>
          </cell>
          <cell r="J93">
            <v>685.89</v>
          </cell>
          <cell r="K93">
            <v>1541.22</v>
          </cell>
          <cell r="L93">
            <v>3023.06</v>
          </cell>
          <cell r="M93">
            <v>980.19</v>
          </cell>
        </row>
        <row r="94">
          <cell r="B94">
            <v>557.02</v>
          </cell>
          <cell r="C94">
            <v>599.98</v>
          </cell>
          <cell r="D94">
            <v>742.42</v>
          </cell>
          <cell r="E94">
            <v>560.49</v>
          </cell>
          <cell r="F94">
            <v>410.8</v>
          </cell>
          <cell r="G94">
            <v>879.57</v>
          </cell>
          <cell r="H94">
            <v>626.85</v>
          </cell>
          <cell r="I94">
            <v>677.37</v>
          </cell>
          <cell r="J94">
            <v>529.19000000000005</v>
          </cell>
          <cell r="K94">
            <v>997.31</v>
          </cell>
          <cell r="L94">
            <v>1522.83</v>
          </cell>
          <cell r="M94">
            <v>542.26</v>
          </cell>
        </row>
        <row r="95">
          <cell r="B95">
            <v>559.46</v>
          </cell>
          <cell r="C95">
            <v>579.85</v>
          </cell>
          <cell r="D95">
            <v>736.68</v>
          </cell>
          <cell r="E95">
            <v>560.72</v>
          </cell>
          <cell r="F95">
            <v>415.3</v>
          </cell>
          <cell r="G95">
            <v>823.85</v>
          </cell>
          <cell r="H95">
            <v>581.73</v>
          </cell>
          <cell r="I95">
            <v>640.61</v>
          </cell>
          <cell r="J95">
            <v>474.31</v>
          </cell>
          <cell r="K95">
            <v>964.56</v>
          </cell>
          <cell r="L95">
            <v>1502.77</v>
          </cell>
          <cell r="M95">
            <v>527.96</v>
          </cell>
        </row>
        <row r="96">
          <cell r="B96">
            <v>569.57000000000005</v>
          </cell>
          <cell r="C96">
            <v>602.85</v>
          </cell>
          <cell r="D96">
            <v>722.48</v>
          </cell>
          <cell r="E96">
            <v>570.09</v>
          </cell>
          <cell r="F96">
            <v>421.61</v>
          </cell>
          <cell r="G96">
            <v>1070.5899999999999</v>
          </cell>
          <cell r="H96">
            <v>578.75</v>
          </cell>
          <cell r="I96">
            <v>668.39</v>
          </cell>
          <cell r="J96">
            <v>471.91</v>
          </cell>
          <cell r="K96">
            <v>901.83</v>
          </cell>
          <cell r="L96">
            <v>1547.43</v>
          </cell>
          <cell r="M96">
            <v>530.75</v>
          </cell>
        </row>
        <row r="97">
          <cell r="B97">
            <v>569.63</v>
          </cell>
          <cell r="C97">
            <v>603.57000000000005</v>
          </cell>
          <cell r="D97">
            <v>727.38</v>
          </cell>
          <cell r="E97">
            <v>572.66</v>
          </cell>
          <cell r="F97">
            <v>429.78</v>
          </cell>
          <cell r="G97">
            <v>1000.06</v>
          </cell>
          <cell r="H97">
            <v>580.04999999999995</v>
          </cell>
          <cell r="I97">
            <v>672.16</v>
          </cell>
          <cell r="J97">
            <v>468.71</v>
          </cell>
          <cell r="K97">
            <v>923.04</v>
          </cell>
          <cell r="L97">
            <v>1491.19</v>
          </cell>
          <cell r="M97">
            <v>531.38</v>
          </cell>
        </row>
        <row r="98">
          <cell r="B98">
            <v>603.71</v>
          </cell>
          <cell r="C98">
            <v>595.52</v>
          </cell>
          <cell r="D98">
            <v>730.11</v>
          </cell>
          <cell r="E98">
            <v>604.61</v>
          </cell>
          <cell r="F98">
            <v>425.78</v>
          </cell>
          <cell r="G98">
            <v>835.46</v>
          </cell>
          <cell r="H98">
            <v>595.33000000000004</v>
          </cell>
          <cell r="I98">
            <v>707.52</v>
          </cell>
          <cell r="J98">
            <v>475.76</v>
          </cell>
          <cell r="K98">
            <v>931.24</v>
          </cell>
          <cell r="L98">
            <v>1591.19</v>
          </cell>
          <cell r="M98">
            <v>549.54999999999995</v>
          </cell>
        </row>
        <row r="99">
          <cell r="B99">
            <v>590.75</v>
          </cell>
          <cell r="C99">
            <v>595.66</v>
          </cell>
          <cell r="D99">
            <v>729.18</v>
          </cell>
          <cell r="E99">
            <v>591.35</v>
          </cell>
          <cell r="F99">
            <v>432.54</v>
          </cell>
          <cell r="G99">
            <v>850.57</v>
          </cell>
          <cell r="H99">
            <v>592.14</v>
          </cell>
          <cell r="I99">
            <v>714.59</v>
          </cell>
          <cell r="J99">
            <v>492.62</v>
          </cell>
          <cell r="K99">
            <v>919.45</v>
          </cell>
          <cell r="L99">
            <v>1580.34</v>
          </cell>
          <cell r="M99">
            <v>547.24</v>
          </cell>
        </row>
        <row r="100">
          <cell r="B100">
            <v>671.53</v>
          </cell>
          <cell r="C100">
            <v>659.7</v>
          </cell>
          <cell r="D100">
            <v>795.58</v>
          </cell>
          <cell r="E100">
            <v>673.97</v>
          </cell>
          <cell r="F100">
            <v>475.4</v>
          </cell>
          <cell r="G100">
            <v>887.2</v>
          </cell>
          <cell r="H100">
            <v>633.73</v>
          </cell>
          <cell r="I100">
            <v>758.26</v>
          </cell>
          <cell r="J100">
            <v>563.37</v>
          </cell>
          <cell r="K100">
            <v>1063.31</v>
          </cell>
          <cell r="L100">
            <v>1552.84</v>
          </cell>
          <cell r="M100">
            <v>563.64</v>
          </cell>
        </row>
        <row r="101">
          <cell r="B101">
            <v>705.31999999999948</v>
          </cell>
          <cell r="C101">
            <v>679.77</v>
          </cell>
          <cell r="D101">
            <v>817.32</v>
          </cell>
          <cell r="E101">
            <v>706.92</v>
          </cell>
          <cell r="F101">
            <v>480.06</v>
          </cell>
          <cell r="G101">
            <v>980.95</v>
          </cell>
          <cell r="H101">
            <v>668.23</v>
          </cell>
          <cell r="I101">
            <v>770.56</v>
          </cell>
          <cell r="J101">
            <v>544.15</v>
          </cell>
          <cell r="K101">
            <v>1058.22</v>
          </cell>
          <cell r="L101">
            <v>1700.9</v>
          </cell>
          <cell r="M101">
            <v>599.33000000000004</v>
          </cell>
        </row>
        <row r="102">
          <cell r="B102">
            <v>639.73999999999944</v>
          </cell>
          <cell r="C102">
            <v>636.32000000000005</v>
          </cell>
          <cell r="D102">
            <v>778.28</v>
          </cell>
          <cell r="E102">
            <v>640.85</v>
          </cell>
          <cell r="F102">
            <v>446.36</v>
          </cell>
          <cell r="G102">
            <v>879.34</v>
          </cell>
          <cell r="H102">
            <v>617.03</v>
          </cell>
          <cell r="I102">
            <v>713.79</v>
          </cell>
          <cell r="J102">
            <v>496.96</v>
          </cell>
          <cell r="K102">
            <v>1069.58</v>
          </cell>
          <cell r="L102">
            <v>1651.1</v>
          </cell>
          <cell r="M102">
            <v>553.24</v>
          </cell>
        </row>
        <row r="103">
          <cell r="B103">
            <v>639.73999999999944</v>
          </cell>
          <cell r="C103">
            <v>636.32000000000005</v>
          </cell>
          <cell r="D103">
            <v>778.28</v>
          </cell>
          <cell r="E103">
            <v>640.85</v>
          </cell>
          <cell r="F103">
            <v>446.36</v>
          </cell>
          <cell r="G103">
            <v>879.34</v>
          </cell>
          <cell r="H103">
            <v>617.03</v>
          </cell>
          <cell r="I103">
            <v>713.79</v>
          </cell>
          <cell r="J103">
            <v>496.96</v>
          </cell>
          <cell r="K103">
            <v>1069.58</v>
          </cell>
          <cell r="L103">
            <v>1651.1</v>
          </cell>
          <cell r="M103">
            <v>553.24</v>
          </cell>
        </row>
        <row r="104">
          <cell r="B104">
            <v>637.23999999999944</v>
          </cell>
          <cell r="C104">
            <v>708.6</v>
          </cell>
          <cell r="D104">
            <v>846.11</v>
          </cell>
          <cell r="E104">
            <v>638</v>
          </cell>
          <cell r="F104">
            <v>494.24</v>
          </cell>
          <cell r="G104">
            <v>945.9</v>
          </cell>
          <cell r="H104">
            <v>672.73</v>
          </cell>
          <cell r="I104">
            <v>794.33</v>
          </cell>
          <cell r="J104">
            <v>546.71</v>
          </cell>
          <cell r="K104">
            <v>1231.07</v>
          </cell>
          <cell r="L104">
            <v>1867.3</v>
          </cell>
          <cell r="M104">
            <v>679.27</v>
          </cell>
        </row>
        <row r="105">
          <cell r="B105">
            <v>879.34999999999945</v>
          </cell>
          <cell r="C105">
            <v>962.71</v>
          </cell>
          <cell r="D105">
            <v>1048.73</v>
          </cell>
          <cell r="E105">
            <v>880.25</v>
          </cell>
          <cell r="F105">
            <v>578.77</v>
          </cell>
          <cell r="G105">
            <v>1355.57</v>
          </cell>
          <cell r="H105">
            <v>951.26</v>
          </cell>
          <cell r="I105">
            <v>1400.86</v>
          </cell>
          <cell r="J105">
            <v>791.23</v>
          </cell>
          <cell r="K105">
            <v>1568.65</v>
          </cell>
          <cell r="L105">
            <v>2942.49</v>
          </cell>
          <cell r="M105">
            <v>939</v>
          </cell>
        </row>
        <row r="106">
          <cell r="B106">
            <v>602.89999999999941</v>
          </cell>
          <cell r="C106">
            <v>647.61</v>
          </cell>
          <cell r="D106">
            <v>825.93000000000052</v>
          </cell>
          <cell r="E106">
            <v>606.19000000000005</v>
          </cell>
          <cell r="F106">
            <v>471.42</v>
          </cell>
          <cell r="G106">
            <v>895.31</v>
          </cell>
          <cell r="H106">
            <v>655.43</v>
          </cell>
          <cell r="I106">
            <v>696.37</v>
          </cell>
          <cell r="J106">
            <v>537.45000000000005</v>
          </cell>
          <cell r="K106">
            <v>1076.7</v>
          </cell>
          <cell r="L106">
            <v>1677.2</v>
          </cell>
          <cell r="M106">
            <v>572.62</v>
          </cell>
        </row>
        <row r="107">
          <cell r="B107">
            <v>610.6599999999994</v>
          </cell>
          <cell r="C107">
            <v>650.89</v>
          </cell>
          <cell r="D107">
            <v>835.81000000000051</v>
          </cell>
          <cell r="E107">
            <v>612.02</v>
          </cell>
          <cell r="F107">
            <v>486.25</v>
          </cell>
          <cell r="G107">
            <v>900.17</v>
          </cell>
          <cell r="H107">
            <v>653.86</v>
          </cell>
          <cell r="I107">
            <v>686.58</v>
          </cell>
          <cell r="J107">
            <v>506.39</v>
          </cell>
          <cell r="K107">
            <v>1055.46</v>
          </cell>
          <cell r="L107">
            <v>1669.63</v>
          </cell>
          <cell r="M107">
            <v>601.80999999999995</v>
          </cell>
        </row>
        <row r="108">
          <cell r="B108">
            <v>629.59999999999945</v>
          </cell>
          <cell r="C108">
            <v>661.82</v>
          </cell>
          <cell r="D108">
            <v>815.56000000000051</v>
          </cell>
          <cell r="E108">
            <v>630.4</v>
          </cell>
          <cell r="F108">
            <v>466.12</v>
          </cell>
          <cell r="G108">
            <v>907</v>
          </cell>
          <cell r="H108">
            <v>661.03</v>
          </cell>
          <cell r="I108">
            <v>781.73</v>
          </cell>
          <cell r="J108">
            <v>510.24</v>
          </cell>
          <cell r="K108">
            <v>1093.49</v>
          </cell>
          <cell r="L108">
            <v>1703.24</v>
          </cell>
          <cell r="M108">
            <v>589.32000000000005</v>
          </cell>
        </row>
        <row r="109">
          <cell r="B109">
            <v>653.11999999999944</v>
          </cell>
          <cell r="C109">
            <v>661.41</v>
          </cell>
          <cell r="D109">
            <v>833.91000000000054</v>
          </cell>
          <cell r="E109">
            <v>656.33</v>
          </cell>
          <cell r="F109">
            <v>474.64</v>
          </cell>
          <cell r="G109">
            <v>966.54</v>
          </cell>
          <cell r="H109">
            <v>656.23</v>
          </cell>
          <cell r="I109">
            <v>717.14</v>
          </cell>
          <cell r="J109">
            <v>488.97</v>
          </cell>
          <cell r="K109">
            <v>1035.97</v>
          </cell>
          <cell r="L109">
            <v>1566.2</v>
          </cell>
          <cell r="M109">
            <v>617.47</v>
          </cell>
        </row>
        <row r="110">
          <cell r="B110">
            <v>638.79999999999939</v>
          </cell>
          <cell r="C110">
            <v>671.9</v>
          </cell>
          <cell r="D110">
            <v>862.79000000000053</v>
          </cell>
          <cell r="E110">
            <v>640.57000000000005</v>
          </cell>
          <cell r="F110">
            <v>479.55</v>
          </cell>
          <cell r="G110">
            <v>949.82</v>
          </cell>
          <cell r="H110">
            <v>671.81</v>
          </cell>
          <cell r="I110">
            <v>755.01</v>
          </cell>
          <cell r="J110">
            <v>510.68</v>
          </cell>
          <cell r="K110">
            <v>1102.48</v>
          </cell>
          <cell r="L110">
            <v>1662.76</v>
          </cell>
          <cell r="M110">
            <v>589.79</v>
          </cell>
        </row>
        <row r="111">
          <cell r="B111">
            <v>626.61999999999944</v>
          </cell>
          <cell r="C111">
            <v>661.88</v>
          </cell>
          <cell r="D111">
            <v>849.21</v>
          </cell>
          <cell r="E111">
            <v>628.05999999999995</v>
          </cell>
          <cell r="F111">
            <v>470.27</v>
          </cell>
          <cell r="G111">
            <v>918.93</v>
          </cell>
          <cell r="H111">
            <v>663.5</v>
          </cell>
          <cell r="I111">
            <v>765.88</v>
          </cell>
          <cell r="J111">
            <v>551.74</v>
          </cell>
          <cell r="K111">
            <v>1060.75</v>
          </cell>
          <cell r="L111">
            <v>1702.82</v>
          </cell>
          <cell r="M111">
            <v>586.94000000000005</v>
          </cell>
        </row>
        <row r="112">
          <cell r="B112">
            <v>686.06999999999948</v>
          </cell>
          <cell r="C112">
            <v>709.32</v>
          </cell>
          <cell r="D112">
            <v>885.36</v>
          </cell>
          <cell r="E112">
            <v>689.84</v>
          </cell>
          <cell r="F112">
            <v>493.37</v>
          </cell>
          <cell r="G112">
            <v>973.52</v>
          </cell>
          <cell r="H112">
            <v>692.26</v>
          </cell>
          <cell r="I112">
            <v>755.68</v>
          </cell>
          <cell r="J112">
            <v>574.16999999999996</v>
          </cell>
          <cell r="K112">
            <v>1181.1600000000001</v>
          </cell>
          <cell r="L112">
            <v>1800.33</v>
          </cell>
          <cell r="M112">
            <v>600.41</v>
          </cell>
        </row>
        <row r="113">
          <cell r="B113">
            <v>673.91</v>
          </cell>
          <cell r="C113">
            <v>697.76</v>
          </cell>
          <cell r="D113">
            <v>889.53</v>
          </cell>
          <cell r="E113">
            <v>675.7</v>
          </cell>
          <cell r="F113">
            <v>489.69</v>
          </cell>
          <cell r="G113">
            <v>997.44</v>
          </cell>
          <cell r="H113">
            <v>670.03</v>
          </cell>
          <cell r="I113">
            <v>770.4</v>
          </cell>
          <cell r="J113">
            <v>571.26</v>
          </cell>
          <cell r="K113">
            <v>1125.72</v>
          </cell>
          <cell r="L113">
            <v>1814.23</v>
          </cell>
          <cell r="M113">
            <v>662.37</v>
          </cell>
        </row>
        <row r="114">
          <cell r="B114">
            <v>671.20999999999947</v>
          </cell>
          <cell r="C114">
            <v>672.96</v>
          </cell>
          <cell r="D114">
            <v>848.73</v>
          </cell>
          <cell r="E114">
            <v>672.17</v>
          </cell>
          <cell r="F114">
            <v>472.5</v>
          </cell>
          <cell r="G114">
            <v>914.77</v>
          </cell>
          <cell r="H114">
            <v>644.66999999999996</v>
          </cell>
          <cell r="I114">
            <v>778.98</v>
          </cell>
          <cell r="J114">
            <v>526.47</v>
          </cell>
          <cell r="K114">
            <v>1127.55</v>
          </cell>
          <cell r="L114">
            <v>1590.77</v>
          </cell>
          <cell r="M114">
            <v>586.75</v>
          </cell>
        </row>
        <row r="115">
          <cell r="B115">
            <v>671.20999999999947</v>
          </cell>
          <cell r="C115">
            <v>672.96</v>
          </cell>
          <cell r="D115">
            <v>848.73</v>
          </cell>
          <cell r="E115">
            <v>672.17</v>
          </cell>
          <cell r="F115">
            <v>472.5</v>
          </cell>
          <cell r="G115">
            <v>914.77</v>
          </cell>
          <cell r="H115">
            <v>644.66999999999996</v>
          </cell>
          <cell r="I115">
            <v>778.98</v>
          </cell>
          <cell r="J115">
            <v>526.47</v>
          </cell>
          <cell r="K115">
            <v>1127.55</v>
          </cell>
          <cell r="L115">
            <v>1590.77</v>
          </cell>
          <cell r="M115">
            <v>586.75</v>
          </cell>
        </row>
        <row r="116">
          <cell r="B116">
            <v>831.91</v>
          </cell>
          <cell r="C116">
            <v>826.12</v>
          </cell>
          <cell r="D116">
            <v>993.23</v>
          </cell>
          <cell r="E116">
            <v>833.53</v>
          </cell>
          <cell r="F116">
            <v>510.67</v>
          </cell>
          <cell r="G116">
            <v>1266.22</v>
          </cell>
          <cell r="H116">
            <v>854.1</v>
          </cell>
          <cell r="I116">
            <v>1156</v>
          </cell>
          <cell r="J116">
            <v>599.59</v>
          </cell>
          <cell r="K116">
            <v>1276.8900000000001</v>
          </cell>
          <cell r="L116">
            <v>1879.42</v>
          </cell>
          <cell r="M116">
            <v>739.8</v>
          </cell>
        </row>
        <row r="117">
          <cell r="B117">
            <v>806.65</v>
          </cell>
          <cell r="C117">
            <v>914.26</v>
          </cell>
          <cell r="D117">
            <v>1120.52</v>
          </cell>
          <cell r="E117">
            <v>808.39</v>
          </cell>
          <cell r="F117">
            <v>582.09</v>
          </cell>
          <cell r="G117">
            <v>1023.81</v>
          </cell>
          <cell r="H117">
            <v>906.04</v>
          </cell>
          <cell r="I117">
            <v>1193.49</v>
          </cell>
          <cell r="J117">
            <v>758.35</v>
          </cell>
          <cell r="K117">
            <v>1685.61</v>
          </cell>
          <cell r="L117">
            <v>2988.72</v>
          </cell>
          <cell r="M117">
            <v>861.07</v>
          </cell>
        </row>
        <row r="118">
          <cell r="B118">
            <v>642.24</v>
          </cell>
          <cell r="C118">
            <v>684.19</v>
          </cell>
          <cell r="D118">
            <v>899.81</v>
          </cell>
          <cell r="E118">
            <v>646.66999999999996</v>
          </cell>
          <cell r="F118">
            <v>491.71</v>
          </cell>
          <cell r="G118">
            <v>917.63</v>
          </cell>
          <cell r="H118">
            <v>676.97</v>
          </cell>
          <cell r="I118">
            <v>739.06999999999948</v>
          </cell>
          <cell r="J118">
            <v>532.44000000000005</v>
          </cell>
          <cell r="K118">
            <v>1110.02</v>
          </cell>
          <cell r="L118">
            <v>1622.74</v>
          </cell>
          <cell r="M118">
            <v>622.11</v>
          </cell>
        </row>
        <row r="119">
          <cell r="B119">
            <v>689.37</v>
          </cell>
          <cell r="C119">
            <v>698.69</v>
          </cell>
          <cell r="D119">
            <v>907.66</v>
          </cell>
          <cell r="E119">
            <v>694.63</v>
          </cell>
          <cell r="F119">
            <v>499.45</v>
          </cell>
          <cell r="G119">
            <v>942.44</v>
          </cell>
          <cell r="H119">
            <v>688.47</v>
          </cell>
          <cell r="I119">
            <v>827.02</v>
          </cell>
          <cell r="J119">
            <v>523.25</v>
          </cell>
          <cell r="K119">
            <v>1103.69</v>
          </cell>
          <cell r="L119">
            <v>1718.2</v>
          </cell>
          <cell r="M119">
            <v>650.25</v>
          </cell>
        </row>
        <row r="120">
          <cell r="B120">
            <v>662.67</v>
          </cell>
          <cell r="C120">
            <v>722.63</v>
          </cell>
          <cell r="D120">
            <v>954.63</v>
          </cell>
          <cell r="E120">
            <v>664.75</v>
          </cell>
          <cell r="F120">
            <v>536.6</v>
          </cell>
          <cell r="G120">
            <v>945.78</v>
          </cell>
          <cell r="H120">
            <v>719.66</v>
          </cell>
          <cell r="I120">
            <v>842.55</v>
          </cell>
          <cell r="J120">
            <v>553.69000000000005</v>
          </cell>
          <cell r="K120">
            <v>1163.1300000000001</v>
          </cell>
          <cell r="L120">
            <v>1714.32</v>
          </cell>
          <cell r="M120">
            <v>621.51</v>
          </cell>
        </row>
        <row r="121">
          <cell r="B121">
            <v>691.36</v>
          </cell>
          <cell r="C121">
            <v>718.79</v>
          </cell>
          <cell r="D121">
            <v>933.08</v>
          </cell>
          <cell r="E121">
            <v>695.05</v>
          </cell>
          <cell r="F121">
            <v>540</v>
          </cell>
          <cell r="G121">
            <v>956.24</v>
          </cell>
          <cell r="H121">
            <v>686.18</v>
          </cell>
          <cell r="I121">
            <v>837.14</v>
          </cell>
          <cell r="J121">
            <v>542.69000000000005</v>
          </cell>
          <cell r="K121">
            <v>1110.21</v>
          </cell>
          <cell r="L121">
            <v>1628.47</v>
          </cell>
          <cell r="M121">
            <v>597.30999999999995</v>
          </cell>
        </row>
        <row r="122">
          <cell r="B122">
            <v>707.16</v>
          </cell>
          <cell r="C122">
            <v>752.76</v>
          </cell>
          <cell r="D122">
            <v>949.96</v>
          </cell>
          <cell r="E122">
            <v>710.52</v>
          </cell>
          <cell r="F122">
            <v>534.29999999999995</v>
          </cell>
          <cell r="G122">
            <v>1158.43</v>
          </cell>
          <cell r="H122">
            <v>846.48</v>
          </cell>
          <cell r="I122">
            <v>879.98</v>
          </cell>
          <cell r="J122">
            <v>542.5</v>
          </cell>
          <cell r="K122">
            <v>1126.4100000000001</v>
          </cell>
          <cell r="L122">
            <v>1665.72</v>
          </cell>
          <cell r="M122">
            <v>621.29999999999995</v>
          </cell>
        </row>
        <row r="123">
          <cell r="B123">
            <v>695.99</v>
          </cell>
          <cell r="C123">
            <v>762.73</v>
          </cell>
          <cell r="D123">
            <v>969.14</v>
          </cell>
          <cell r="E123">
            <v>697.92</v>
          </cell>
          <cell r="F123">
            <v>529.54999999999995</v>
          </cell>
          <cell r="G123">
            <v>1273.56</v>
          </cell>
          <cell r="H123">
            <v>714.36</v>
          </cell>
          <cell r="I123">
            <v>849.27</v>
          </cell>
          <cell r="J123">
            <v>624.63</v>
          </cell>
          <cell r="K123">
            <v>1169.6600000000001</v>
          </cell>
          <cell r="L123">
            <v>1846.66</v>
          </cell>
          <cell r="M123">
            <v>629.89</v>
          </cell>
        </row>
        <row r="124">
          <cell r="B124">
            <v>748.1</v>
          </cell>
          <cell r="C124">
            <v>764.77</v>
          </cell>
          <cell r="D124">
            <v>985.33</v>
          </cell>
          <cell r="E124">
            <v>752.26</v>
          </cell>
          <cell r="F124">
            <v>563.88</v>
          </cell>
          <cell r="G124">
            <v>1127.47</v>
          </cell>
          <cell r="H124">
            <v>696.32</v>
          </cell>
          <cell r="I124">
            <v>837.42</v>
          </cell>
          <cell r="J124">
            <v>653.73</v>
          </cell>
          <cell r="K124">
            <v>1183.42</v>
          </cell>
          <cell r="L124">
            <v>1837.24</v>
          </cell>
          <cell r="M124">
            <v>628.13</v>
          </cell>
        </row>
        <row r="125">
          <cell r="B125">
            <v>777.34</v>
          </cell>
          <cell r="C125">
            <v>804.28</v>
          </cell>
          <cell r="D125">
            <v>1011.9</v>
          </cell>
          <cell r="E125">
            <v>779.63</v>
          </cell>
          <cell r="F125">
            <v>544.38</v>
          </cell>
          <cell r="G125">
            <v>1219.9000000000001</v>
          </cell>
          <cell r="H125">
            <v>752.4</v>
          </cell>
          <cell r="I125">
            <v>886.55999999999949</v>
          </cell>
          <cell r="J125">
            <v>647.46</v>
          </cell>
          <cell r="K125">
            <v>1304.82</v>
          </cell>
          <cell r="L125">
            <v>1930.11</v>
          </cell>
          <cell r="M125">
            <v>751.85</v>
          </cell>
        </row>
        <row r="126">
          <cell r="B126">
            <v>749.41</v>
          </cell>
          <cell r="C126">
            <v>757.28</v>
          </cell>
          <cell r="D126">
            <v>934.30000000000052</v>
          </cell>
          <cell r="E126">
            <v>751.27</v>
          </cell>
          <cell r="F126">
            <v>539.22</v>
          </cell>
          <cell r="G126">
            <v>1123.99</v>
          </cell>
          <cell r="H126">
            <v>729.51</v>
          </cell>
          <cell r="I126">
            <v>878.5</v>
          </cell>
          <cell r="J126">
            <v>600.59</v>
          </cell>
          <cell r="K126">
            <v>1233.26</v>
          </cell>
          <cell r="L126">
            <v>1679.13</v>
          </cell>
          <cell r="M126">
            <v>723.08</v>
          </cell>
        </row>
        <row r="127">
          <cell r="B127">
            <v>749.41</v>
          </cell>
          <cell r="C127">
            <v>757.28</v>
          </cell>
          <cell r="D127">
            <v>934.30000000000052</v>
          </cell>
          <cell r="E127">
            <v>751.27</v>
          </cell>
          <cell r="F127">
            <v>539.22</v>
          </cell>
          <cell r="G127">
            <v>1123.99</v>
          </cell>
          <cell r="H127">
            <v>729.51</v>
          </cell>
          <cell r="I127">
            <v>878.5</v>
          </cell>
          <cell r="J127">
            <v>600.59</v>
          </cell>
          <cell r="K127">
            <v>1233.26</v>
          </cell>
          <cell r="L127">
            <v>1679.13</v>
          </cell>
          <cell r="M127">
            <v>723.08</v>
          </cell>
        </row>
        <row r="128">
          <cell r="B128">
            <v>752.65</v>
          </cell>
          <cell r="C128">
            <v>843.6</v>
          </cell>
          <cell r="D128">
            <v>1097.06</v>
          </cell>
          <cell r="E128">
            <v>773</v>
          </cell>
          <cell r="F128">
            <v>601.41</v>
          </cell>
          <cell r="G128">
            <v>1212.99</v>
          </cell>
          <cell r="H128">
            <v>786.61</v>
          </cell>
          <cell r="I128">
            <v>978.04</v>
          </cell>
          <cell r="J128">
            <v>667.22</v>
          </cell>
          <cell r="K128">
            <v>1330.07</v>
          </cell>
          <cell r="L128">
            <v>2202.62</v>
          </cell>
          <cell r="M128">
            <v>731.8</v>
          </cell>
        </row>
        <row r="129">
          <cell r="B129">
            <v>999.26</v>
          </cell>
          <cell r="C129">
            <v>1123.95</v>
          </cell>
          <cell r="D129">
            <v>1271.7</v>
          </cell>
          <cell r="E129">
            <v>1020.62</v>
          </cell>
          <cell r="F129">
            <v>701.63</v>
          </cell>
          <cell r="G129">
            <v>1631.15</v>
          </cell>
          <cell r="H129">
            <v>1172.6099999999999</v>
          </cell>
          <cell r="I129">
            <v>1725.74</v>
          </cell>
          <cell r="J129">
            <v>927.23</v>
          </cell>
          <cell r="K129">
            <v>1794.26</v>
          </cell>
          <cell r="L129">
            <v>3007.65</v>
          </cell>
          <cell r="M129">
            <v>960.06</v>
          </cell>
        </row>
        <row r="130">
          <cell r="B130">
            <v>684.42</v>
          </cell>
          <cell r="C130">
            <v>771.08</v>
          </cell>
          <cell r="D130">
            <v>1064.57</v>
          </cell>
          <cell r="E130">
            <v>718.42</v>
          </cell>
          <cell r="F130">
            <v>566.4</v>
          </cell>
          <cell r="G130">
            <v>1144.76</v>
          </cell>
          <cell r="H130">
            <v>789.38</v>
          </cell>
          <cell r="I130">
            <v>1073.8499999999999</v>
          </cell>
          <cell r="J130">
            <v>638.86</v>
          </cell>
          <cell r="K130">
            <v>1162.49</v>
          </cell>
          <cell r="L130">
            <v>1679.14</v>
          </cell>
          <cell r="M130">
            <v>657.34</v>
          </cell>
        </row>
        <row r="131">
          <cell r="B131">
            <v>695.1</v>
          </cell>
          <cell r="C131">
            <v>777.78</v>
          </cell>
          <cell r="D131">
            <v>1061.3900000000001</v>
          </cell>
          <cell r="E131">
            <v>734.33</v>
          </cell>
          <cell r="F131">
            <v>585.01</v>
          </cell>
          <cell r="G131">
            <v>1115.54</v>
          </cell>
          <cell r="H131">
            <v>782.37</v>
          </cell>
          <cell r="I131">
            <v>942.55999999999949</v>
          </cell>
          <cell r="J131">
            <v>669.39</v>
          </cell>
          <cell r="K131">
            <v>1252.8800000000001</v>
          </cell>
          <cell r="L131">
            <v>1652.93</v>
          </cell>
          <cell r="M131">
            <v>679.08</v>
          </cell>
        </row>
        <row r="132">
          <cell r="B132">
            <v>689.69</v>
          </cell>
          <cell r="C132">
            <v>796.19</v>
          </cell>
          <cell r="D132">
            <v>1066.0999999999999</v>
          </cell>
          <cell r="E132">
            <v>731.71</v>
          </cell>
          <cell r="F132">
            <v>593</v>
          </cell>
          <cell r="G132">
            <v>1158.77</v>
          </cell>
          <cell r="H132">
            <v>783</v>
          </cell>
          <cell r="I132">
            <v>950.4</v>
          </cell>
          <cell r="J132">
            <v>672.79</v>
          </cell>
          <cell r="K132">
            <v>1201.0999999999999</v>
          </cell>
          <cell r="L132">
            <v>1774.36</v>
          </cell>
          <cell r="M132">
            <v>677.29</v>
          </cell>
        </row>
        <row r="133">
          <cell r="B133">
            <v>682.77</v>
          </cell>
          <cell r="C133">
            <v>791.88</v>
          </cell>
          <cell r="D133">
            <v>1040.5</v>
          </cell>
          <cell r="E133">
            <v>723.95</v>
          </cell>
          <cell r="F133">
            <v>637.16999999999996</v>
          </cell>
          <cell r="G133">
            <v>1120.1600000000001</v>
          </cell>
          <cell r="H133">
            <v>779.31</v>
          </cell>
          <cell r="I133">
            <v>912.61</v>
          </cell>
          <cell r="J133">
            <v>648.44000000000005</v>
          </cell>
          <cell r="K133">
            <v>1163.25</v>
          </cell>
          <cell r="L133">
            <v>1711.34</v>
          </cell>
          <cell r="M133">
            <v>791.49</v>
          </cell>
        </row>
        <row r="134">
          <cell r="B134">
            <v>690.66</v>
          </cell>
          <cell r="C134">
            <v>805.42</v>
          </cell>
          <cell r="D134">
            <v>1067.8499999999999</v>
          </cell>
          <cell r="E134">
            <v>735.57</v>
          </cell>
          <cell r="F134">
            <v>632.53</v>
          </cell>
          <cell r="G134">
            <v>1165.73</v>
          </cell>
          <cell r="H134">
            <v>768.01</v>
          </cell>
          <cell r="I134">
            <v>1005.18</v>
          </cell>
          <cell r="J134">
            <v>670.65</v>
          </cell>
          <cell r="K134">
            <v>1162.18</v>
          </cell>
          <cell r="L134">
            <v>1734.3</v>
          </cell>
          <cell r="M134">
            <v>759.59</v>
          </cell>
        </row>
        <row r="135">
          <cell r="B135">
            <v>697.89</v>
          </cell>
          <cell r="C135">
            <v>797.83</v>
          </cell>
          <cell r="D135">
            <v>1068.1300000000001</v>
          </cell>
          <cell r="E135">
            <v>739.57</v>
          </cell>
          <cell r="F135">
            <v>615.57000000000005</v>
          </cell>
          <cell r="G135">
            <v>1133.3499999999999</v>
          </cell>
          <cell r="H135">
            <v>783.38</v>
          </cell>
          <cell r="I135">
            <v>1002.76</v>
          </cell>
          <cell r="J135">
            <v>688.3</v>
          </cell>
          <cell r="K135">
            <v>1172.44</v>
          </cell>
          <cell r="L135">
            <v>1744.57</v>
          </cell>
          <cell r="M135">
            <v>684.27</v>
          </cell>
        </row>
        <row r="136">
          <cell r="B136">
            <v>772.09</v>
          </cell>
          <cell r="C136">
            <v>848.48</v>
          </cell>
          <cell r="D136">
            <v>1105.52</v>
          </cell>
          <cell r="E136">
            <v>829.39</v>
          </cell>
          <cell r="F136">
            <v>658.8</v>
          </cell>
          <cell r="G136">
            <v>1211.97</v>
          </cell>
          <cell r="H136">
            <v>790.86</v>
          </cell>
          <cell r="I136">
            <v>1000.36</v>
          </cell>
          <cell r="J136">
            <v>670.63</v>
          </cell>
          <cell r="K136">
            <v>1212.1500000000001</v>
          </cell>
          <cell r="L136">
            <v>2069.0700000000002</v>
          </cell>
          <cell r="M136">
            <v>720.37</v>
          </cell>
        </row>
        <row r="137">
          <cell r="B137">
            <v>790.53</v>
          </cell>
          <cell r="C137">
            <v>847.57</v>
          </cell>
          <cell r="D137">
            <v>1128.44</v>
          </cell>
          <cell r="E137">
            <v>843.77</v>
          </cell>
          <cell r="F137">
            <v>685.05</v>
          </cell>
          <cell r="G137">
            <v>1186.1300000000001</v>
          </cell>
          <cell r="H137">
            <v>815.87</v>
          </cell>
          <cell r="I137">
            <v>1001.17</v>
          </cell>
          <cell r="J137">
            <v>660.51</v>
          </cell>
          <cell r="K137">
            <v>1325.74</v>
          </cell>
          <cell r="L137">
            <v>1869.66</v>
          </cell>
          <cell r="M137">
            <v>714.96</v>
          </cell>
        </row>
        <row r="138">
          <cell r="B138">
            <v>804.08</v>
          </cell>
          <cell r="C138">
            <v>821</v>
          </cell>
          <cell r="D138">
            <v>1117.46</v>
          </cell>
          <cell r="E138">
            <v>854.17</v>
          </cell>
          <cell r="F138">
            <v>683.73</v>
          </cell>
          <cell r="G138">
            <v>1185.3800000000001</v>
          </cell>
          <cell r="H138">
            <v>784.45</v>
          </cell>
          <cell r="I138">
            <v>1015.53</v>
          </cell>
          <cell r="J138">
            <v>623.44000000000005</v>
          </cell>
          <cell r="K138">
            <v>1191.47</v>
          </cell>
          <cell r="L138">
            <v>1879.17</v>
          </cell>
          <cell r="M138">
            <v>692.47</v>
          </cell>
        </row>
        <row r="139">
          <cell r="B139">
            <v>804.08</v>
          </cell>
          <cell r="C139">
            <v>821</v>
          </cell>
          <cell r="D139">
            <v>1117.46</v>
          </cell>
          <cell r="E139">
            <v>854.17</v>
          </cell>
          <cell r="F139">
            <v>683.73</v>
          </cell>
          <cell r="G139">
            <v>1185.3800000000001</v>
          </cell>
          <cell r="H139">
            <v>784.45</v>
          </cell>
          <cell r="I139">
            <v>1015.53</v>
          </cell>
          <cell r="J139">
            <v>623.44000000000005</v>
          </cell>
          <cell r="K139">
            <v>1191.47</v>
          </cell>
          <cell r="L139">
            <v>1879.17</v>
          </cell>
          <cell r="M139">
            <v>692.47</v>
          </cell>
        </row>
        <row r="140">
          <cell r="B140">
            <v>829.53</v>
          </cell>
          <cell r="C140">
            <v>927.32</v>
          </cell>
          <cell r="D140">
            <v>1236.3900000000001</v>
          </cell>
          <cell r="E140">
            <v>877.63</v>
          </cell>
          <cell r="F140">
            <v>710.73</v>
          </cell>
          <cell r="G140">
            <v>1273.54</v>
          </cell>
          <cell r="H140">
            <v>827.44</v>
          </cell>
          <cell r="I140">
            <v>1257.74</v>
          </cell>
          <cell r="J140">
            <v>728.47</v>
          </cell>
          <cell r="K140">
            <v>1499.42</v>
          </cell>
          <cell r="L140">
            <v>2214.38</v>
          </cell>
          <cell r="M140">
            <v>784.58</v>
          </cell>
        </row>
        <row r="141">
          <cell r="B141">
            <v>1110.96</v>
          </cell>
          <cell r="C141">
            <v>1224.92</v>
          </cell>
          <cell r="D141">
            <v>1519.2</v>
          </cell>
          <cell r="E141">
            <v>1157.3699999999999</v>
          </cell>
          <cell r="F141">
            <v>804.05</v>
          </cell>
          <cell r="G141">
            <v>1741.88</v>
          </cell>
          <cell r="H141">
            <v>1118.73</v>
          </cell>
          <cell r="I141">
            <v>2141.29</v>
          </cell>
          <cell r="J141">
            <v>1021.5</v>
          </cell>
          <cell r="K141">
            <v>1797.86</v>
          </cell>
          <cell r="L141">
            <v>3429.86</v>
          </cell>
          <cell r="M141">
            <v>989.12</v>
          </cell>
        </row>
        <row r="142">
          <cell r="B142">
            <v>751.73</v>
          </cell>
          <cell r="C142">
            <v>864.24</v>
          </cell>
          <cell r="D142">
            <v>1255.3499999999999</v>
          </cell>
          <cell r="E142">
            <v>805.22</v>
          </cell>
          <cell r="F142">
            <v>714.41</v>
          </cell>
          <cell r="G142">
            <v>1229.92</v>
          </cell>
          <cell r="H142">
            <v>791.38</v>
          </cell>
          <cell r="I142">
            <v>1049.1300000000001</v>
          </cell>
          <cell r="J142">
            <v>703.38</v>
          </cell>
          <cell r="K142">
            <v>1371.84</v>
          </cell>
          <cell r="L142">
            <v>1874.78</v>
          </cell>
          <cell r="M142">
            <v>658.97</v>
          </cell>
        </row>
        <row r="143">
          <cell r="B143">
            <v>754.49</v>
          </cell>
          <cell r="C143">
            <v>873.75</v>
          </cell>
          <cell r="D143">
            <v>1186.47</v>
          </cell>
          <cell r="E143">
            <v>807.46</v>
          </cell>
          <cell r="F143">
            <v>722.66</v>
          </cell>
          <cell r="G143">
            <v>1307.8499999999999</v>
          </cell>
          <cell r="H143">
            <v>904.76</v>
          </cell>
          <cell r="I143">
            <v>1045.21</v>
          </cell>
          <cell r="J143">
            <v>733.72</v>
          </cell>
          <cell r="K143">
            <v>1318.91</v>
          </cell>
          <cell r="L143">
            <v>1860.82</v>
          </cell>
          <cell r="M143">
            <v>679.71</v>
          </cell>
        </row>
        <row r="144">
          <cell r="B144">
            <v>751.81</v>
          </cell>
          <cell r="C144">
            <v>876.27</v>
          </cell>
          <cell r="D144">
            <v>1195.56</v>
          </cell>
          <cell r="E144">
            <v>800.03</v>
          </cell>
          <cell r="F144">
            <v>694.74</v>
          </cell>
          <cell r="G144">
            <v>1282.42</v>
          </cell>
          <cell r="H144">
            <v>914.86</v>
          </cell>
          <cell r="I144">
            <v>1057.17</v>
          </cell>
          <cell r="J144">
            <v>727.09</v>
          </cell>
          <cell r="K144">
            <v>1319.31</v>
          </cell>
          <cell r="L144">
            <v>1933.05</v>
          </cell>
          <cell r="M144">
            <v>699.52</v>
          </cell>
        </row>
        <row r="145">
          <cell r="B145">
            <v>770.85</v>
          </cell>
          <cell r="C145">
            <v>873.61</v>
          </cell>
          <cell r="D145">
            <v>1174.48</v>
          </cell>
          <cell r="E145">
            <v>827.61</v>
          </cell>
          <cell r="F145">
            <v>692.73</v>
          </cell>
          <cell r="G145">
            <v>1273.24</v>
          </cell>
          <cell r="H145">
            <v>892.41</v>
          </cell>
          <cell r="I145">
            <v>1004.69</v>
          </cell>
          <cell r="J145">
            <v>711.79</v>
          </cell>
          <cell r="K145">
            <v>1310.49</v>
          </cell>
          <cell r="L145">
            <v>1806.78</v>
          </cell>
          <cell r="M145">
            <v>848.98</v>
          </cell>
        </row>
        <row r="146">
          <cell r="B146">
            <v>750.43</v>
          </cell>
          <cell r="C146">
            <v>899.61</v>
          </cell>
          <cell r="D146">
            <v>1170.75</v>
          </cell>
          <cell r="E146">
            <v>806.1</v>
          </cell>
          <cell r="F146">
            <v>752.45</v>
          </cell>
          <cell r="G146">
            <v>1308.01</v>
          </cell>
          <cell r="H146">
            <v>897.39</v>
          </cell>
          <cell r="I146">
            <v>1136.45</v>
          </cell>
          <cell r="J146">
            <v>732.43</v>
          </cell>
          <cell r="K146">
            <v>1374.19</v>
          </cell>
          <cell r="L146">
            <v>1905.76</v>
          </cell>
          <cell r="M146">
            <v>817.68</v>
          </cell>
        </row>
        <row r="147">
          <cell r="B147">
            <v>756.42</v>
          </cell>
          <cell r="C147">
            <v>907.33</v>
          </cell>
          <cell r="D147">
            <v>1212.03</v>
          </cell>
          <cell r="E147">
            <v>807.37</v>
          </cell>
          <cell r="F147">
            <v>710.03</v>
          </cell>
          <cell r="G147">
            <v>1385.32</v>
          </cell>
          <cell r="H147">
            <v>925.04</v>
          </cell>
          <cell r="I147">
            <v>1095.69</v>
          </cell>
          <cell r="J147">
            <v>747.61</v>
          </cell>
          <cell r="K147">
            <v>1387.66</v>
          </cell>
          <cell r="L147">
            <v>1900.42</v>
          </cell>
          <cell r="M147">
            <v>756.57</v>
          </cell>
        </row>
        <row r="148">
          <cell r="B148">
            <v>838.11</v>
          </cell>
          <cell r="C148">
            <v>950.17</v>
          </cell>
          <cell r="D148">
            <v>1233.8800000000001</v>
          </cell>
          <cell r="E148">
            <v>900.77</v>
          </cell>
          <cell r="F148">
            <v>755.47</v>
          </cell>
          <cell r="G148">
            <v>1379.29</v>
          </cell>
          <cell r="H148">
            <v>905.56</v>
          </cell>
          <cell r="I148">
            <v>1094.69</v>
          </cell>
          <cell r="J148">
            <v>761.4</v>
          </cell>
          <cell r="K148">
            <v>1440.59</v>
          </cell>
          <cell r="L148">
            <v>2090.7600000000002</v>
          </cell>
          <cell r="M148">
            <v>818.4</v>
          </cell>
        </row>
        <row r="149">
          <cell r="B149">
            <v>826.34</v>
          </cell>
          <cell r="C149">
            <v>941.22</v>
          </cell>
          <cell r="D149">
            <v>1283.07</v>
          </cell>
          <cell r="E149">
            <v>886.98</v>
          </cell>
          <cell r="F149">
            <v>707.5</v>
          </cell>
          <cell r="G149">
            <v>1421.13</v>
          </cell>
          <cell r="H149">
            <v>913.84</v>
          </cell>
          <cell r="I149">
            <v>1145.05</v>
          </cell>
          <cell r="J149">
            <v>742.12</v>
          </cell>
          <cell r="K149">
            <v>1376.43</v>
          </cell>
          <cell r="L149">
            <v>2004.78</v>
          </cell>
          <cell r="M149">
            <v>768.38</v>
          </cell>
        </row>
        <row r="150">
          <cell r="B150">
            <v>972.53</v>
          </cell>
          <cell r="C150">
            <v>925.59</v>
          </cell>
          <cell r="D150">
            <v>1216.6300000000001</v>
          </cell>
          <cell r="E150">
            <v>1031.67</v>
          </cell>
          <cell r="F150">
            <v>701.74</v>
          </cell>
          <cell r="G150">
            <v>1376.79</v>
          </cell>
          <cell r="H150">
            <v>888.42</v>
          </cell>
          <cell r="I150">
            <v>1122.53</v>
          </cell>
          <cell r="J150">
            <v>687.56</v>
          </cell>
          <cell r="K150">
            <v>1339.82</v>
          </cell>
          <cell r="L150">
            <v>1952.74</v>
          </cell>
          <cell r="M150">
            <v>734.53</v>
          </cell>
        </row>
        <row r="151">
          <cell r="B151">
            <v>1201.43</v>
          </cell>
          <cell r="C151">
            <v>1003.53</v>
          </cell>
          <cell r="D151">
            <v>1275.1400000000001</v>
          </cell>
          <cell r="E151">
            <v>1265.2</v>
          </cell>
          <cell r="F151">
            <v>771.69</v>
          </cell>
          <cell r="G151">
            <v>1396.33</v>
          </cell>
          <cell r="H151">
            <v>902.46</v>
          </cell>
          <cell r="I151">
            <v>1151.24</v>
          </cell>
          <cell r="J151">
            <v>701.46</v>
          </cell>
          <cell r="K151">
            <v>1503.32</v>
          </cell>
          <cell r="L151">
            <v>2726.02</v>
          </cell>
          <cell r="M151">
            <v>800.86</v>
          </cell>
        </row>
        <row r="152">
          <cell r="B152">
            <v>1127.07</v>
          </cell>
          <cell r="C152">
            <v>1222.33</v>
          </cell>
          <cell r="D152">
            <v>1500.8</v>
          </cell>
          <cell r="E152">
            <v>1184.19</v>
          </cell>
          <cell r="F152">
            <v>849.66</v>
          </cell>
          <cell r="G152">
            <v>2000.83</v>
          </cell>
          <cell r="H152">
            <v>1035.08</v>
          </cell>
          <cell r="I152">
            <v>2192.12</v>
          </cell>
          <cell r="J152">
            <v>915.15</v>
          </cell>
          <cell r="K152">
            <v>1922.54</v>
          </cell>
          <cell r="L152">
            <v>2628.05</v>
          </cell>
          <cell r="M152">
            <v>938.52</v>
          </cell>
        </row>
        <row r="153">
          <cell r="B153">
            <v>962.89</v>
          </cell>
          <cell r="C153">
            <v>1252.07</v>
          </cell>
          <cell r="D153">
            <v>1587.73</v>
          </cell>
          <cell r="E153">
            <v>1022.26</v>
          </cell>
          <cell r="F153">
            <v>938.61</v>
          </cell>
          <cell r="G153">
            <v>1632.51</v>
          </cell>
          <cell r="H153">
            <v>1379.9</v>
          </cell>
          <cell r="I153">
            <v>1703.29</v>
          </cell>
          <cell r="J153">
            <v>1068.73</v>
          </cell>
          <cell r="K153">
            <v>2154.1</v>
          </cell>
          <cell r="L153">
            <v>2947.43</v>
          </cell>
          <cell r="M153">
            <v>1162.43</v>
          </cell>
        </row>
        <row r="154">
          <cell r="B154">
            <v>849.41</v>
          </cell>
          <cell r="C154">
            <v>969.84</v>
          </cell>
          <cell r="D154">
            <v>1332.89</v>
          </cell>
          <cell r="E154">
            <v>922.58</v>
          </cell>
          <cell r="F154">
            <v>721.06</v>
          </cell>
          <cell r="G154">
            <v>1421.69</v>
          </cell>
          <cell r="H154">
            <v>919.47</v>
          </cell>
          <cell r="I154">
            <v>1180.05</v>
          </cell>
          <cell r="J154">
            <v>809.96</v>
          </cell>
          <cell r="K154">
            <v>1558.25</v>
          </cell>
          <cell r="L154">
            <v>2085.4499999999998</v>
          </cell>
          <cell r="M154">
            <v>792.93</v>
          </cell>
        </row>
        <row r="155">
          <cell r="B155">
            <v>834.07</v>
          </cell>
          <cell r="C155">
            <v>979.97</v>
          </cell>
          <cell r="D155">
            <v>1349.77</v>
          </cell>
          <cell r="E155">
            <v>902.35</v>
          </cell>
          <cell r="F155">
            <v>816.65</v>
          </cell>
          <cell r="G155">
            <v>1476.94</v>
          </cell>
          <cell r="H155">
            <v>940.53</v>
          </cell>
          <cell r="I155">
            <v>1221.6600000000001</v>
          </cell>
          <cell r="J155">
            <v>835.97</v>
          </cell>
          <cell r="K155">
            <v>1471.06</v>
          </cell>
          <cell r="L155">
            <v>2143.3200000000002</v>
          </cell>
          <cell r="M155">
            <v>823.59</v>
          </cell>
        </row>
        <row r="156">
          <cell r="B156">
            <v>837.98</v>
          </cell>
          <cell r="C156">
            <v>993.77</v>
          </cell>
          <cell r="D156">
            <v>1380.37</v>
          </cell>
          <cell r="E156">
            <v>904.72</v>
          </cell>
          <cell r="F156">
            <v>761.01</v>
          </cell>
          <cell r="G156">
            <v>1480.94</v>
          </cell>
          <cell r="H156">
            <v>1004.45</v>
          </cell>
          <cell r="I156">
            <v>1197.94</v>
          </cell>
          <cell r="J156">
            <v>827.7</v>
          </cell>
          <cell r="K156">
            <v>1537.85</v>
          </cell>
          <cell r="L156">
            <v>2469.52</v>
          </cell>
          <cell r="M156">
            <v>830.82</v>
          </cell>
        </row>
        <row r="157">
          <cell r="B157">
            <v>864</v>
          </cell>
          <cell r="C157">
            <v>978.63</v>
          </cell>
          <cell r="D157">
            <v>1370.84</v>
          </cell>
          <cell r="E157">
            <v>927.62</v>
          </cell>
          <cell r="F157">
            <v>743.8</v>
          </cell>
          <cell r="G157">
            <v>1395.95</v>
          </cell>
          <cell r="H157">
            <v>937.64</v>
          </cell>
          <cell r="I157">
            <v>1149.1400000000001</v>
          </cell>
          <cell r="J157">
            <v>831.34</v>
          </cell>
          <cell r="K157">
            <v>1512.24</v>
          </cell>
          <cell r="L157">
            <v>2324.36</v>
          </cell>
          <cell r="M157">
            <v>926.61</v>
          </cell>
        </row>
        <row r="158">
          <cell r="B158">
            <v>834.53</v>
          </cell>
          <cell r="C158">
            <v>1007.8</v>
          </cell>
          <cell r="D158">
            <v>1415.48</v>
          </cell>
          <cell r="E158">
            <v>904.14</v>
          </cell>
          <cell r="F158">
            <v>771.53</v>
          </cell>
          <cell r="G158">
            <v>1473.35</v>
          </cell>
          <cell r="H158">
            <v>965.54</v>
          </cell>
          <cell r="I158">
            <v>1236.8599999999999</v>
          </cell>
          <cell r="J158">
            <v>806.34</v>
          </cell>
          <cell r="K158">
            <v>1510.07</v>
          </cell>
          <cell r="L158">
            <v>2248.5</v>
          </cell>
          <cell r="M158">
            <v>899.39</v>
          </cell>
        </row>
        <row r="159">
          <cell r="B159">
            <v>844.75</v>
          </cell>
          <cell r="C159">
            <v>1009.69</v>
          </cell>
          <cell r="D159">
            <v>1389.77</v>
          </cell>
          <cell r="E159">
            <v>914.75</v>
          </cell>
          <cell r="F159">
            <v>769.25</v>
          </cell>
          <cell r="G159">
            <v>1520.88</v>
          </cell>
          <cell r="H159">
            <v>970.01</v>
          </cell>
          <cell r="I159">
            <v>1237.3</v>
          </cell>
          <cell r="J159">
            <v>810.86</v>
          </cell>
          <cell r="K159">
            <v>1542.45</v>
          </cell>
          <cell r="L159">
            <v>2186.5100000000002</v>
          </cell>
          <cell r="M159">
            <v>848.77</v>
          </cell>
        </row>
        <row r="160">
          <cell r="B160">
            <v>925.76</v>
          </cell>
          <cell r="C160">
            <v>1042.23</v>
          </cell>
          <cell r="D160">
            <v>1438.86</v>
          </cell>
          <cell r="E160">
            <v>999.55</v>
          </cell>
          <cell r="F160">
            <v>865.89</v>
          </cell>
          <cell r="G160">
            <v>1524.59</v>
          </cell>
          <cell r="H160">
            <v>982.86</v>
          </cell>
          <cell r="I160">
            <v>1277.42</v>
          </cell>
          <cell r="J160">
            <v>818.26</v>
          </cell>
          <cell r="K160">
            <v>1531.64</v>
          </cell>
          <cell r="L160">
            <v>2221.15</v>
          </cell>
          <cell r="M160">
            <v>895.21</v>
          </cell>
        </row>
        <row r="161">
          <cell r="B161">
            <v>921.64</v>
          </cell>
          <cell r="C161">
            <v>1061.0999999999999</v>
          </cell>
          <cell r="D161">
            <v>1488.52</v>
          </cell>
          <cell r="E161">
            <v>993.77</v>
          </cell>
          <cell r="F161">
            <v>816.43</v>
          </cell>
          <cell r="G161">
            <v>1541.47</v>
          </cell>
          <cell r="H161">
            <v>1040.17</v>
          </cell>
          <cell r="I161">
            <v>1285.75</v>
          </cell>
          <cell r="J161">
            <v>852.17</v>
          </cell>
          <cell r="K161">
            <v>1681.22</v>
          </cell>
          <cell r="L161">
            <v>2212.16</v>
          </cell>
          <cell r="M161">
            <v>921.36</v>
          </cell>
        </row>
        <row r="162">
          <cell r="B162">
            <v>944.8</v>
          </cell>
          <cell r="C162">
            <v>1036.67</v>
          </cell>
          <cell r="D162">
            <v>1405.89</v>
          </cell>
          <cell r="E162">
            <v>1009.8</v>
          </cell>
          <cell r="F162">
            <v>853.93</v>
          </cell>
          <cell r="G162">
            <v>1496.44</v>
          </cell>
          <cell r="H162">
            <v>1072.3399999999999</v>
          </cell>
          <cell r="I162">
            <v>1218.78</v>
          </cell>
          <cell r="J162">
            <v>804.52</v>
          </cell>
          <cell r="K162">
            <v>1550.26</v>
          </cell>
          <cell r="L162">
            <v>2089.98</v>
          </cell>
          <cell r="M162">
            <v>877.47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3">
          <cell r="C13" t="str">
            <v>PROJECT    PPP801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8">
          <cell r="F18">
            <v>1</v>
          </cell>
          <cell r="P18" t="str">
            <v>ARS</v>
          </cell>
          <cell r="Q18" t="str">
            <v>P$</v>
          </cell>
          <cell r="R18" t="str">
            <v>c</v>
          </cell>
        </row>
        <row r="19">
          <cell r="P19" t="str">
            <v>BRL</v>
          </cell>
          <cell r="Q19" t="str">
            <v>R$</v>
          </cell>
          <cell r="R19" t="str">
            <v>c</v>
          </cell>
        </row>
        <row r="20">
          <cell r="P20" t="str">
            <v>CLP</v>
          </cell>
          <cell r="Q20" t="str">
            <v>P$</v>
          </cell>
          <cell r="R20" t="str">
            <v>c</v>
          </cell>
        </row>
        <row r="21">
          <cell r="P21" t="str">
            <v>CNY</v>
          </cell>
          <cell r="Q21" t="str">
            <v>Rmb</v>
          </cell>
          <cell r="R21" t="str">
            <v>fen</v>
          </cell>
        </row>
        <row r="22">
          <cell r="F22">
            <v>1000000</v>
          </cell>
          <cell r="H22" t="str">
            <v>HK$m</v>
          </cell>
          <cell r="I22" t="str">
            <v>HK$</v>
          </cell>
          <cell r="P22" t="str">
            <v>COP</v>
          </cell>
          <cell r="Q22" t="str">
            <v>P$</v>
          </cell>
          <cell r="R22" t="str">
            <v>c</v>
          </cell>
        </row>
        <row r="23">
          <cell r="P23" t="str">
            <v>HRK</v>
          </cell>
          <cell r="Q23" t="str">
            <v>HRK</v>
          </cell>
        </row>
        <row r="24">
          <cell r="P24" t="str">
            <v>CZK</v>
          </cell>
          <cell r="Q24" t="str">
            <v>CZK</v>
          </cell>
        </row>
        <row r="25">
          <cell r="P25" t="str">
            <v>GRD</v>
          </cell>
          <cell r="Q25" t="str">
            <v>GRD</v>
          </cell>
        </row>
        <row r="26">
          <cell r="P26" t="str">
            <v>HKD</v>
          </cell>
          <cell r="Q26" t="str">
            <v>HK$</v>
          </cell>
          <cell r="R26" t="str">
            <v>cents</v>
          </cell>
        </row>
        <row r="27">
          <cell r="P27" t="str">
            <v>HUF</v>
          </cell>
          <cell r="Q27" t="str">
            <v>HUF</v>
          </cell>
        </row>
        <row r="28">
          <cell r="P28" t="str">
            <v>INR</v>
          </cell>
          <cell r="Q28" t="str">
            <v>Rs</v>
          </cell>
          <cell r="R28" t="str">
            <v>ps</v>
          </cell>
        </row>
        <row r="29">
          <cell r="P29" t="str">
            <v>IDR</v>
          </cell>
          <cell r="Q29" t="str">
            <v>Rp</v>
          </cell>
          <cell r="R29" t="str">
            <v>sen</v>
          </cell>
        </row>
        <row r="30">
          <cell r="P30" t="str">
            <v>KRW</v>
          </cell>
          <cell r="Q30" t="str">
            <v>Won</v>
          </cell>
        </row>
        <row r="31">
          <cell r="I31" t="str">
            <v>ABC</v>
          </cell>
          <cell r="P31" t="str">
            <v>MYR</v>
          </cell>
          <cell r="Q31" t="str">
            <v>RM</v>
          </cell>
          <cell r="R31" t="str">
            <v>sen</v>
          </cell>
        </row>
        <row r="32">
          <cell r="P32" t="str">
            <v>MXN</v>
          </cell>
          <cell r="Q32" t="str">
            <v>P$</v>
          </cell>
          <cell r="R32" t="str">
            <v>c</v>
          </cell>
        </row>
        <row r="33">
          <cell r="P33" t="str">
            <v>PKR</v>
          </cell>
          <cell r="Q33" t="str">
            <v>PRs</v>
          </cell>
          <cell r="R33" t="str">
            <v>ps</v>
          </cell>
        </row>
        <row r="34">
          <cell r="P34" t="str">
            <v>PEN</v>
          </cell>
          <cell r="Q34" t="str">
            <v>S/</v>
          </cell>
        </row>
        <row r="35">
          <cell r="P35" t="str">
            <v>PHP</v>
          </cell>
          <cell r="Q35" t="str">
            <v>Ps</v>
          </cell>
        </row>
        <row r="36">
          <cell r="P36" t="str">
            <v>PLN</v>
          </cell>
          <cell r="Q36" t="str">
            <v>PLN</v>
          </cell>
        </row>
        <row r="37">
          <cell r="P37" t="str">
            <v>RUB</v>
          </cell>
          <cell r="Q37" t="str">
            <v>Rbl</v>
          </cell>
        </row>
        <row r="38">
          <cell r="P38" t="str">
            <v>SGD</v>
          </cell>
          <cell r="Q38" t="str">
            <v>S$</v>
          </cell>
          <cell r="R38" t="str">
            <v>cents</v>
          </cell>
        </row>
        <row r="39">
          <cell r="P39" t="str">
            <v>TWD</v>
          </cell>
          <cell r="Q39" t="str">
            <v>NT$</v>
          </cell>
          <cell r="R39" t="str">
            <v>cents</v>
          </cell>
        </row>
        <row r="40">
          <cell r="P40" t="str">
            <v>THB</v>
          </cell>
          <cell r="Q40" t="str">
            <v>Bt</v>
          </cell>
        </row>
        <row r="41">
          <cell r="P41" t="str">
            <v>TRL</v>
          </cell>
          <cell r="Q41" t="str">
            <v>TL</v>
          </cell>
        </row>
        <row r="42">
          <cell r="P42" t="str">
            <v>VEB</v>
          </cell>
        </row>
        <row r="43">
          <cell r="P43" t="str">
            <v>USD</v>
          </cell>
          <cell r="Q43" t="str">
            <v>US$</v>
          </cell>
          <cell r="R43" t="str">
            <v>cents</v>
          </cell>
        </row>
        <row r="44">
          <cell r="P44" t="str">
            <v>EUR</v>
          </cell>
        </row>
        <row r="45">
          <cell r="P45" t="str">
            <v>GBP</v>
          </cell>
          <cell r="Q45" t="str">
            <v>£</v>
          </cell>
        </row>
        <row r="53">
          <cell r="D53">
            <v>1</v>
          </cell>
        </row>
        <row r="120">
          <cell r="B120" t="str">
            <v>pmp</v>
          </cell>
          <cell r="C120" t="str">
            <v>Monetary position gain (Latam only)</v>
          </cell>
          <cell r="D120">
            <v>1000000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227">
          <cell r="D227" t="str">
            <v>m</v>
          </cell>
        </row>
        <row r="228">
          <cell r="D228">
            <v>1000000</v>
          </cell>
        </row>
        <row r="250">
          <cell r="B250" t="str">
            <v>etr</v>
          </cell>
          <cell r="C250" t="str">
            <v>Tax rate on exceptionals</v>
          </cell>
          <cell r="D250">
            <v>1</v>
          </cell>
          <cell r="E250">
            <v>0.2</v>
          </cell>
          <cell r="F250">
            <v>0.2</v>
          </cell>
          <cell r="G250">
            <v>0.2</v>
          </cell>
          <cell r="H250">
            <v>0.2</v>
          </cell>
          <cell r="I250">
            <v>0.2</v>
          </cell>
          <cell r="J250">
            <v>0.2</v>
          </cell>
          <cell r="K250">
            <v>0.2</v>
          </cell>
          <cell r="L250">
            <v>0.2</v>
          </cell>
          <cell r="M250">
            <v>1.2</v>
          </cell>
          <cell r="N250">
            <v>2.2000000000000002</v>
          </cell>
          <cell r="O250">
            <v>0.2</v>
          </cell>
          <cell r="P250">
            <v>0.2</v>
          </cell>
          <cell r="Q250">
            <v>0.2</v>
          </cell>
          <cell r="R250">
            <v>0.2</v>
          </cell>
        </row>
        <row r="262">
          <cell r="D262">
            <v>1</v>
          </cell>
        </row>
      </sheetData>
      <sheetData sheetId="36"/>
      <sheetData sheetId="37">
        <row r="45">
          <cell r="E45">
            <v>30</v>
          </cell>
        </row>
        <row r="46">
          <cell r="E46">
            <v>7</v>
          </cell>
        </row>
        <row r="47">
          <cell r="E47">
            <v>5</v>
          </cell>
        </row>
        <row r="48">
          <cell r="E48">
            <v>5</v>
          </cell>
        </row>
        <row r="49">
          <cell r="E49">
            <v>3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44">
          <cell r="O44">
            <v>0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17">
          <cell r="N17">
            <v>15.5</v>
          </cell>
        </row>
      </sheetData>
      <sheetData sheetId="94"/>
      <sheetData sheetId="95"/>
      <sheetData sheetId="96">
        <row r="8">
          <cell r="A8">
            <v>35520</v>
          </cell>
        </row>
        <row r="9">
          <cell r="A9">
            <v>35611</v>
          </cell>
        </row>
        <row r="10">
          <cell r="A10">
            <v>35703</v>
          </cell>
        </row>
        <row r="11">
          <cell r="A11">
            <v>35795</v>
          </cell>
        </row>
        <row r="12">
          <cell r="A12">
            <v>35885</v>
          </cell>
        </row>
        <row r="13">
          <cell r="A13">
            <v>35976</v>
          </cell>
        </row>
        <row r="14">
          <cell r="A14">
            <v>36068</v>
          </cell>
        </row>
        <row r="15">
          <cell r="A15">
            <v>36160</v>
          </cell>
        </row>
        <row r="16">
          <cell r="A16">
            <v>36250</v>
          </cell>
        </row>
        <row r="17">
          <cell r="A17">
            <v>36341</v>
          </cell>
        </row>
        <row r="18">
          <cell r="A18">
            <v>36433</v>
          </cell>
        </row>
        <row r="19">
          <cell r="A19">
            <v>36525</v>
          </cell>
        </row>
        <row r="20">
          <cell r="A20">
            <v>36616</v>
          </cell>
        </row>
        <row r="21">
          <cell r="A21">
            <v>36707</v>
          </cell>
        </row>
        <row r="22">
          <cell r="A22">
            <v>36799</v>
          </cell>
        </row>
        <row r="23">
          <cell r="A23">
            <v>36891</v>
          </cell>
        </row>
        <row r="24">
          <cell r="A24">
            <v>36981</v>
          </cell>
        </row>
        <row r="25">
          <cell r="A25">
            <v>37072</v>
          </cell>
        </row>
        <row r="26">
          <cell r="A26">
            <v>37164</v>
          </cell>
        </row>
        <row r="27">
          <cell r="A27">
            <v>37256</v>
          </cell>
        </row>
        <row r="28">
          <cell r="A28">
            <v>37346</v>
          </cell>
        </row>
        <row r="29">
          <cell r="A29">
            <v>37437</v>
          </cell>
        </row>
        <row r="30">
          <cell r="A30">
            <v>37529</v>
          </cell>
        </row>
        <row r="31">
          <cell r="A31">
            <v>37621</v>
          </cell>
        </row>
        <row r="32">
          <cell r="A32">
            <v>37711</v>
          </cell>
        </row>
        <row r="33">
          <cell r="A33">
            <v>37802</v>
          </cell>
        </row>
        <row r="34">
          <cell r="A34">
            <v>37894</v>
          </cell>
        </row>
        <row r="35">
          <cell r="A35">
            <v>37986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>
        <row r="2">
          <cell r="B2" t="str">
            <v>WACC Calculation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nings"/>
      <sheetName val="P&amp;L"/>
      <sheetName val="BS"/>
      <sheetName val="Cashflow"/>
      <sheetName val="Valuation"/>
      <sheetName val="Chart"/>
      <sheetName val="GEMiner"/>
      <sheetName val="Data"/>
      <sheetName val="tsingtao1"/>
      <sheetName val="industry output"/>
      <sheetName val="Financials"/>
      <sheetName val="Database"/>
      <sheetName val="Cover_CT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1">
          <cell r="O11" t="str">
            <v>BUY</v>
          </cell>
        </row>
        <row r="12">
          <cell r="O12" t="str">
            <v>LT BUY</v>
          </cell>
        </row>
        <row r="13">
          <cell r="O13" t="str">
            <v>SELL</v>
          </cell>
        </row>
        <row r="14">
          <cell r="O14" t="str">
            <v>SWITCH TO ABC</v>
          </cell>
        </row>
        <row r="18">
          <cell r="N18" t="str">
            <v>BA</v>
          </cell>
          <cell r="O18" t="str">
            <v>ARS</v>
          </cell>
        </row>
        <row r="19">
          <cell r="N19" t="str">
            <v>SA</v>
          </cell>
          <cell r="O19" t="str">
            <v>BRL</v>
          </cell>
        </row>
        <row r="20">
          <cell r="N20" t="str">
            <v>SN</v>
          </cell>
          <cell r="O20" t="str">
            <v>CLP</v>
          </cell>
        </row>
        <row r="21">
          <cell r="N21" t="str">
            <v>CN</v>
          </cell>
          <cell r="O21" t="str">
            <v>CNY</v>
          </cell>
        </row>
        <row r="22">
          <cell r="N22" t="str">
            <v>BG</v>
          </cell>
          <cell r="O22" t="str">
            <v>COP</v>
          </cell>
        </row>
        <row r="23">
          <cell r="N23" t="str">
            <v>ZA</v>
          </cell>
          <cell r="O23" t="str">
            <v>HRK</v>
          </cell>
        </row>
        <row r="24">
          <cell r="N24" t="str">
            <v>PR</v>
          </cell>
          <cell r="O24" t="str">
            <v>CZK</v>
          </cell>
        </row>
        <row r="25">
          <cell r="N25" t="str">
            <v>AT</v>
          </cell>
          <cell r="O25" t="str">
            <v>GRD</v>
          </cell>
        </row>
        <row r="26">
          <cell r="N26" t="str">
            <v>HK</v>
          </cell>
          <cell r="O26" t="str">
            <v>HKD</v>
          </cell>
        </row>
        <row r="27">
          <cell r="N27" t="str">
            <v>BU</v>
          </cell>
          <cell r="O27" t="str">
            <v>HUF</v>
          </cell>
        </row>
        <row r="28">
          <cell r="N28" t="str">
            <v>BO</v>
          </cell>
          <cell r="O28" t="str">
            <v>INR</v>
          </cell>
        </row>
        <row r="29">
          <cell r="N29" t="str">
            <v>JK</v>
          </cell>
          <cell r="O29" t="str">
            <v>IDR</v>
          </cell>
        </row>
        <row r="30">
          <cell r="N30" t="str">
            <v>KS</v>
          </cell>
          <cell r="O30" t="str">
            <v>KRW</v>
          </cell>
        </row>
        <row r="31">
          <cell r="N31" t="str">
            <v>KL</v>
          </cell>
          <cell r="O31" t="str">
            <v>MYR</v>
          </cell>
        </row>
        <row r="32">
          <cell r="N32" t="str">
            <v>MX</v>
          </cell>
          <cell r="O32" t="str">
            <v>MXN</v>
          </cell>
        </row>
        <row r="33">
          <cell r="N33" t="str">
            <v>KA</v>
          </cell>
          <cell r="O33" t="str">
            <v>PKR</v>
          </cell>
        </row>
        <row r="34">
          <cell r="N34" t="str">
            <v>LM</v>
          </cell>
          <cell r="O34" t="str">
            <v>PEN</v>
          </cell>
        </row>
        <row r="35">
          <cell r="N35" t="str">
            <v>PS</v>
          </cell>
          <cell r="O35" t="str">
            <v>PHP</v>
          </cell>
        </row>
        <row r="36">
          <cell r="N36" t="str">
            <v>WA</v>
          </cell>
          <cell r="O36" t="str">
            <v>PLN</v>
          </cell>
        </row>
        <row r="37">
          <cell r="N37" t="str">
            <v>RS</v>
          </cell>
          <cell r="O37" t="str">
            <v>RUB</v>
          </cell>
        </row>
        <row r="38">
          <cell r="N38" t="str">
            <v>SI</v>
          </cell>
          <cell r="O38" t="str">
            <v>SGD</v>
          </cell>
        </row>
        <row r="39">
          <cell r="N39" t="str">
            <v>TW</v>
          </cell>
          <cell r="O39" t="str">
            <v>TWD</v>
          </cell>
        </row>
        <row r="40">
          <cell r="N40" t="str">
            <v>BK</v>
          </cell>
          <cell r="O40" t="str">
            <v>THB</v>
          </cell>
        </row>
        <row r="41">
          <cell r="N41" t="str">
            <v>IS</v>
          </cell>
          <cell r="O41" t="str">
            <v>TRL</v>
          </cell>
        </row>
        <row r="42">
          <cell r="N42" t="str">
            <v>CR</v>
          </cell>
          <cell r="O42" t="str">
            <v>VEB</v>
          </cell>
        </row>
        <row r="43">
          <cell r="O43" t="str">
            <v>USD</v>
          </cell>
        </row>
        <row r="44">
          <cell r="O44" t="str">
            <v>EUR</v>
          </cell>
        </row>
        <row r="45">
          <cell r="O45" t="str">
            <v>GBP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HMAN BROTHERS DISCLAIMER"/>
      <sheetName val="Contents"/>
      <sheetName val="Operating Model"/>
      <sheetName val="Financials"/>
      <sheetName val="Valuation"/>
      <sheetName val="Ownership"/>
      <sheetName val="Returns &amp; Multiples"/>
      <sheetName val="Local Markets"/>
    </sheetNames>
    <sheetDataSet>
      <sheetData sheetId="0"/>
      <sheetData sheetId="1"/>
      <sheetData sheetId="2"/>
      <sheetData sheetId="3" refreshError="1">
        <row r="6">
          <cell r="A6" t="str">
            <v>Income Statement (In 000s)</v>
          </cell>
          <cell r="AA6" t="str">
            <v>Income Statement (In 000s)</v>
          </cell>
        </row>
        <row r="7">
          <cell r="C7" t="str">
            <v xml:space="preserve">1995A </v>
          </cell>
          <cell r="D7" t="str">
            <v xml:space="preserve">1996A </v>
          </cell>
          <cell r="E7" t="str">
            <v xml:space="preserve">1997A </v>
          </cell>
          <cell r="F7" t="str">
            <v xml:space="preserve">1998A </v>
          </cell>
          <cell r="G7" t="str">
            <v xml:space="preserve">1999A </v>
          </cell>
          <cell r="H7" t="str">
            <v xml:space="preserve">2000A </v>
          </cell>
          <cell r="I7" t="str">
            <v xml:space="preserve">2001A </v>
          </cell>
          <cell r="J7" t="str">
            <v xml:space="preserve">2002A </v>
          </cell>
          <cell r="AD7" t="str">
            <v xml:space="preserve">1Q95A </v>
          </cell>
          <cell r="AE7" t="str">
            <v xml:space="preserve">2Q95A </v>
          </cell>
          <cell r="AF7" t="str">
            <v xml:space="preserve">3Q95A </v>
          </cell>
          <cell r="AG7" t="str">
            <v xml:space="preserve">4Q95A </v>
          </cell>
          <cell r="AH7" t="str">
            <v xml:space="preserve">1995A </v>
          </cell>
          <cell r="AI7" t="str">
            <v xml:space="preserve">1Q96A </v>
          </cell>
          <cell r="AJ7" t="str">
            <v xml:space="preserve">2Q96A </v>
          </cell>
          <cell r="AK7" t="str">
            <v xml:space="preserve">3Q96A </v>
          </cell>
          <cell r="AL7" t="str">
            <v xml:space="preserve">4Q96A </v>
          </cell>
          <cell r="AM7" t="str">
            <v xml:space="preserve">1996A </v>
          </cell>
          <cell r="AN7" t="str">
            <v xml:space="preserve">1Q97A </v>
          </cell>
          <cell r="AO7" t="str">
            <v xml:space="preserve">2Q97A </v>
          </cell>
          <cell r="AP7" t="str">
            <v xml:space="preserve">3Q97A </v>
          </cell>
          <cell r="AQ7" t="str">
            <v xml:space="preserve">4Q97A </v>
          </cell>
          <cell r="AR7" t="str">
            <v xml:space="preserve">1997A </v>
          </cell>
          <cell r="AS7" t="str">
            <v xml:space="preserve">1Q98A </v>
          </cell>
          <cell r="AT7" t="str">
            <v xml:space="preserve">2Q98A </v>
          </cell>
          <cell r="AU7" t="str">
            <v xml:space="preserve">3Q98A </v>
          </cell>
          <cell r="AV7" t="str">
            <v xml:space="preserve">4Q98A </v>
          </cell>
          <cell r="AW7" t="str">
            <v xml:space="preserve">1998A </v>
          </cell>
          <cell r="AX7" t="str">
            <v xml:space="preserve">1Q99A </v>
          </cell>
          <cell r="AY7" t="str">
            <v xml:space="preserve">2Q99A </v>
          </cell>
          <cell r="AZ7" t="str">
            <v xml:space="preserve">3Q99A </v>
          </cell>
          <cell r="BA7" t="str">
            <v xml:space="preserve">4Q99A </v>
          </cell>
          <cell r="BB7" t="str">
            <v xml:space="preserve">1999A </v>
          </cell>
        </row>
        <row r="8">
          <cell r="A8" t="str">
            <v>Key Subscriber Data</v>
          </cell>
          <cell r="AA8" t="str">
            <v>Key Subscriber Data</v>
          </cell>
        </row>
        <row r="9">
          <cell r="A9" t="str">
            <v>Ending Subscribers</v>
          </cell>
          <cell r="C9">
            <v>0</v>
          </cell>
          <cell r="D9">
            <v>0</v>
          </cell>
          <cell r="E9">
            <v>1040</v>
          </cell>
          <cell r="F9">
            <v>1940</v>
          </cell>
          <cell r="G9">
            <v>3410</v>
          </cell>
          <cell r="H9">
            <v>5260</v>
          </cell>
          <cell r="I9">
            <v>6830</v>
          </cell>
          <cell r="J9">
            <v>8180</v>
          </cell>
          <cell r="AA9" t="str">
            <v>Ending Subscribers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11.9</v>
          </cell>
          <cell r="AJ9">
            <v>75</v>
          </cell>
          <cell r="AK9">
            <v>190</v>
          </cell>
          <cell r="AL9">
            <v>350</v>
          </cell>
          <cell r="AM9">
            <v>350</v>
          </cell>
          <cell r="AN9">
            <v>479.6</v>
          </cell>
          <cell r="AO9">
            <v>590</v>
          </cell>
          <cell r="AP9">
            <v>820</v>
          </cell>
          <cell r="AQ9">
            <v>1040</v>
          </cell>
          <cell r="AR9">
            <v>1040</v>
          </cell>
          <cell r="AS9">
            <v>1202</v>
          </cell>
          <cell r="AT9">
            <v>1382</v>
          </cell>
          <cell r="AU9">
            <v>1609</v>
          </cell>
          <cell r="AV9">
            <v>1940</v>
          </cell>
          <cell r="AW9">
            <v>1940</v>
          </cell>
          <cell r="AX9">
            <v>2265</v>
          </cell>
          <cell r="AY9">
            <v>2600</v>
          </cell>
          <cell r="AZ9">
            <v>2972</v>
          </cell>
          <cell r="BA9">
            <v>3410</v>
          </cell>
          <cell r="BB9">
            <v>3410</v>
          </cell>
        </row>
        <row r="10">
          <cell r="A10" t="str">
            <v>Gross Additions</v>
          </cell>
          <cell r="C10">
            <v>0</v>
          </cell>
          <cell r="D10">
            <v>350</v>
          </cell>
          <cell r="E10">
            <v>783.04560000000004</v>
          </cell>
          <cell r="F10">
            <v>1116.20775</v>
          </cell>
          <cell r="G10">
            <v>1889.8734702874783</v>
          </cell>
          <cell r="H10">
            <v>2534.9707137328619</v>
          </cell>
          <cell r="I10">
            <v>2744.8714832899182</v>
          </cell>
          <cell r="J10">
            <v>2794.0023752969123</v>
          </cell>
          <cell r="AA10" t="str">
            <v>Gross Additions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11.9</v>
          </cell>
          <cell r="AJ10">
            <v>63.1</v>
          </cell>
          <cell r="AK10">
            <v>115</v>
          </cell>
          <cell r="AL10">
            <v>160</v>
          </cell>
          <cell r="AM10">
            <v>350</v>
          </cell>
          <cell r="AN10">
            <v>144.53280000000004</v>
          </cell>
          <cell r="AO10">
            <v>129.65279999999998</v>
          </cell>
          <cell r="AP10">
            <v>255.38</v>
          </cell>
          <cell r="AQ10">
            <v>253.48</v>
          </cell>
          <cell r="AR10">
            <v>783.04560000000004</v>
          </cell>
          <cell r="AS10">
            <v>203.19675000000001</v>
          </cell>
          <cell r="AT10">
            <v>227.48099999999999</v>
          </cell>
          <cell r="AU10">
            <v>285.3245</v>
          </cell>
          <cell r="AV10">
            <v>400.20550000000003</v>
          </cell>
          <cell r="AW10">
            <v>1116.20775</v>
          </cell>
          <cell r="AX10">
            <v>392.38591549295774</v>
          </cell>
          <cell r="AY10">
            <v>416.25205479452057</v>
          </cell>
          <cell r="AZ10">
            <v>514</v>
          </cell>
          <cell r="BA10">
            <v>567.2355</v>
          </cell>
          <cell r="BB10">
            <v>1889.8734702874783</v>
          </cell>
        </row>
        <row r="11">
          <cell r="A11" t="str">
            <v>Net Additions</v>
          </cell>
          <cell r="C11">
            <v>0</v>
          </cell>
          <cell r="D11">
            <v>350</v>
          </cell>
          <cell r="E11">
            <v>690</v>
          </cell>
          <cell r="F11">
            <v>900</v>
          </cell>
          <cell r="G11">
            <v>1470</v>
          </cell>
          <cell r="H11">
            <v>1850</v>
          </cell>
          <cell r="I11">
            <v>1570</v>
          </cell>
          <cell r="J11">
            <v>1350</v>
          </cell>
          <cell r="AA11" t="str">
            <v>Net Additions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11.9</v>
          </cell>
          <cell r="AJ11">
            <v>63.1</v>
          </cell>
          <cell r="AK11">
            <v>115</v>
          </cell>
          <cell r="AL11">
            <v>160</v>
          </cell>
          <cell r="AM11">
            <v>350</v>
          </cell>
          <cell r="AN11">
            <v>129.60000000000002</v>
          </cell>
          <cell r="AO11">
            <v>110.39999999999998</v>
          </cell>
          <cell r="AP11">
            <v>230</v>
          </cell>
          <cell r="AQ11">
            <v>220</v>
          </cell>
          <cell r="AR11">
            <v>690</v>
          </cell>
          <cell r="AS11">
            <v>162</v>
          </cell>
          <cell r="AT11">
            <v>180</v>
          </cell>
          <cell r="AU11">
            <v>227</v>
          </cell>
          <cell r="AV11">
            <v>331</v>
          </cell>
          <cell r="AW11">
            <v>900</v>
          </cell>
          <cell r="AX11">
            <v>325</v>
          </cell>
          <cell r="AY11">
            <v>335</v>
          </cell>
          <cell r="AZ11">
            <v>372</v>
          </cell>
          <cell r="BA11">
            <v>438</v>
          </cell>
          <cell r="BB11">
            <v>1470</v>
          </cell>
        </row>
        <row r="12">
          <cell r="A12" t="str">
            <v>Monthly Churn</v>
          </cell>
          <cell r="C12">
            <v>0</v>
          </cell>
          <cell r="D12">
            <v>0</v>
          </cell>
          <cell r="E12">
            <v>1.115654676258993E-2</v>
          </cell>
          <cell r="F12">
            <v>1.2092156040268457E-2</v>
          </cell>
          <cell r="G12">
            <v>1.3080170413940134E-2</v>
          </cell>
          <cell r="H12">
            <v>1.3167449322046552E-2</v>
          </cell>
          <cell r="I12">
            <v>1.6196188079541193E-2</v>
          </cell>
          <cell r="J12">
            <v>1.6033781648866447E-2</v>
          </cell>
          <cell r="AA12" t="str">
            <v>Monthly Churn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1.2000000000000002E-2</v>
          </cell>
          <cell r="AO12">
            <v>1.2000000000000002E-2</v>
          </cell>
          <cell r="AP12">
            <v>1.1999999999999999E-2</v>
          </cell>
          <cell r="AQ12">
            <v>1.1999999999999999E-2</v>
          </cell>
          <cell r="AR12">
            <v>1.115654676258993E-2</v>
          </cell>
          <cell r="AS12">
            <v>1.2250000000000002E-2</v>
          </cell>
          <cell r="AT12">
            <v>1.2250000000000002E-2</v>
          </cell>
          <cell r="AU12">
            <v>1.2999999999999999E-2</v>
          </cell>
          <cell r="AV12">
            <v>1.2999999999999999E-2</v>
          </cell>
          <cell r="AW12">
            <v>1.2092156040268457E-2</v>
          </cell>
          <cell r="AX12">
            <v>1.0683458659208519E-2</v>
          </cell>
          <cell r="AY12">
            <v>1.1134231558002134E-2</v>
          </cell>
          <cell r="AZ12">
            <v>1.6989710457047141E-2</v>
          </cell>
          <cell r="BA12">
            <v>1.35E-2</v>
          </cell>
          <cell r="BB12">
            <v>1.3080170413940134E-2</v>
          </cell>
        </row>
        <row r="13">
          <cell r="A13" t="str">
            <v>Average Subscriber Base</v>
          </cell>
          <cell r="C13">
            <v>0</v>
          </cell>
          <cell r="D13">
            <v>0</v>
          </cell>
          <cell r="E13">
            <v>695</v>
          </cell>
          <cell r="F13">
            <v>1490</v>
          </cell>
          <cell r="G13">
            <v>2675</v>
          </cell>
          <cell r="H13">
            <v>4335</v>
          </cell>
          <cell r="I13">
            <v>6045</v>
          </cell>
          <cell r="J13">
            <v>7505</v>
          </cell>
          <cell r="AA13" t="str">
            <v>Average Subscriber Base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5.95</v>
          </cell>
          <cell r="AJ13">
            <v>43.45</v>
          </cell>
          <cell r="AK13">
            <v>132.5</v>
          </cell>
          <cell r="AL13">
            <v>270</v>
          </cell>
          <cell r="AM13">
            <v>175</v>
          </cell>
          <cell r="AN13">
            <v>414.8</v>
          </cell>
          <cell r="AO13">
            <v>534.79999999999995</v>
          </cell>
          <cell r="AP13">
            <v>705</v>
          </cell>
          <cell r="AQ13">
            <v>930</v>
          </cell>
          <cell r="AR13">
            <v>695</v>
          </cell>
          <cell r="AS13">
            <v>1121</v>
          </cell>
          <cell r="AT13">
            <v>1292</v>
          </cell>
          <cell r="AU13">
            <v>1495.5</v>
          </cell>
          <cell r="AV13">
            <v>1774.5</v>
          </cell>
          <cell r="AW13">
            <v>1490</v>
          </cell>
          <cell r="AX13">
            <v>2102.5</v>
          </cell>
          <cell r="AY13">
            <v>2432.5</v>
          </cell>
          <cell r="AZ13">
            <v>2786</v>
          </cell>
          <cell r="BA13">
            <v>3191</v>
          </cell>
          <cell r="BB13">
            <v>2675</v>
          </cell>
        </row>
        <row r="14">
          <cell r="A14" t="str">
            <v>Average Revenue Per Subscriber (ARPU)</v>
          </cell>
          <cell r="C14">
            <v>0</v>
          </cell>
          <cell r="D14">
            <v>0</v>
          </cell>
          <cell r="E14">
            <v>35.83729016786571</v>
          </cell>
          <cell r="F14">
            <v>37.433445190156597</v>
          </cell>
          <cell r="G14">
            <v>42.71</v>
          </cell>
          <cell r="H14">
            <v>45.111493882090713</v>
          </cell>
          <cell r="I14">
            <v>49.32</v>
          </cell>
          <cell r="J14">
            <v>49.17</v>
          </cell>
          <cell r="AA14" t="str">
            <v>Average Revenue Per Subscriber (ARPU)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38.612986178077783</v>
          </cell>
          <cell r="AO14">
            <v>39.178509099975066</v>
          </cell>
          <cell r="AP14">
            <v>38.80756501182033</v>
          </cell>
          <cell r="AQ14">
            <v>37.955913978494621</v>
          </cell>
          <cell r="AR14">
            <v>35.83729016786571</v>
          </cell>
          <cell r="AS14">
            <v>38.2221231043711</v>
          </cell>
          <cell r="AT14">
            <v>39.09365325077399</v>
          </cell>
          <cell r="AU14">
            <v>40.002674690738878</v>
          </cell>
          <cell r="AV14">
            <v>39.404527096834784</v>
          </cell>
          <cell r="AW14">
            <v>37.433445190156597</v>
          </cell>
          <cell r="AX14">
            <v>41.381847007530716</v>
          </cell>
          <cell r="AY14">
            <v>41.935320315176419</v>
          </cell>
          <cell r="AZ14">
            <v>42.646446518305822</v>
          </cell>
          <cell r="BA14">
            <v>43.942128904209753</v>
          </cell>
          <cell r="BB14">
            <v>42.71</v>
          </cell>
        </row>
        <row r="15">
          <cell r="A15" t="str">
            <v>Reported SAC Per Gross Addition</v>
          </cell>
          <cell r="C15">
            <v>0</v>
          </cell>
          <cell r="D15">
            <v>0</v>
          </cell>
          <cell r="E15">
            <v>190.3618384421035</v>
          </cell>
          <cell r="F15">
            <v>287.15174213760838</v>
          </cell>
          <cell r="G15">
            <v>384.71411522031843</v>
          </cell>
          <cell r="H15">
            <v>457.0624795478796</v>
          </cell>
          <cell r="I15">
            <v>395.05490155054611</v>
          </cell>
          <cell r="J15">
            <v>421</v>
          </cell>
          <cell r="AA15" t="str">
            <v>Reported SAC Per Gross Addition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90.927457296890367</v>
          </cell>
          <cell r="AO15">
            <v>137.83736255599572</v>
          </cell>
          <cell r="AP15">
            <v>249.05239251311772</v>
          </cell>
          <cell r="AQ15">
            <v>214.79406659302509</v>
          </cell>
          <cell r="AR15">
            <v>190.3618384421035</v>
          </cell>
          <cell r="AS15">
            <v>256.98080709337131</v>
          </cell>
          <cell r="AT15">
            <v>296.92200000000003</v>
          </cell>
          <cell r="AU15">
            <v>230.416</v>
          </cell>
          <cell r="AV15">
            <v>337.36640728888034</v>
          </cell>
          <cell r="AW15">
            <v>287.15174213760838</v>
          </cell>
          <cell r="AX15">
            <v>355</v>
          </cell>
          <cell r="AY15">
            <v>365</v>
          </cell>
          <cell r="AZ15">
            <v>390.3365758754864</v>
          </cell>
          <cell r="BA15">
            <v>414.64083259951116</v>
          </cell>
          <cell r="BB15">
            <v>384.71411522031843</v>
          </cell>
        </row>
        <row r="16">
          <cell r="A16" t="str">
            <v>Cash SAC Per Gross Addition</v>
          </cell>
          <cell r="C16">
            <v>0</v>
          </cell>
          <cell r="D16">
            <v>0</v>
          </cell>
          <cell r="E16">
            <v>190.3618384421035</v>
          </cell>
          <cell r="F16">
            <v>287.15174213760838</v>
          </cell>
          <cell r="G16">
            <v>384.71411522031843</v>
          </cell>
          <cell r="H16">
            <v>482.86159416711541</v>
          </cell>
          <cell r="I16">
            <v>512.566503170842</v>
          </cell>
          <cell r="J16">
            <v>506.89828058914793</v>
          </cell>
          <cell r="AA16" t="str">
            <v>Cash SAC Per Gross Addition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90.927457296890367</v>
          </cell>
          <cell r="AO16">
            <v>137.83736255599572</v>
          </cell>
          <cell r="AP16">
            <v>249.05239251311772</v>
          </cell>
          <cell r="AQ16">
            <v>214.79406659302509</v>
          </cell>
          <cell r="AR16">
            <v>190.3618384421035</v>
          </cell>
          <cell r="AS16">
            <v>256.98080709337131</v>
          </cell>
          <cell r="AT16">
            <v>296.92200000000003</v>
          </cell>
          <cell r="AU16">
            <v>230.416</v>
          </cell>
          <cell r="AV16">
            <v>337.36640728888034</v>
          </cell>
          <cell r="AW16">
            <v>287.15174213760838</v>
          </cell>
          <cell r="AX16">
            <v>355</v>
          </cell>
          <cell r="AY16">
            <v>365</v>
          </cell>
          <cell r="AZ16">
            <v>390.3365758754864</v>
          </cell>
          <cell r="BA16">
            <v>414.64083259951116</v>
          </cell>
          <cell r="BB16">
            <v>384.71411522031843</v>
          </cell>
        </row>
        <row r="17"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  <cell r="AA17" t="str">
            <v/>
          </cell>
          <cell r="AN17" t="str">
            <v xml:space="preserve"> </v>
          </cell>
        </row>
        <row r="18">
          <cell r="A18" t="str">
            <v>REVENUES</v>
          </cell>
          <cell r="AA18" t="str">
            <v>REVENUES</v>
          </cell>
        </row>
        <row r="19">
          <cell r="A19" t="str">
            <v>DISH Network</v>
          </cell>
          <cell r="AA19" t="str">
            <v>DISH Network</v>
          </cell>
        </row>
        <row r="20">
          <cell r="B20" t="str">
            <v>Subscription Television Services</v>
          </cell>
          <cell r="C20">
            <v>0</v>
          </cell>
          <cell r="D20">
            <v>60132</v>
          </cell>
          <cell r="E20">
            <v>298883</v>
          </cell>
          <cell r="F20">
            <v>669310</v>
          </cell>
          <cell r="G20">
            <v>1344136</v>
          </cell>
          <cell r="H20">
            <v>2346699.911746359</v>
          </cell>
          <cell r="I20">
            <v>3588441.4</v>
          </cell>
          <cell r="J20">
            <v>4411838</v>
          </cell>
          <cell r="AA20" t="str">
            <v/>
          </cell>
          <cell r="AB20" t="str">
            <v>Subscription Television Services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48050</v>
          </cell>
          <cell r="AO20">
            <v>62858</v>
          </cell>
          <cell r="AP20">
            <v>82078</v>
          </cell>
          <cell r="AQ20">
            <v>105897</v>
          </cell>
          <cell r="AR20">
            <v>298883</v>
          </cell>
          <cell r="AS20">
            <v>128541</v>
          </cell>
          <cell r="AT20">
            <v>151527</v>
          </cell>
          <cell r="AU20">
            <v>179472</v>
          </cell>
          <cell r="AV20">
            <v>209770</v>
          </cell>
          <cell r="AW20">
            <v>669310</v>
          </cell>
          <cell r="AX20">
            <v>261016</v>
          </cell>
          <cell r="AY20">
            <v>306023</v>
          </cell>
          <cell r="AZ20">
            <v>356439</v>
          </cell>
          <cell r="BA20">
            <v>420658</v>
          </cell>
          <cell r="BB20">
            <v>1344136</v>
          </cell>
        </row>
        <row r="21">
          <cell r="B21" t="str">
            <v>Other</v>
          </cell>
          <cell r="C21">
            <v>0</v>
          </cell>
          <cell r="D21">
            <v>0</v>
          </cell>
          <cell r="E21">
            <v>45367</v>
          </cell>
          <cell r="F21">
            <v>13722.2575</v>
          </cell>
          <cell r="G21">
            <v>8467</v>
          </cell>
          <cell r="H21">
            <v>5537.1750000000002</v>
          </cell>
          <cell r="I21">
            <v>17282.099999999999</v>
          </cell>
          <cell r="J21">
            <v>17861</v>
          </cell>
          <cell r="AA21" t="str">
            <v/>
          </cell>
          <cell r="AB21" t="str">
            <v>Other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8694</v>
          </cell>
          <cell r="AO21">
            <v>12698</v>
          </cell>
          <cell r="AP21">
            <v>13698</v>
          </cell>
          <cell r="AQ21">
            <v>10277</v>
          </cell>
          <cell r="AR21">
            <v>45367</v>
          </cell>
          <cell r="AS21">
            <v>6635</v>
          </cell>
          <cell r="AT21">
            <v>3508</v>
          </cell>
          <cell r="AU21">
            <v>1861.2574999999999</v>
          </cell>
          <cell r="AV21">
            <v>1718</v>
          </cell>
          <cell r="AW21">
            <v>13722.2575</v>
          </cell>
          <cell r="AX21">
            <v>2263</v>
          </cell>
          <cell r="AY21">
            <v>2161</v>
          </cell>
          <cell r="AZ21">
            <v>1866</v>
          </cell>
          <cell r="BA21">
            <v>2177</v>
          </cell>
          <cell r="BB21">
            <v>8467</v>
          </cell>
        </row>
        <row r="22">
          <cell r="A22" t="str">
            <v>Total DISH Network</v>
          </cell>
          <cell r="C22">
            <v>0</v>
          </cell>
          <cell r="D22">
            <v>60132</v>
          </cell>
          <cell r="E22">
            <v>344250</v>
          </cell>
          <cell r="F22">
            <v>683032.25749999995</v>
          </cell>
          <cell r="G22">
            <v>1352603</v>
          </cell>
          <cell r="H22">
            <v>2352237.0867463588</v>
          </cell>
          <cell r="I22">
            <v>3605723.5</v>
          </cell>
          <cell r="J22">
            <v>4429699</v>
          </cell>
          <cell r="AA22" t="str">
            <v>Total DISH Network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56744</v>
          </cell>
          <cell r="AO22">
            <v>75556</v>
          </cell>
          <cell r="AP22">
            <v>95776</v>
          </cell>
          <cell r="AQ22">
            <v>116174</v>
          </cell>
          <cell r="AR22">
            <v>344250</v>
          </cell>
          <cell r="AS22">
            <v>135176</v>
          </cell>
          <cell r="AT22">
            <v>155035</v>
          </cell>
          <cell r="AU22">
            <v>181333.25750000001</v>
          </cell>
          <cell r="AV22">
            <v>211488</v>
          </cell>
          <cell r="AW22">
            <v>683032.25749999995</v>
          </cell>
          <cell r="AX22">
            <v>263279</v>
          </cell>
          <cell r="AY22">
            <v>308184</v>
          </cell>
          <cell r="AZ22">
            <v>358305</v>
          </cell>
          <cell r="BA22">
            <v>422835</v>
          </cell>
          <cell r="BB22">
            <v>1352603</v>
          </cell>
        </row>
        <row r="23">
          <cell r="A23" t="str">
            <v>DTH Equipment Sales and Integration Services</v>
          </cell>
          <cell r="C23">
            <v>35816</v>
          </cell>
          <cell r="D23">
            <v>78062</v>
          </cell>
          <cell r="E23">
            <v>91638</v>
          </cell>
          <cell r="F23">
            <v>256193.17499999999</v>
          </cell>
          <cell r="G23">
            <v>184041</v>
          </cell>
          <cell r="H23">
            <v>259830</v>
          </cell>
          <cell r="I23">
            <v>271241.75</v>
          </cell>
          <cell r="J23">
            <v>287831</v>
          </cell>
          <cell r="AA23" t="str">
            <v>DTH Equipment Sales and Integration Services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2354</v>
          </cell>
          <cell r="AO23">
            <v>13713</v>
          </cell>
          <cell r="AP23">
            <v>22584</v>
          </cell>
          <cell r="AQ23">
            <v>52987</v>
          </cell>
          <cell r="AR23">
            <v>91638</v>
          </cell>
          <cell r="AS23">
            <v>67394.225000000006</v>
          </cell>
          <cell r="AT23">
            <v>80445.45</v>
          </cell>
          <cell r="AU23">
            <v>44191</v>
          </cell>
          <cell r="AV23">
            <v>64162.5</v>
          </cell>
          <cell r="AW23">
            <v>256193.17499999999</v>
          </cell>
          <cell r="AX23">
            <v>32669</v>
          </cell>
          <cell r="AY23">
            <v>27073</v>
          </cell>
          <cell r="AZ23">
            <v>48809</v>
          </cell>
          <cell r="BA23">
            <v>75490</v>
          </cell>
          <cell r="BB23">
            <v>184041</v>
          </cell>
        </row>
        <row r="24">
          <cell r="A24" t="str">
            <v>Satellite Services</v>
          </cell>
          <cell r="C24">
            <v>0</v>
          </cell>
          <cell r="D24">
            <v>5822</v>
          </cell>
          <cell r="E24">
            <v>11135</v>
          </cell>
          <cell r="F24">
            <v>22366.403749999998</v>
          </cell>
          <cell r="G24">
            <v>41071</v>
          </cell>
          <cell r="H24">
            <v>61105</v>
          </cell>
          <cell r="I24">
            <v>58653.605851755026</v>
          </cell>
          <cell r="J24">
            <v>63841.067177847654</v>
          </cell>
          <cell r="AA24" t="str">
            <v>Satellite Services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2165</v>
          </cell>
          <cell r="AO24">
            <v>2045</v>
          </cell>
          <cell r="AP24">
            <v>3669</v>
          </cell>
          <cell r="AQ24">
            <v>3256</v>
          </cell>
          <cell r="AR24">
            <v>11135</v>
          </cell>
          <cell r="AS24">
            <v>4595.4037499999995</v>
          </cell>
          <cell r="AT24">
            <v>5774</v>
          </cell>
          <cell r="AU24">
            <v>5485</v>
          </cell>
          <cell r="AV24">
            <v>6512</v>
          </cell>
          <cell r="AW24">
            <v>22366.403749999998</v>
          </cell>
          <cell r="AX24">
            <v>7974.3386589077145</v>
          </cell>
          <cell r="AY24">
            <v>9764</v>
          </cell>
          <cell r="AZ24">
            <v>13386</v>
          </cell>
          <cell r="BA24">
            <v>9946.6613410922855</v>
          </cell>
          <cell r="BB24">
            <v>41071</v>
          </cell>
        </row>
        <row r="25">
          <cell r="A25" t="str">
            <v>C-Band Product &amp; Other</v>
          </cell>
          <cell r="C25">
            <v>112704</v>
          </cell>
          <cell r="D25">
            <v>54885</v>
          </cell>
          <cell r="E25">
            <v>30396</v>
          </cell>
          <cell r="F25">
            <v>21074.799999999999</v>
          </cell>
          <cell r="G25">
            <v>25126</v>
          </cell>
          <cell r="H25">
            <v>42048</v>
          </cell>
          <cell r="I25">
            <v>65518.394148244974</v>
          </cell>
          <cell r="J25">
            <v>39453.932822152346</v>
          </cell>
          <cell r="AA25" t="str">
            <v>C-Band Product &amp; Other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8261</v>
          </cell>
          <cell r="AO25">
            <v>7377</v>
          </cell>
          <cell r="AP25">
            <v>8010</v>
          </cell>
          <cell r="AQ25">
            <v>6748</v>
          </cell>
          <cell r="AR25">
            <v>30396</v>
          </cell>
          <cell r="AS25">
            <v>7273.8</v>
          </cell>
          <cell r="AT25">
            <v>4584</v>
          </cell>
          <cell r="AU25">
            <v>4398</v>
          </cell>
          <cell r="AV25">
            <v>4819</v>
          </cell>
          <cell r="AW25">
            <v>21074.799999999999</v>
          </cell>
          <cell r="AX25">
            <v>5654</v>
          </cell>
          <cell r="AY25">
            <v>4857</v>
          </cell>
          <cell r="AZ25">
            <v>6996</v>
          </cell>
          <cell r="BA25">
            <v>7619</v>
          </cell>
          <cell r="BB25">
            <v>25126</v>
          </cell>
        </row>
        <row r="26">
          <cell r="A26" t="str">
            <v>TOTAL REVENUES</v>
          </cell>
          <cell r="C26">
            <v>148520</v>
          </cell>
          <cell r="D26">
            <v>198901</v>
          </cell>
          <cell r="E26">
            <v>477418</v>
          </cell>
          <cell r="F26">
            <v>982666</v>
          </cell>
          <cell r="G26">
            <v>1602841</v>
          </cell>
          <cell r="H26">
            <v>2715220.0867463588</v>
          </cell>
          <cell r="I26">
            <v>4001137.25</v>
          </cell>
          <cell r="J26">
            <v>4820825</v>
          </cell>
          <cell r="AA26" t="str">
            <v>TOTAL REVENUES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69524</v>
          </cell>
          <cell r="AO26">
            <v>98691</v>
          </cell>
          <cell r="AP26">
            <v>130039</v>
          </cell>
          <cell r="AQ26">
            <v>179165</v>
          </cell>
          <cell r="AR26">
            <v>477419</v>
          </cell>
          <cell r="AS26">
            <v>214439.42874999999</v>
          </cell>
          <cell r="AT26">
            <v>245838.45</v>
          </cell>
          <cell r="AU26">
            <v>235407.25750000001</v>
          </cell>
          <cell r="AV26">
            <v>286981.5</v>
          </cell>
          <cell r="AW26">
            <v>982666.63624999998</v>
          </cell>
          <cell r="AX26">
            <v>309576.33865890774</v>
          </cell>
          <cell r="AY26">
            <v>349878</v>
          </cell>
          <cell r="AZ26">
            <v>427496</v>
          </cell>
          <cell r="BA26">
            <v>515890.66134109226</v>
          </cell>
          <cell r="BB26">
            <v>1602841</v>
          </cell>
        </row>
        <row r="27">
          <cell r="F27" t="str">
            <v xml:space="preserve"> </v>
          </cell>
          <cell r="J27" t="str">
            <v xml:space="preserve"> </v>
          </cell>
          <cell r="AA27" t="str">
            <v/>
          </cell>
          <cell r="AR27" t="str">
            <v xml:space="preserve"> </v>
          </cell>
          <cell r="AW27" t="str">
            <v xml:space="preserve"> </v>
          </cell>
          <cell r="BB27" t="str">
            <v xml:space="preserve"> </v>
          </cell>
        </row>
        <row r="28">
          <cell r="A28" t="str">
            <v xml:space="preserve"> </v>
          </cell>
          <cell r="AA28" t="str">
            <v xml:space="preserve"> </v>
          </cell>
        </row>
        <row r="29">
          <cell r="A29" t="str">
            <v>DISH Network - Expenses</v>
          </cell>
          <cell r="AA29" t="str">
            <v>DISH Network - Expenses</v>
          </cell>
        </row>
        <row r="30">
          <cell r="B30" t="str">
            <v>Operating Expenses</v>
          </cell>
          <cell r="E30" t="str">
            <v xml:space="preserve"> </v>
          </cell>
          <cell r="F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/>
          </cell>
          <cell r="AA30" t="str">
            <v/>
          </cell>
          <cell r="AB30" t="str">
            <v>Operating Expenses</v>
          </cell>
          <cell r="AR30" t="str">
            <v xml:space="preserve"> </v>
          </cell>
          <cell r="AW30" t="str">
            <v xml:space="preserve"> </v>
          </cell>
        </row>
        <row r="31">
          <cell r="B31" t="str">
            <v>Subscriber Related Expenses</v>
          </cell>
          <cell r="C31">
            <v>0</v>
          </cell>
          <cell r="D31">
            <v>0</v>
          </cell>
          <cell r="E31">
            <v>143574</v>
          </cell>
          <cell r="F31">
            <v>296923</v>
          </cell>
          <cell r="G31">
            <v>574143</v>
          </cell>
          <cell r="H31">
            <v>970374</v>
          </cell>
          <cell r="I31">
            <v>1433245</v>
          </cell>
          <cell r="J31">
            <v>1766451</v>
          </cell>
          <cell r="AA31" t="str">
            <v/>
          </cell>
          <cell r="AB31" t="str">
            <v>Subscriber Related Expenses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23070</v>
          </cell>
          <cell r="AO31">
            <v>31505</v>
          </cell>
          <cell r="AP31">
            <v>42732</v>
          </cell>
          <cell r="AQ31">
            <v>46267</v>
          </cell>
          <cell r="AR31">
            <v>143574</v>
          </cell>
          <cell r="AS31">
            <v>63809</v>
          </cell>
          <cell r="AT31">
            <v>69388</v>
          </cell>
          <cell r="AU31">
            <v>77520</v>
          </cell>
          <cell r="AV31">
            <v>86206</v>
          </cell>
          <cell r="AW31">
            <v>296923</v>
          </cell>
          <cell r="AX31">
            <v>110357</v>
          </cell>
          <cell r="AY31">
            <v>133060</v>
          </cell>
          <cell r="AZ31">
            <v>156663</v>
          </cell>
          <cell r="BA31">
            <v>174063</v>
          </cell>
          <cell r="BB31">
            <v>574143</v>
          </cell>
        </row>
        <row r="32">
          <cell r="B32" t="str">
            <v>Customer Service Center &amp; Other</v>
          </cell>
          <cell r="C32">
            <v>0</v>
          </cell>
          <cell r="D32">
            <v>0</v>
          </cell>
          <cell r="E32">
            <v>35138</v>
          </cell>
          <cell r="F32">
            <v>72496</v>
          </cell>
          <cell r="G32">
            <v>117418</v>
          </cell>
          <cell r="H32">
            <v>250704</v>
          </cell>
          <cell r="I32">
            <v>284868</v>
          </cell>
          <cell r="J32">
            <v>390467</v>
          </cell>
          <cell r="AA32" t="str">
            <v/>
          </cell>
          <cell r="AB32" t="str">
            <v>Customer Service Center &amp; Other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6471</v>
          </cell>
          <cell r="AO32">
            <v>5964</v>
          </cell>
          <cell r="AP32">
            <v>10754</v>
          </cell>
          <cell r="AQ32">
            <v>11949</v>
          </cell>
          <cell r="AR32">
            <v>35138</v>
          </cell>
          <cell r="AS32">
            <v>11735</v>
          </cell>
          <cell r="AT32">
            <v>14380</v>
          </cell>
          <cell r="AU32">
            <v>19539</v>
          </cell>
          <cell r="AV32">
            <v>26842</v>
          </cell>
          <cell r="AW32">
            <v>72496</v>
          </cell>
          <cell r="AX32">
            <v>24109</v>
          </cell>
          <cell r="AY32">
            <v>24925</v>
          </cell>
          <cell r="AZ32">
            <v>31778</v>
          </cell>
          <cell r="BA32">
            <v>36606</v>
          </cell>
          <cell r="BB32">
            <v>117418</v>
          </cell>
        </row>
        <row r="33">
          <cell r="B33" t="str">
            <v>Satellite &amp; Transmission</v>
          </cell>
          <cell r="C33">
            <v>0</v>
          </cell>
          <cell r="D33">
            <v>0</v>
          </cell>
          <cell r="E33">
            <v>14562</v>
          </cell>
          <cell r="F33">
            <v>25992</v>
          </cell>
          <cell r="G33">
            <v>41114</v>
          </cell>
          <cell r="H33">
            <v>44367</v>
          </cell>
          <cell r="I33">
            <v>39637</v>
          </cell>
          <cell r="J33">
            <v>60865</v>
          </cell>
          <cell r="AA33" t="str">
            <v/>
          </cell>
          <cell r="AB33" t="str">
            <v>Satellite &amp; Transmission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2782</v>
          </cell>
          <cell r="AO33">
            <v>3452</v>
          </cell>
          <cell r="AP33">
            <v>3442</v>
          </cell>
          <cell r="AQ33">
            <v>4887</v>
          </cell>
          <cell r="AR33">
            <v>14563</v>
          </cell>
          <cell r="AS33">
            <v>5252</v>
          </cell>
          <cell r="AT33">
            <v>5460</v>
          </cell>
          <cell r="AU33">
            <v>7080</v>
          </cell>
          <cell r="AV33">
            <v>8200</v>
          </cell>
          <cell r="AW33">
            <v>25992</v>
          </cell>
          <cell r="AX33">
            <v>9446</v>
          </cell>
          <cell r="AY33">
            <v>10629</v>
          </cell>
          <cell r="AZ33">
            <v>10547</v>
          </cell>
          <cell r="BA33">
            <v>10492</v>
          </cell>
          <cell r="BB33">
            <v>41114</v>
          </cell>
        </row>
        <row r="34">
          <cell r="B34" t="str">
            <v>DISH Network Operating Expenses</v>
          </cell>
          <cell r="C34">
            <v>0</v>
          </cell>
          <cell r="D34">
            <v>42456</v>
          </cell>
          <cell r="E34">
            <v>193274</v>
          </cell>
          <cell r="F34">
            <v>395411</v>
          </cell>
          <cell r="G34">
            <v>732675</v>
          </cell>
          <cell r="H34">
            <v>1265445</v>
          </cell>
          <cell r="I34">
            <v>1757750</v>
          </cell>
          <cell r="J34">
            <v>2217783</v>
          </cell>
          <cell r="AA34" t="str">
            <v/>
          </cell>
          <cell r="AB34" t="str">
            <v>DISH Network Operating Expenses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32323</v>
          </cell>
          <cell r="AO34">
            <v>40921</v>
          </cell>
          <cell r="AP34">
            <v>56928</v>
          </cell>
          <cell r="AQ34">
            <v>63103</v>
          </cell>
          <cell r="AR34">
            <v>193275</v>
          </cell>
          <cell r="AS34">
            <v>80796</v>
          </cell>
          <cell r="AT34">
            <v>89228</v>
          </cell>
          <cell r="AU34">
            <v>104139</v>
          </cell>
          <cell r="AV34">
            <v>121248</v>
          </cell>
          <cell r="AW34">
            <v>395411</v>
          </cell>
          <cell r="AX34">
            <v>143912</v>
          </cell>
          <cell r="AY34">
            <v>168614</v>
          </cell>
          <cell r="AZ34">
            <v>198988</v>
          </cell>
          <cell r="BA34">
            <v>221161</v>
          </cell>
          <cell r="BB34">
            <v>732675</v>
          </cell>
        </row>
        <row r="35">
          <cell r="AA35" t="str">
            <v/>
          </cell>
          <cell r="AB35" t="str">
            <v/>
          </cell>
        </row>
        <row r="36">
          <cell r="B36" t="str">
            <v>Marketing Expenses</v>
          </cell>
          <cell r="AA36" t="str">
            <v/>
          </cell>
          <cell r="AB36" t="str">
            <v>Marketing Expenses</v>
          </cell>
          <cell r="AN36">
            <v>3280</v>
          </cell>
          <cell r="AO36">
            <v>4038</v>
          </cell>
          <cell r="AP36">
            <v>16786</v>
          </cell>
        </row>
        <row r="37">
          <cell r="B37" t="str">
            <v>Subscriber Promotion Subsidies</v>
          </cell>
          <cell r="C37">
            <v>0</v>
          </cell>
          <cell r="D37">
            <v>0</v>
          </cell>
          <cell r="E37">
            <v>179923</v>
          </cell>
          <cell r="F37">
            <v>272523</v>
          </cell>
          <cell r="G37">
            <v>662360</v>
          </cell>
          <cell r="H37">
            <v>1020100</v>
          </cell>
          <cell r="I37">
            <v>937811.93359999999</v>
          </cell>
          <cell r="J37">
            <v>1014613</v>
          </cell>
          <cell r="AA37" t="str">
            <v/>
          </cell>
          <cell r="AB37" t="str">
            <v>Subscriber Promotion Subsidies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13142</v>
          </cell>
          <cell r="AO37">
            <v>17871</v>
          </cell>
          <cell r="AP37">
            <v>63603</v>
          </cell>
          <cell r="AQ37">
            <v>54446</v>
          </cell>
          <cell r="AR37">
            <v>179923</v>
          </cell>
          <cell r="AS37">
            <v>43964.664813750001</v>
          </cell>
          <cell r="AT37">
            <v>58204.881027000003</v>
          </cell>
          <cell r="AU37">
            <v>57629.271861000001</v>
          </cell>
          <cell r="AV37">
            <v>112724.18229825002</v>
          </cell>
          <cell r="AW37">
            <v>272523</v>
          </cell>
          <cell r="AX37">
            <v>127608</v>
          </cell>
          <cell r="AY37">
            <v>142965</v>
          </cell>
          <cell r="AZ37">
            <v>180891</v>
          </cell>
          <cell r="BA37">
            <v>210896</v>
          </cell>
          <cell r="BB37">
            <v>662360</v>
          </cell>
        </row>
        <row r="38">
          <cell r="B38" t="str">
            <v>Advertising &amp; Other</v>
          </cell>
          <cell r="C38">
            <v>0</v>
          </cell>
          <cell r="D38">
            <v>0</v>
          </cell>
          <cell r="E38">
            <v>0</v>
          </cell>
          <cell r="F38">
            <v>47998</v>
          </cell>
          <cell r="G38">
            <v>64701</v>
          </cell>
          <cell r="H38">
            <v>138540</v>
          </cell>
          <cell r="I38">
            <v>146563</v>
          </cell>
          <cell r="J38">
            <v>161662</v>
          </cell>
          <cell r="AA38" t="str">
            <v/>
          </cell>
          <cell r="AB38" t="str">
            <v>Advertising &amp; Other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8253</v>
          </cell>
          <cell r="AT38">
            <v>9339.2324549999994</v>
          </cell>
          <cell r="AU38">
            <v>8114.0581309999998</v>
          </cell>
          <cell r="AV38">
            <v>22291.709414000004</v>
          </cell>
          <cell r="AW38">
            <v>47998</v>
          </cell>
          <cell r="AX38">
            <v>11689</v>
          </cell>
          <cell r="AY38">
            <v>8967</v>
          </cell>
          <cell r="AZ38">
            <v>19742</v>
          </cell>
          <cell r="BA38">
            <v>24303</v>
          </cell>
          <cell r="BB38">
            <v>64701</v>
          </cell>
        </row>
        <row r="39">
          <cell r="B39" t="str">
            <v>DISH Network Marketing Expenses</v>
          </cell>
          <cell r="C39">
            <v>1786</v>
          </cell>
          <cell r="D39">
            <v>51520</v>
          </cell>
          <cell r="E39">
            <v>179923</v>
          </cell>
          <cell r="F39">
            <v>320521</v>
          </cell>
          <cell r="G39">
            <v>727061</v>
          </cell>
          <cell r="H39">
            <v>1158640</v>
          </cell>
          <cell r="I39">
            <v>1084374.9336000001</v>
          </cell>
          <cell r="J39">
            <v>1176275</v>
          </cell>
          <cell r="AA39" t="str">
            <v/>
          </cell>
          <cell r="AB39" t="str">
            <v>DISH Network Marketing Expenses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13142</v>
          </cell>
          <cell r="AO39">
            <v>17871</v>
          </cell>
          <cell r="AP39">
            <v>63603</v>
          </cell>
          <cell r="AQ39">
            <v>54446</v>
          </cell>
          <cell r="AR39">
            <v>179923</v>
          </cell>
          <cell r="AS39">
            <v>52217.664813750001</v>
          </cell>
          <cell r="AT39">
            <v>67544.113482000001</v>
          </cell>
          <cell r="AU39">
            <v>65743.329991999999</v>
          </cell>
          <cell r="AV39">
            <v>135015.89171225001</v>
          </cell>
          <cell r="AW39">
            <v>320521</v>
          </cell>
          <cell r="AX39">
            <v>139297</v>
          </cell>
          <cell r="AY39">
            <v>151932</v>
          </cell>
          <cell r="AZ39">
            <v>200633</v>
          </cell>
          <cell r="BA39">
            <v>235199</v>
          </cell>
          <cell r="BB39">
            <v>727061</v>
          </cell>
        </row>
        <row r="40">
          <cell r="A40" t="str">
            <v>Total DISH Network Expenses</v>
          </cell>
          <cell r="C40">
            <v>1786</v>
          </cell>
          <cell r="D40">
            <v>93976</v>
          </cell>
          <cell r="E40">
            <v>373197</v>
          </cell>
          <cell r="F40">
            <v>715932</v>
          </cell>
          <cell r="G40">
            <v>1459736</v>
          </cell>
          <cell r="H40">
            <v>2424085</v>
          </cell>
          <cell r="I40">
            <v>2842124.9336000001</v>
          </cell>
          <cell r="J40">
            <v>3394058</v>
          </cell>
          <cell r="AA40" t="str">
            <v>Total DISH Network Expenses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45465</v>
          </cell>
          <cell r="AO40">
            <v>58792</v>
          </cell>
          <cell r="AP40">
            <v>120531</v>
          </cell>
          <cell r="AQ40">
            <v>117549</v>
          </cell>
          <cell r="AR40">
            <v>373197</v>
          </cell>
          <cell r="AS40">
            <v>133013.66481375002</v>
          </cell>
          <cell r="AT40">
            <v>156772.11348200002</v>
          </cell>
          <cell r="AU40">
            <v>169882.32999200001</v>
          </cell>
          <cell r="AV40">
            <v>256263.89171225001</v>
          </cell>
          <cell r="AW40">
            <v>715932</v>
          </cell>
          <cell r="AX40">
            <v>283209</v>
          </cell>
          <cell r="AY40">
            <v>320546</v>
          </cell>
          <cell r="AZ40">
            <v>399621</v>
          </cell>
          <cell r="BA40">
            <v>456360</v>
          </cell>
          <cell r="BB40">
            <v>1459736</v>
          </cell>
        </row>
        <row r="41">
          <cell r="AA41" t="str">
            <v/>
          </cell>
          <cell r="AB41" t="str">
            <v/>
          </cell>
        </row>
        <row r="42">
          <cell r="A42" t="str">
            <v>Cost of Sales DTH Equipment &amp; Integration Services</v>
          </cell>
          <cell r="C42">
            <v>30404</v>
          </cell>
          <cell r="D42">
            <v>76384</v>
          </cell>
          <cell r="E42">
            <v>61992</v>
          </cell>
          <cell r="F42">
            <v>173388</v>
          </cell>
          <cell r="G42">
            <v>148426.74028</v>
          </cell>
          <cell r="H42">
            <v>194963</v>
          </cell>
          <cell r="I42">
            <v>188039</v>
          </cell>
          <cell r="J42">
            <v>178554</v>
          </cell>
          <cell r="AA42" t="str">
            <v>Cost of Sales DTH Equipment &amp; Integration Services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2486</v>
          </cell>
          <cell r="AO42">
            <v>12213</v>
          </cell>
          <cell r="AP42">
            <v>11943</v>
          </cell>
          <cell r="AQ42">
            <v>35350</v>
          </cell>
          <cell r="AR42">
            <v>61992</v>
          </cell>
          <cell r="AS42">
            <v>47507</v>
          </cell>
          <cell r="AT42">
            <v>53895</v>
          </cell>
          <cell r="AU42">
            <v>28887</v>
          </cell>
          <cell r="AV42">
            <v>43099</v>
          </cell>
          <cell r="AW42">
            <v>173388</v>
          </cell>
          <cell r="AX42">
            <v>22916</v>
          </cell>
          <cell r="AY42">
            <v>18606.189979999999</v>
          </cell>
          <cell r="AZ42">
            <v>34405.464099999997</v>
          </cell>
          <cell r="BA42">
            <v>72499.086200000005</v>
          </cell>
          <cell r="BB42">
            <v>148426.74028</v>
          </cell>
        </row>
        <row r="43">
          <cell r="A43" t="str">
            <v>Cost of Sales C-Band Products and Other</v>
          </cell>
          <cell r="C43">
            <v>84846</v>
          </cell>
          <cell r="D43">
            <v>42349</v>
          </cell>
          <cell r="E43">
            <v>23909</v>
          </cell>
          <cell r="F43">
            <v>16496</v>
          </cell>
          <cell r="G43">
            <v>17083.755700000002</v>
          </cell>
          <cell r="H43">
            <v>32992</v>
          </cell>
          <cell r="I43">
            <v>81974</v>
          </cell>
          <cell r="J43">
            <v>55582</v>
          </cell>
          <cell r="AA43" t="str">
            <v>Cost of Sales C-Band Products and Other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7492</v>
          </cell>
          <cell r="AO43">
            <v>5127</v>
          </cell>
          <cell r="AP43">
            <v>7051</v>
          </cell>
          <cell r="AQ43">
            <v>4239</v>
          </cell>
          <cell r="AR43">
            <v>23909</v>
          </cell>
          <cell r="AS43">
            <v>5942</v>
          </cell>
          <cell r="AT43">
            <v>3282</v>
          </cell>
          <cell r="AU43">
            <v>3331</v>
          </cell>
          <cell r="AV43">
            <v>3941</v>
          </cell>
          <cell r="AW43">
            <v>16496</v>
          </cell>
          <cell r="AX43">
            <v>4050</v>
          </cell>
          <cell r="AY43">
            <v>3392.6145000000001</v>
          </cell>
          <cell r="AZ43">
            <v>4435</v>
          </cell>
          <cell r="BA43">
            <v>5206.1412</v>
          </cell>
          <cell r="BB43">
            <v>17083.755700000002</v>
          </cell>
        </row>
        <row r="44">
          <cell r="A44" t="str">
            <v>General &amp; Administrative and Other</v>
          </cell>
          <cell r="C44">
            <v>36397</v>
          </cell>
          <cell r="D44">
            <v>52123</v>
          </cell>
          <cell r="E44">
            <v>69315.399999999994</v>
          </cell>
          <cell r="F44">
            <v>115974.63624999995</v>
          </cell>
          <cell r="G44">
            <v>156380.10402000003</v>
          </cell>
          <cell r="H44">
            <v>250425</v>
          </cell>
          <cell r="I44">
            <v>377873</v>
          </cell>
          <cell r="J44">
            <v>387046</v>
          </cell>
          <cell r="AA44" t="str">
            <v>General &amp; Administrative and Other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15618</v>
          </cell>
          <cell r="AO44">
            <v>22414</v>
          </cell>
          <cell r="AP44">
            <v>35847.399999999994</v>
          </cell>
          <cell r="AQ44">
            <v>26296.399999999994</v>
          </cell>
          <cell r="AR44">
            <v>69316.800000000047</v>
          </cell>
          <cell r="AS44">
            <v>30713.763936249976</v>
          </cell>
          <cell r="AT44">
            <v>23488</v>
          </cell>
          <cell r="AU44">
            <v>24797</v>
          </cell>
          <cell r="AV44">
            <v>29125.608287749987</v>
          </cell>
          <cell r="AW44">
            <v>108124.37222399996</v>
          </cell>
          <cell r="AX44">
            <v>30023.338658907742</v>
          </cell>
          <cell r="AY44">
            <v>32382.19551999995</v>
          </cell>
          <cell r="AZ44">
            <v>40648.535900000017</v>
          </cell>
          <cell r="BA44">
            <v>53326.033941092319</v>
          </cell>
          <cell r="BB44">
            <v>156380.10402000003</v>
          </cell>
        </row>
        <row r="45">
          <cell r="A45" t="str">
            <v>TOTAL COSTS &amp; EXPENSES</v>
          </cell>
          <cell r="C45">
            <v>153433</v>
          </cell>
          <cell r="D45">
            <v>264832</v>
          </cell>
          <cell r="E45">
            <v>528413.4</v>
          </cell>
          <cell r="F45">
            <v>1021790.63625</v>
          </cell>
          <cell r="G45">
            <v>1781626.6</v>
          </cell>
          <cell r="H45">
            <v>2902465</v>
          </cell>
          <cell r="I45">
            <v>3490010.9336000001</v>
          </cell>
          <cell r="J45">
            <v>4015240</v>
          </cell>
          <cell r="AA45" t="str">
            <v>TOTAL COSTS &amp; EXPENSES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71061</v>
          </cell>
          <cell r="AO45">
            <v>98546</v>
          </cell>
          <cell r="AP45">
            <v>175372.4</v>
          </cell>
          <cell r="AQ45">
            <v>183434.4</v>
          </cell>
          <cell r="AR45">
            <v>528414.80000000005</v>
          </cell>
          <cell r="AS45">
            <v>217176.42874999999</v>
          </cell>
          <cell r="AT45">
            <v>237437.11348200002</v>
          </cell>
          <cell r="AU45">
            <v>226897.32999200001</v>
          </cell>
          <cell r="AV45">
            <v>332429.5</v>
          </cell>
          <cell r="AW45">
            <v>1013940.372224</v>
          </cell>
          <cell r="AX45">
            <v>340198.33865890774</v>
          </cell>
          <cell r="AY45">
            <v>374927</v>
          </cell>
          <cell r="AZ45">
            <v>479110</v>
          </cell>
          <cell r="BA45">
            <v>587391.26134109229</v>
          </cell>
          <cell r="BB45">
            <v>1781626.6</v>
          </cell>
        </row>
        <row r="46">
          <cell r="AA46" t="str">
            <v/>
          </cell>
        </row>
        <row r="47">
          <cell r="A47" t="str">
            <v>Operating Cashflow (EBITDA)</v>
          </cell>
          <cell r="C47">
            <v>-4913</v>
          </cell>
          <cell r="D47">
            <v>-65931</v>
          </cell>
          <cell r="E47">
            <v>-50995.4</v>
          </cell>
          <cell r="F47">
            <v>-39124</v>
          </cell>
          <cell r="G47">
            <v>-178785.6</v>
          </cell>
          <cell r="H47">
            <v>-187244.91325364099</v>
          </cell>
          <cell r="I47">
            <v>511126.31640000001</v>
          </cell>
          <cell r="J47">
            <v>805585</v>
          </cell>
          <cell r="AA47" t="str">
            <v>Operating Cashflow (EBITDA)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-1537</v>
          </cell>
          <cell r="AO47">
            <v>145</v>
          </cell>
          <cell r="AP47">
            <v>-45333.4</v>
          </cell>
          <cell r="AQ47">
            <v>-4269.4000000000015</v>
          </cell>
          <cell r="AR47">
            <v>-50995.799999999988</v>
          </cell>
          <cell r="AS47">
            <v>-2737</v>
          </cell>
          <cell r="AT47">
            <v>8401.3365179999964</v>
          </cell>
          <cell r="AU47">
            <v>8509.9275079999934</v>
          </cell>
          <cell r="AV47">
            <v>-45448</v>
          </cell>
          <cell r="AW47">
            <v>-31273.73597400001</v>
          </cell>
          <cell r="AX47">
            <v>-30622</v>
          </cell>
          <cell r="AY47">
            <v>-25049</v>
          </cell>
          <cell r="AZ47">
            <v>-51614</v>
          </cell>
          <cell r="BA47">
            <v>-71500.600000000006</v>
          </cell>
          <cell r="BB47">
            <v>-178785.6</v>
          </cell>
        </row>
        <row r="48">
          <cell r="A48" t="str">
            <v>Non-Cash, Stock Based Compensation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61060.4</v>
          </cell>
          <cell r="H48">
            <v>51465</v>
          </cell>
          <cell r="I48">
            <v>20173</v>
          </cell>
          <cell r="J48">
            <v>11279</v>
          </cell>
          <cell r="AA48" t="str">
            <v>Non-Cash, Stock Based Compensation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1719</v>
          </cell>
          <cell r="AZ48">
            <v>4264</v>
          </cell>
          <cell r="BA48">
            <v>55077.4</v>
          </cell>
          <cell r="BB48">
            <v>61060.4</v>
          </cell>
        </row>
        <row r="49">
          <cell r="A49" t="str">
            <v>Depreciation &amp; Amortization</v>
          </cell>
          <cell r="C49">
            <v>3114</v>
          </cell>
          <cell r="D49">
            <v>43414</v>
          </cell>
          <cell r="E49">
            <v>173276.4</v>
          </cell>
          <cell r="F49">
            <v>102636</v>
          </cell>
          <cell r="G49">
            <v>113228</v>
          </cell>
          <cell r="H49">
            <v>185356</v>
          </cell>
          <cell r="I49">
            <v>278652</v>
          </cell>
          <cell r="J49">
            <v>372958</v>
          </cell>
          <cell r="AA49" t="str">
            <v>Depreciation &amp; Amortization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43059</v>
          </cell>
          <cell r="AO49">
            <v>43166</v>
          </cell>
          <cell r="AP49">
            <v>43391.6</v>
          </cell>
          <cell r="AQ49">
            <v>43659.6</v>
          </cell>
          <cell r="AR49">
            <v>173276.2</v>
          </cell>
          <cell r="AS49">
            <v>18428</v>
          </cell>
          <cell r="AT49">
            <v>24645</v>
          </cell>
          <cell r="AU49">
            <v>23860</v>
          </cell>
          <cell r="AV49">
            <v>24684</v>
          </cell>
          <cell r="AW49">
            <v>91617</v>
          </cell>
          <cell r="AX49">
            <v>25060</v>
          </cell>
          <cell r="AY49">
            <v>25940</v>
          </cell>
          <cell r="AZ49">
            <v>27841</v>
          </cell>
          <cell r="BA49">
            <v>34387</v>
          </cell>
          <cell r="BB49">
            <v>113228</v>
          </cell>
        </row>
        <row r="50">
          <cell r="A50" t="str">
            <v>Operating Income (EBIT)</v>
          </cell>
          <cell r="C50">
            <v>-8027</v>
          </cell>
          <cell r="D50">
            <v>-109345</v>
          </cell>
          <cell r="E50">
            <v>-224271.8</v>
          </cell>
          <cell r="F50">
            <v>-122890.997</v>
          </cell>
          <cell r="G50">
            <v>-347091</v>
          </cell>
          <cell r="H50">
            <v>-424065.91325364099</v>
          </cell>
          <cell r="I50">
            <v>212301.31640000001</v>
          </cell>
          <cell r="J50">
            <v>421348</v>
          </cell>
          <cell r="AA50" t="str">
            <v>Operating Income (EBIT)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-44596</v>
          </cell>
          <cell r="AO50">
            <v>-43021</v>
          </cell>
          <cell r="AP50">
            <v>-88725</v>
          </cell>
          <cell r="AQ50">
            <v>-47929</v>
          </cell>
          <cell r="AR50">
            <v>-224272</v>
          </cell>
          <cell r="AS50">
            <v>-21165</v>
          </cell>
          <cell r="AT50">
            <v>-16243.663482000004</v>
          </cell>
          <cell r="AU50">
            <v>-15350.072492000007</v>
          </cell>
          <cell r="AV50">
            <v>-70132</v>
          </cell>
          <cell r="AW50">
            <v>-122890.73597400001</v>
          </cell>
          <cell r="AX50">
            <v>-55682</v>
          </cell>
          <cell r="AY50">
            <v>-50989</v>
          </cell>
          <cell r="AZ50">
            <v>-79455</v>
          </cell>
          <cell r="BA50">
            <v>-160965</v>
          </cell>
          <cell r="BB50">
            <v>-347091</v>
          </cell>
        </row>
        <row r="51">
          <cell r="A51" t="str">
            <v>Net Interest Expense</v>
          </cell>
          <cell r="C51">
            <v>-3459</v>
          </cell>
          <cell r="D51">
            <v>8359</v>
          </cell>
          <cell r="E51">
            <v>-86941.4</v>
          </cell>
          <cell r="F51">
            <v>-153487</v>
          </cell>
          <cell r="G51">
            <v>-200319</v>
          </cell>
          <cell r="H51">
            <v>-188257</v>
          </cell>
          <cell r="I51">
            <v>-273694</v>
          </cell>
          <cell r="J51">
            <v>-369976</v>
          </cell>
          <cell r="AA51" t="str">
            <v>Net Interest Expense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-18074</v>
          </cell>
          <cell r="AO51">
            <v>-20626</v>
          </cell>
          <cell r="AP51">
            <v>-26339</v>
          </cell>
          <cell r="AQ51">
            <v>-23009</v>
          </cell>
          <cell r="AR51">
            <v>-88048</v>
          </cell>
          <cell r="AS51">
            <v>-28440</v>
          </cell>
          <cell r="AT51">
            <v>-45495</v>
          </cell>
          <cell r="AU51">
            <v>-36796</v>
          </cell>
          <cell r="AV51">
            <v>-42756</v>
          </cell>
          <cell r="AW51">
            <v>-153487</v>
          </cell>
          <cell r="AX51">
            <v>-28440</v>
          </cell>
          <cell r="AY51">
            <v>-76107</v>
          </cell>
          <cell r="AZ51">
            <v>-36796</v>
          </cell>
          <cell r="BA51">
            <v>-58976</v>
          </cell>
          <cell r="BB51">
            <v>-200319</v>
          </cell>
        </row>
        <row r="52">
          <cell r="A52" t="str">
            <v>Other</v>
          </cell>
          <cell r="C52">
            <v>0</v>
          </cell>
          <cell r="D52">
            <v>0</v>
          </cell>
          <cell r="E52">
            <v>-1467.4</v>
          </cell>
          <cell r="F52">
            <v>-704</v>
          </cell>
          <cell r="G52">
            <v>0</v>
          </cell>
          <cell r="H52">
            <v>-37448</v>
          </cell>
          <cell r="I52">
            <v>-152651.5</v>
          </cell>
          <cell r="J52">
            <v>-170680</v>
          </cell>
          <cell r="AA52" t="str">
            <v>Other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-177</v>
          </cell>
          <cell r="AO52">
            <v>-117</v>
          </cell>
          <cell r="AP52">
            <v>-73</v>
          </cell>
          <cell r="AQ52">
            <v>-50</v>
          </cell>
          <cell r="AR52">
            <v>-417</v>
          </cell>
          <cell r="AS52">
            <v>-110</v>
          </cell>
          <cell r="AT52">
            <v>-110</v>
          </cell>
          <cell r="AU52">
            <v>97</v>
          </cell>
          <cell r="AV52">
            <v>-581</v>
          </cell>
          <cell r="AW52">
            <v>-704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</row>
        <row r="53">
          <cell r="A53" t="str">
            <v>Pretax Income</v>
          </cell>
          <cell r="C53">
            <v>-11486</v>
          </cell>
          <cell r="D53">
            <v>-100986</v>
          </cell>
          <cell r="E53">
            <v>-312680.59999999998</v>
          </cell>
          <cell r="F53">
            <v>-260838</v>
          </cell>
          <cell r="G53">
            <v>-523694</v>
          </cell>
          <cell r="H53">
            <v>-649770.91325364099</v>
          </cell>
          <cell r="I53">
            <v>-214044.18359999999</v>
          </cell>
          <cell r="J53">
            <v>-119308</v>
          </cell>
          <cell r="AA53" t="str">
            <v>Pretax Income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-62847</v>
          </cell>
          <cell r="AO53">
            <v>-63764</v>
          </cell>
          <cell r="AP53">
            <v>-115137</v>
          </cell>
          <cell r="AQ53">
            <v>-70988</v>
          </cell>
          <cell r="AR53">
            <v>-312736</v>
          </cell>
          <cell r="AS53">
            <v>-49715</v>
          </cell>
          <cell r="AT53">
            <v>-45605</v>
          </cell>
          <cell r="AU53">
            <v>-52049</v>
          </cell>
          <cell r="AV53">
            <v>-113469</v>
          </cell>
          <cell r="AW53">
            <v>-260838</v>
          </cell>
          <cell r="AX53">
            <v>-103266</v>
          </cell>
          <cell r="AY53">
            <v>-76107</v>
          </cell>
          <cell r="AZ53">
            <v>-124380</v>
          </cell>
          <cell r="BA53">
            <v>-219941</v>
          </cell>
          <cell r="BB53">
            <v>-523694</v>
          </cell>
        </row>
        <row r="54">
          <cell r="A54" t="str">
            <v>Income Taxes</v>
          </cell>
          <cell r="C54">
            <v>0</v>
          </cell>
          <cell r="D54">
            <v>0</v>
          </cell>
          <cell r="E54">
            <v>-146.4</v>
          </cell>
          <cell r="F54">
            <v>-44</v>
          </cell>
          <cell r="G54">
            <v>-153.5</v>
          </cell>
          <cell r="H54">
            <v>-555</v>
          </cell>
          <cell r="I54">
            <v>-1454</v>
          </cell>
          <cell r="J54">
            <v>-72544</v>
          </cell>
          <cell r="AA54" t="str">
            <v>Income Taxes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-19</v>
          </cell>
          <cell r="AO54">
            <v>-25</v>
          </cell>
          <cell r="AP54">
            <v>-20</v>
          </cell>
          <cell r="AQ54">
            <v>-25</v>
          </cell>
          <cell r="AR54">
            <v>-89</v>
          </cell>
          <cell r="AS54">
            <v>-171</v>
          </cell>
          <cell r="AT54">
            <v>-112</v>
          </cell>
          <cell r="AU54">
            <v>77.999949999999998</v>
          </cell>
          <cell r="AV54">
            <v>161</v>
          </cell>
          <cell r="AW54">
            <v>-44</v>
          </cell>
          <cell r="AX54">
            <v>-66</v>
          </cell>
          <cell r="AY54">
            <v>-21.5</v>
          </cell>
          <cell r="AZ54">
            <v>-21.4</v>
          </cell>
          <cell r="BA54">
            <v>-44.599999999999994</v>
          </cell>
          <cell r="BB54">
            <v>-153.5</v>
          </cell>
        </row>
        <row r="55">
          <cell r="A55" t="str">
            <v>Extraordinary Charges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-268999</v>
          </cell>
          <cell r="H55">
            <v>0</v>
          </cell>
          <cell r="I55">
            <v>0</v>
          </cell>
          <cell r="J55">
            <v>-681786</v>
          </cell>
          <cell r="AA55" t="str">
            <v>Extraordinary Charges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-268999</v>
          </cell>
          <cell r="AY55">
            <v>0</v>
          </cell>
          <cell r="AZ55">
            <v>0</v>
          </cell>
          <cell r="BA55">
            <v>0</v>
          </cell>
          <cell r="BB55">
            <v>-268999</v>
          </cell>
        </row>
        <row r="56">
          <cell r="A56" t="str">
            <v>Equity in the Net Loss/Gain of Affiliates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-8012</v>
          </cell>
          <cell r="AA56" t="str">
            <v>Equity in the Net Loss/Gain of Affiliates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</row>
        <row r="57">
          <cell r="A57" t="str">
            <v>Net Income/(Loss)</v>
          </cell>
          <cell r="C57">
            <v>-11486</v>
          </cell>
          <cell r="D57">
            <v>-100986</v>
          </cell>
          <cell r="E57">
            <v>-312827</v>
          </cell>
          <cell r="F57">
            <v>-260882.00005</v>
          </cell>
          <cell r="G57">
            <v>-792846.5</v>
          </cell>
          <cell r="H57">
            <v>-650325.91325364099</v>
          </cell>
          <cell r="I57">
            <v>-215498.18359999999</v>
          </cell>
          <cell r="J57">
            <v>-881650</v>
          </cell>
          <cell r="AA57" t="str">
            <v>Net Income/(Loss)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-62866</v>
          </cell>
          <cell r="AO57">
            <v>-63789</v>
          </cell>
          <cell r="AP57">
            <v>-115157</v>
          </cell>
          <cell r="AQ57">
            <v>-71013</v>
          </cell>
          <cell r="AR57">
            <v>-312825</v>
          </cell>
          <cell r="AS57">
            <v>-49886</v>
          </cell>
          <cell r="AT57">
            <v>-45717</v>
          </cell>
          <cell r="AU57">
            <v>-51971.000050000002</v>
          </cell>
          <cell r="AV57">
            <v>-113308</v>
          </cell>
          <cell r="AW57">
            <v>-260882.00005</v>
          </cell>
          <cell r="AX57">
            <v>-372331</v>
          </cell>
          <cell r="AY57">
            <v>-76128.5</v>
          </cell>
          <cell r="AZ57">
            <v>-124401.4</v>
          </cell>
          <cell r="BA57">
            <v>-219985.6</v>
          </cell>
          <cell r="BB57">
            <v>-792846.5</v>
          </cell>
        </row>
        <row r="58">
          <cell r="A58" t="str">
            <v>Preferred Dividends</v>
          </cell>
          <cell r="C58">
            <v>1204</v>
          </cell>
          <cell r="D58">
            <v>1204</v>
          </cell>
          <cell r="E58">
            <v>8439.9999999999418</v>
          </cell>
          <cell r="F58">
            <v>35214.999949999998</v>
          </cell>
          <cell r="G58">
            <v>7253.5762500000001</v>
          </cell>
          <cell r="H58">
            <v>1146.0867463590112</v>
          </cell>
          <cell r="I58">
            <v>336.5</v>
          </cell>
          <cell r="J58">
            <v>-437433</v>
          </cell>
          <cell r="AA58" t="str">
            <v>Preferred Dividends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300</v>
          </cell>
          <cell r="AO58">
            <v>300</v>
          </cell>
          <cell r="AP58">
            <v>300</v>
          </cell>
          <cell r="AQ58">
            <v>7512.4637499999999</v>
          </cell>
          <cell r="AR58">
            <v>8441</v>
          </cell>
          <cell r="AS58">
            <v>8443</v>
          </cell>
          <cell r="AT58">
            <v>8677</v>
          </cell>
          <cell r="AU58">
            <v>8909</v>
          </cell>
          <cell r="AV58">
            <v>7186</v>
          </cell>
          <cell r="AW58">
            <v>35214.999949999998</v>
          </cell>
          <cell r="AX58">
            <v>2199</v>
          </cell>
          <cell r="AY58">
            <v>1885</v>
          </cell>
          <cell r="AZ58">
            <v>1942</v>
          </cell>
          <cell r="BA58">
            <v>1227.5762500000001</v>
          </cell>
          <cell r="BB58">
            <v>7253.5762500000001</v>
          </cell>
        </row>
        <row r="59">
          <cell r="A59" t="str">
            <v>Net Income/(Loss) For Common Shareholders</v>
          </cell>
          <cell r="C59">
            <v>-12690</v>
          </cell>
          <cell r="D59">
            <v>-102190</v>
          </cell>
          <cell r="E59">
            <v>-321267</v>
          </cell>
          <cell r="F59">
            <v>-296097</v>
          </cell>
          <cell r="G59">
            <v>-800100.07625000004</v>
          </cell>
          <cell r="H59">
            <v>-651472</v>
          </cell>
          <cell r="I59">
            <v>-215834.68359999999</v>
          </cell>
          <cell r="J59">
            <v>-444217</v>
          </cell>
          <cell r="AA59" t="str">
            <v>Net Income/(Loss) For Common Shareholders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-63167</v>
          </cell>
          <cell r="AO59">
            <v>-64090</v>
          </cell>
          <cell r="AP59">
            <v>-115458</v>
          </cell>
          <cell r="AQ59">
            <v>-78551</v>
          </cell>
          <cell r="AR59">
            <v>-321266</v>
          </cell>
          <cell r="AS59">
            <v>-58329</v>
          </cell>
          <cell r="AT59">
            <v>-54394</v>
          </cell>
          <cell r="AU59">
            <v>-60880.000050000002</v>
          </cell>
          <cell r="AV59">
            <v>-120494</v>
          </cell>
          <cell r="AW59">
            <v>-296097</v>
          </cell>
          <cell r="AX59">
            <v>-374530</v>
          </cell>
          <cell r="AY59">
            <v>-78013.5</v>
          </cell>
          <cell r="AZ59">
            <v>-126343.4</v>
          </cell>
          <cell r="BA59">
            <v>-221213.17625000002</v>
          </cell>
          <cell r="BB59">
            <v>-800100.07625000004</v>
          </cell>
        </row>
        <row r="60">
          <cell r="A60" t="str">
            <v>Weighted Average Shares Outstanding</v>
          </cell>
          <cell r="C60">
            <v>284496</v>
          </cell>
          <cell r="D60">
            <v>324384</v>
          </cell>
          <cell r="E60">
            <v>335298</v>
          </cell>
          <cell r="F60">
            <v>359564</v>
          </cell>
          <cell r="G60">
            <v>416476</v>
          </cell>
          <cell r="H60">
            <v>471023</v>
          </cell>
          <cell r="I60">
            <v>477172</v>
          </cell>
          <cell r="J60">
            <v>480315.5</v>
          </cell>
          <cell r="AA60" t="str">
            <v>Weighted Average Shares Outstanding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327376</v>
          </cell>
          <cell r="AO60">
            <v>332832</v>
          </cell>
          <cell r="AP60">
            <v>332464</v>
          </cell>
          <cell r="AQ60">
            <v>348520</v>
          </cell>
          <cell r="AR60">
            <v>335298</v>
          </cell>
          <cell r="AS60">
            <v>358488</v>
          </cell>
          <cell r="AT60">
            <v>359496</v>
          </cell>
          <cell r="AU60">
            <v>360136</v>
          </cell>
          <cell r="AV60">
            <v>360136</v>
          </cell>
          <cell r="AW60">
            <v>359564</v>
          </cell>
          <cell r="AX60">
            <v>361528</v>
          </cell>
          <cell r="AY60">
            <v>388936</v>
          </cell>
          <cell r="AZ60">
            <v>455406</v>
          </cell>
          <cell r="BA60">
            <v>460034</v>
          </cell>
          <cell r="BB60">
            <v>416476</v>
          </cell>
        </row>
        <row r="61">
          <cell r="A61" t="str">
            <v>Earnings Per Share</v>
          </cell>
          <cell r="C61">
            <v>-4.4605196558123839E-2</v>
          </cell>
          <cell r="D61">
            <v>-0.31502786820558348</v>
          </cell>
          <cell r="E61">
            <v>-0.95815364243150869</v>
          </cell>
          <cell r="F61">
            <v>-0.82348900334849984</v>
          </cell>
          <cell r="G61">
            <v>-1.9211192871858163</v>
          </cell>
          <cell r="H61">
            <v>-1.3212877359569299</v>
          </cell>
          <cell r="I61">
            <v>-0.4523205125195946</v>
          </cell>
          <cell r="J61">
            <v>-0.92484419095365444</v>
          </cell>
          <cell r="AA61" t="str">
            <v>Earnings Per Share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-0.19294939152534088</v>
          </cell>
          <cell r="AO61">
            <v>-0.19255960965291799</v>
          </cell>
          <cell r="AP61">
            <v>-0.34727970547187065</v>
          </cell>
          <cell r="AQ61">
            <v>-0.22538448295650179</v>
          </cell>
          <cell r="AR61">
            <v>-0.95815066000990168</v>
          </cell>
          <cell r="AS61">
            <v>-0.16270837517573811</v>
          </cell>
          <cell r="AT61">
            <v>-0.15130627322696219</v>
          </cell>
          <cell r="AU61">
            <v>-0.16904724895594997</v>
          </cell>
          <cell r="AV61">
            <v>-0.33457915898438367</v>
          </cell>
          <cell r="AW61">
            <v>-0.82348900334849984</v>
          </cell>
          <cell r="AX61">
            <v>-1.0359640193843906</v>
          </cell>
          <cell r="AY61">
            <v>-0.20058184379949401</v>
          </cell>
          <cell r="AZ61">
            <v>-0.2774302490524938</v>
          </cell>
          <cell r="BA61">
            <v>-0.48086266721590148</v>
          </cell>
          <cell r="BB61">
            <v>-1.9211192871858163</v>
          </cell>
        </row>
        <row r="62">
          <cell r="A62" t="str">
            <v>Earnings Excluding Extraordinary Items</v>
          </cell>
          <cell r="C62">
            <v>-12690</v>
          </cell>
          <cell r="D62">
            <v>-102190</v>
          </cell>
          <cell r="E62">
            <v>-321267</v>
          </cell>
          <cell r="F62">
            <v>-296097</v>
          </cell>
          <cell r="G62">
            <v>-531101.07625000004</v>
          </cell>
          <cell r="H62">
            <v>-651472</v>
          </cell>
          <cell r="I62">
            <v>-215834.68359999999</v>
          </cell>
          <cell r="J62">
            <v>237569</v>
          </cell>
          <cell r="AA62" t="str">
            <v>Earnings Excluding Extraordinary Items</v>
          </cell>
          <cell r="AN62">
            <v>-63167</v>
          </cell>
          <cell r="AO62">
            <v>-64090</v>
          </cell>
          <cell r="AP62">
            <v>-115458</v>
          </cell>
          <cell r="AQ62">
            <v>-78551</v>
          </cell>
          <cell r="AR62">
            <v>-321266</v>
          </cell>
          <cell r="AS62">
            <v>-58329</v>
          </cell>
          <cell r="AT62">
            <v>-54394</v>
          </cell>
          <cell r="AU62">
            <v>-60880.000050000002</v>
          </cell>
          <cell r="AV62">
            <v>-120494</v>
          </cell>
          <cell r="AW62">
            <v>-296097</v>
          </cell>
          <cell r="AX62">
            <v>-105531</v>
          </cell>
          <cell r="AY62">
            <v>-78013.5</v>
          </cell>
          <cell r="AZ62">
            <v>-126343.4</v>
          </cell>
          <cell r="BA62">
            <v>-221213.17625000002</v>
          </cell>
          <cell r="BB62">
            <v>-531101.07625000004</v>
          </cell>
        </row>
        <row r="63">
          <cell r="A63" t="str">
            <v>Earnings Excluding Extraordinary Items Per Share</v>
          </cell>
          <cell r="C63">
            <v>-4.4605196558123839E-2</v>
          </cell>
          <cell r="D63">
            <v>-0.31502786820558348</v>
          </cell>
          <cell r="E63">
            <v>-0.95815364243150869</v>
          </cell>
          <cell r="F63">
            <v>-0.82348900334849984</v>
          </cell>
          <cell r="G63">
            <v>-1.2752261264754752</v>
          </cell>
          <cell r="H63">
            <v>-1.3831001883135219</v>
          </cell>
          <cell r="I63">
            <v>-0.4523205125195946</v>
          </cell>
          <cell r="J63">
            <v>0.49461031342940215</v>
          </cell>
          <cell r="AA63" t="str">
            <v>Earnings Excluding Extraordinary Items Per Share</v>
          </cell>
          <cell r="AN63">
            <v>-0.19294939152534088</v>
          </cell>
          <cell r="AO63">
            <v>-0.19255960965291799</v>
          </cell>
          <cell r="AP63">
            <v>-0.34727970547187065</v>
          </cell>
          <cell r="AQ63">
            <v>-0.22538448295650179</v>
          </cell>
          <cell r="AR63">
            <v>-0.95815066000990168</v>
          </cell>
          <cell r="AS63">
            <v>-0.16270837517573811</v>
          </cell>
          <cell r="AT63">
            <v>-0.15130627322696219</v>
          </cell>
          <cell r="AU63">
            <v>-0.16904724895594997</v>
          </cell>
          <cell r="AV63">
            <v>-0.33457915898438367</v>
          </cell>
          <cell r="AW63">
            <v>-0.82348900334849984</v>
          </cell>
          <cell r="AX63">
            <v>-0.29190270186541567</v>
          </cell>
          <cell r="AY63">
            <v>-0.20058184379949401</v>
          </cell>
          <cell r="AZ63">
            <v>-0.2774302490524938</v>
          </cell>
          <cell r="BA63">
            <v>-0.48086266721590148</v>
          </cell>
          <cell r="BB63">
            <v>-1.2752261264754752</v>
          </cell>
        </row>
        <row r="64">
          <cell r="A64" t="str">
            <v>Source: Company Documents; Lehman Brothers Estimates</v>
          </cell>
          <cell r="F64" t="str">
            <v xml:space="preserve"> </v>
          </cell>
          <cell r="G64" t="str">
            <v xml:space="preserve"> </v>
          </cell>
          <cell r="J64" t="str">
            <v xml:space="preserve"> </v>
          </cell>
        </row>
        <row r="68">
          <cell r="A68" t="str">
            <v>Cash Flow Statement (In 000s)</v>
          </cell>
          <cell r="AA68" t="str">
            <v>Cash Flow Statement (In 000s)</v>
          </cell>
        </row>
        <row r="69">
          <cell r="E69" t="str">
            <v xml:space="preserve">1997A </v>
          </cell>
          <cell r="F69" t="str">
            <v xml:space="preserve">1998A </v>
          </cell>
          <cell r="G69" t="str">
            <v xml:space="preserve">1999A </v>
          </cell>
          <cell r="H69" t="str">
            <v xml:space="preserve">2000A </v>
          </cell>
          <cell r="I69" t="str">
            <v xml:space="preserve">2001A </v>
          </cell>
          <cell r="J69" t="str">
            <v xml:space="preserve">2002A </v>
          </cell>
          <cell r="AN69" t="str">
            <v xml:space="preserve">1Q97A </v>
          </cell>
          <cell r="AO69" t="str">
            <v xml:space="preserve">2Q97A </v>
          </cell>
          <cell r="AP69" t="str">
            <v xml:space="preserve">3Q97A </v>
          </cell>
          <cell r="AQ69" t="str">
            <v xml:space="preserve">4Q97A </v>
          </cell>
          <cell r="AR69" t="str">
            <v xml:space="preserve">1997A </v>
          </cell>
          <cell r="AS69" t="str">
            <v xml:space="preserve">1Q98A </v>
          </cell>
          <cell r="AT69" t="str">
            <v xml:space="preserve">2Q98A </v>
          </cell>
          <cell r="AU69" t="str">
            <v xml:space="preserve">3Q98A </v>
          </cell>
          <cell r="AV69" t="str">
            <v xml:space="preserve">4Q98A </v>
          </cell>
          <cell r="AW69" t="str">
            <v xml:space="preserve">1998A </v>
          </cell>
          <cell r="AX69" t="str">
            <v xml:space="preserve">1Q99A </v>
          </cell>
          <cell r="AY69" t="str">
            <v xml:space="preserve">2Q99A </v>
          </cell>
          <cell r="AZ69" t="str">
            <v xml:space="preserve">3Q99A </v>
          </cell>
          <cell r="BA69" t="str">
            <v xml:space="preserve">4Q99A </v>
          </cell>
          <cell r="BB69" t="str">
            <v xml:space="preserve">1999A </v>
          </cell>
        </row>
        <row r="70">
          <cell r="A70" t="str">
            <v>Cash Flows From Operating Activities</v>
          </cell>
          <cell r="E70" t="str">
            <v xml:space="preserve"> </v>
          </cell>
          <cell r="F70" t="str">
            <v xml:space="preserve"> </v>
          </cell>
          <cell r="G70" t="str">
            <v xml:space="preserve"> </v>
          </cell>
          <cell r="AA70" t="str">
            <v>Cash Flows From Operating Activities</v>
          </cell>
          <cell r="AN70" t="str">
            <v xml:space="preserve"> </v>
          </cell>
        </row>
        <row r="71">
          <cell r="A71" t="str">
            <v>Net Income For Common Shareholders</v>
          </cell>
          <cell r="E71">
            <v>-312825</v>
          </cell>
          <cell r="F71">
            <v>-260882.00005</v>
          </cell>
          <cell r="G71">
            <v>-792846.5</v>
          </cell>
          <cell r="H71">
            <v>-621210.91325364099</v>
          </cell>
          <cell r="I71">
            <v>-215498.18359999999</v>
          </cell>
          <cell r="J71">
            <v>-881650</v>
          </cell>
          <cell r="AA71" t="str">
            <v>Net Income For Common Shareholders</v>
          </cell>
          <cell r="AN71">
            <v>-63167</v>
          </cell>
          <cell r="AO71">
            <v>-64090</v>
          </cell>
          <cell r="AP71">
            <v>-115458</v>
          </cell>
          <cell r="AQ71">
            <v>-78551</v>
          </cell>
          <cell r="AR71">
            <v>-312825</v>
          </cell>
          <cell r="AS71">
            <v>-49886</v>
          </cell>
          <cell r="AT71">
            <v>-45717</v>
          </cell>
          <cell r="AU71">
            <v>-51971.000050000002</v>
          </cell>
          <cell r="AV71">
            <v>-113308</v>
          </cell>
          <cell r="AW71">
            <v>-260882.00005</v>
          </cell>
          <cell r="AX71">
            <v>-372331</v>
          </cell>
          <cell r="AY71">
            <v>-76128.5</v>
          </cell>
          <cell r="AZ71">
            <v>-124401.4</v>
          </cell>
          <cell r="BA71">
            <v>-219985.6</v>
          </cell>
          <cell r="BB71">
            <v>-792846.5</v>
          </cell>
        </row>
        <row r="72">
          <cell r="A72" t="str">
            <v>Depreciation &amp; Amortization</v>
          </cell>
          <cell r="E72">
            <v>51541</v>
          </cell>
          <cell r="F72">
            <v>83767</v>
          </cell>
          <cell r="G72">
            <v>113228</v>
          </cell>
          <cell r="H72">
            <v>185356</v>
          </cell>
          <cell r="I72">
            <v>278652</v>
          </cell>
          <cell r="J72">
            <v>372958</v>
          </cell>
          <cell r="AA72" t="str">
            <v>Depreciation &amp; Amortization</v>
          </cell>
          <cell r="AN72">
            <v>12625</v>
          </cell>
          <cell r="AO72">
            <v>12732</v>
          </cell>
          <cell r="AP72">
            <v>12958</v>
          </cell>
          <cell r="AQ72">
            <v>13226</v>
          </cell>
          <cell r="AR72">
            <v>51541</v>
          </cell>
          <cell r="AS72">
            <v>18428</v>
          </cell>
          <cell r="AT72">
            <v>18759</v>
          </cell>
          <cell r="AU72">
            <v>21896</v>
          </cell>
          <cell r="AV72">
            <v>24684</v>
          </cell>
          <cell r="AW72">
            <v>83767</v>
          </cell>
          <cell r="AX72">
            <v>25060</v>
          </cell>
          <cell r="AY72">
            <v>25940</v>
          </cell>
          <cell r="AZ72">
            <v>27841</v>
          </cell>
          <cell r="BA72">
            <v>34387</v>
          </cell>
          <cell r="BB72">
            <v>113228</v>
          </cell>
        </row>
        <row r="73">
          <cell r="A73" t="str">
            <v>Extraordinary Charges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109779</v>
          </cell>
          <cell r="J73">
            <v>221413</v>
          </cell>
          <cell r="AA73" t="str">
            <v>Extraordinary Charges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</row>
        <row r="74">
          <cell r="A74" t="str">
            <v>Equity in Net Loss of Affiliates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34908</v>
          </cell>
          <cell r="J74">
            <v>8012</v>
          </cell>
          <cell r="AA74" t="str">
            <v>Equity in Net Loss of Affiliates</v>
          </cell>
        </row>
        <row r="75">
          <cell r="A75" t="str">
            <v>Amortization of SAC</v>
          </cell>
          <cell r="E75">
            <v>121735</v>
          </cell>
          <cell r="F75">
            <v>18869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AA75" t="str">
            <v>Amortization of SAC</v>
          </cell>
          <cell r="AN75">
            <v>28150</v>
          </cell>
          <cell r="AO75">
            <v>33268</v>
          </cell>
          <cell r="AP75">
            <v>34124</v>
          </cell>
          <cell r="AQ75">
            <v>26193</v>
          </cell>
          <cell r="AR75">
            <v>121735</v>
          </cell>
          <cell r="AS75">
            <v>11019</v>
          </cell>
          <cell r="AT75">
            <v>5886</v>
          </cell>
          <cell r="AU75">
            <v>1964</v>
          </cell>
          <cell r="AV75">
            <v>0</v>
          </cell>
          <cell r="AW75">
            <v>18869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</row>
        <row r="76">
          <cell r="A76" t="str">
            <v>Deferred Stock Based Compensation</v>
          </cell>
          <cell r="E76">
            <v>-373</v>
          </cell>
          <cell r="F76">
            <v>0</v>
          </cell>
          <cell r="G76">
            <v>0</v>
          </cell>
          <cell r="H76">
            <v>51465</v>
          </cell>
          <cell r="I76">
            <v>20173</v>
          </cell>
          <cell r="J76">
            <v>11279</v>
          </cell>
          <cell r="AA76" t="str">
            <v>Deferred Stock Based Compensation</v>
          </cell>
          <cell r="AN76">
            <v>0</v>
          </cell>
          <cell r="AO76">
            <v>-365</v>
          </cell>
          <cell r="AP76">
            <v>0</v>
          </cell>
          <cell r="AQ76">
            <v>-8</v>
          </cell>
          <cell r="AR76">
            <v>-373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</row>
        <row r="77">
          <cell r="A77" t="str">
            <v>Amortization of Debt &amp; Preferred</v>
          </cell>
          <cell r="E77">
            <v>83221</v>
          </cell>
          <cell r="F77">
            <v>125724</v>
          </cell>
          <cell r="G77">
            <v>125724</v>
          </cell>
          <cell r="H77">
            <v>6506</v>
          </cell>
          <cell r="I77">
            <v>9189</v>
          </cell>
          <cell r="J77">
            <v>11906</v>
          </cell>
          <cell r="AA77" t="str">
            <v>Amortization of Debt &amp; Preferred</v>
          </cell>
          <cell r="AN77">
            <v>18542</v>
          </cell>
          <cell r="AO77">
            <v>20189</v>
          </cell>
          <cell r="AP77">
            <v>21919</v>
          </cell>
          <cell r="AQ77">
            <v>22571</v>
          </cell>
          <cell r="AR77">
            <v>83221</v>
          </cell>
          <cell r="AS77">
            <v>27803</v>
          </cell>
          <cell r="AT77">
            <v>28584</v>
          </cell>
          <cell r="AU77">
            <v>20268.942530995238</v>
          </cell>
          <cell r="AV77">
            <v>49068.057469004765</v>
          </cell>
          <cell r="AW77">
            <v>125724</v>
          </cell>
          <cell r="AX77">
            <v>27803</v>
          </cell>
          <cell r="AY77">
            <v>28584</v>
          </cell>
          <cell r="AZ77">
            <v>0</v>
          </cell>
          <cell r="BA77">
            <v>69337</v>
          </cell>
          <cell r="BB77">
            <v>125724</v>
          </cell>
        </row>
        <row r="78">
          <cell r="A78" t="str">
            <v>Change in Reserve For Excess or Obsolete Inventory</v>
          </cell>
          <cell r="E78">
            <v>-1823</v>
          </cell>
          <cell r="F78">
            <v>1341</v>
          </cell>
          <cell r="G78">
            <v>1341</v>
          </cell>
          <cell r="H78">
            <v>5959</v>
          </cell>
          <cell r="I78">
            <v>679</v>
          </cell>
          <cell r="J78">
            <v>0</v>
          </cell>
          <cell r="AA78" t="str">
            <v>Change in Reserve For Excess or Obsolete Inventory</v>
          </cell>
          <cell r="AN78">
            <v>-2302</v>
          </cell>
          <cell r="AO78">
            <v>4289</v>
          </cell>
          <cell r="AP78">
            <v>243</v>
          </cell>
          <cell r="AQ78">
            <v>-4053</v>
          </cell>
          <cell r="AR78">
            <v>-1823</v>
          </cell>
          <cell r="AS78">
            <v>-33</v>
          </cell>
          <cell r="AT78">
            <v>50</v>
          </cell>
          <cell r="AU78">
            <v>0</v>
          </cell>
          <cell r="AV78">
            <v>1324</v>
          </cell>
          <cell r="AW78">
            <v>1341</v>
          </cell>
          <cell r="AX78">
            <v>-33</v>
          </cell>
          <cell r="AY78">
            <v>50</v>
          </cell>
          <cell r="AZ78">
            <v>0</v>
          </cell>
          <cell r="BA78">
            <v>1324</v>
          </cell>
          <cell r="BB78">
            <v>1341</v>
          </cell>
        </row>
        <row r="79">
          <cell r="A79" t="str">
            <v>Change in Other Long-term Obligations</v>
          </cell>
          <cell r="E79">
            <v>12056</v>
          </cell>
          <cell r="F79">
            <v>16147</v>
          </cell>
          <cell r="G79">
            <v>16147</v>
          </cell>
          <cell r="H79">
            <v>37236</v>
          </cell>
          <cell r="I79">
            <v>46282</v>
          </cell>
          <cell r="J79">
            <v>-20924</v>
          </cell>
          <cell r="AA79" t="str">
            <v>Change in Other Long-term Obligations</v>
          </cell>
          <cell r="AN79">
            <v>733</v>
          </cell>
          <cell r="AO79">
            <v>684</v>
          </cell>
          <cell r="AP79">
            <v>7893</v>
          </cell>
          <cell r="AQ79">
            <v>2746</v>
          </cell>
          <cell r="AR79">
            <v>12056</v>
          </cell>
          <cell r="AS79">
            <v>2964</v>
          </cell>
          <cell r="AT79">
            <v>3159</v>
          </cell>
          <cell r="AU79">
            <v>0</v>
          </cell>
          <cell r="AV79">
            <v>10024</v>
          </cell>
          <cell r="AW79">
            <v>16147</v>
          </cell>
          <cell r="AX79">
            <v>2964</v>
          </cell>
          <cell r="AY79">
            <v>3159</v>
          </cell>
          <cell r="AZ79">
            <v>0</v>
          </cell>
          <cell r="BA79">
            <v>10024</v>
          </cell>
          <cell r="BB79">
            <v>16147</v>
          </cell>
        </row>
        <row r="80">
          <cell r="A80" t="str">
            <v>Other, Net</v>
          </cell>
          <cell r="E80">
            <v>794</v>
          </cell>
          <cell r="F80">
            <v>2245</v>
          </cell>
          <cell r="G80">
            <v>2245</v>
          </cell>
          <cell r="H80">
            <v>14899</v>
          </cell>
          <cell r="I80">
            <v>36179</v>
          </cell>
          <cell r="J80">
            <v>109665</v>
          </cell>
          <cell r="AA80" t="str">
            <v>Other, Net</v>
          </cell>
          <cell r="AN80">
            <v>2432</v>
          </cell>
          <cell r="AO80">
            <v>2110</v>
          </cell>
          <cell r="AP80">
            <v>-4482</v>
          </cell>
          <cell r="AQ80">
            <v>734</v>
          </cell>
          <cell r="AR80">
            <v>794</v>
          </cell>
          <cell r="AS80">
            <v>508</v>
          </cell>
          <cell r="AT80">
            <v>1737</v>
          </cell>
          <cell r="AU80">
            <v>0</v>
          </cell>
          <cell r="AV80">
            <v>0</v>
          </cell>
          <cell r="AW80">
            <v>2245</v>
          </cell>
          <cell r="AX80">
            <v>508</v>
          </cell>
          <cell r="AY80">
            <v>1737</v>
          </cell>
          <cell r="AZ80">
            <v>0</v>
          </cell>
          <cell r="BA80">
            <v>0</v>
          </cell>
          <cell r="BB80">
            <v>2245</v>
          </cell>
        </row>
        <row r="81">
          <cell r="A81" t="str">
            <v>Change in Working Capital Requirements</v>
          </cell>
          <cell r="E81">
            <v>54158</v>
          </cell>
          <cell r="F81">
            <v>-4101.0009500000015</v>
          </cell>
          <cell r="G81">
            <v>475648.5</v>
          </cell>
          <cell r="H81">
            <v>201113</v>
          </cell>
          <cell r="I81">
            <v>169140.10566614091</v>
          </cell>
          <cell r="J81">
            <v>234085</v>
          </cell>
          <cell r="AA81" t="str">
            <v xml:space="preserve"> Change in Working Capital Requirements</v>
          </cell>
          <cell r="AN81">
            <v>-2336</v>
          </cell>
          <cell r="AO81">
            <v>-12685</v>
          </cell>
          <cell r="AP81">
            <v>11915</v>
          </cell>
          <cell r="AQ81">
            <v>57264</v>
          </cell>
          <cell r="AR81">
            <v>54158</v>
          </cell>
          <cell r="AS81">
            <v>-30986</v>
          </cell>
          <cell r="AT81">
            <v>27158</v>
          </cell>
          <cell r="AU81">
            <v>-27704.942480995236</v>
          </cell>
          <cell r="AV81">
            <v>27431.941530995235</v>
          </cell>
          <cell r="AW81">
            <v>-4101.0009500000015</v>
          </cell>
          <cell r="AX81">
            <v>321390</v>
          </cell>
          <cell r="AY81">
            <v>83112.5</v>
          </cell>
          <cell r="AZ81">
            <v>-41860.600000000006</v>
          </cell>
          <cell r="BA81">
            <v>113006.6</v>
          </cell>
          <cell r="BB81">
            <v>475648.5</v>
          </cell>
        </row>
        <row r="82">
          <cell r="A82" t="str">
            <v>Net Cash From Operating Activities</v>
          </cell>
          <cell r="E82">
            <v>43</v>
          </cell>
          <cell r="F82">
            <v>-16890.001</v>
          </cell>
          <cell r="G82">
            <v>-58513</v>
          </cell>
          <cell r="H82">
            <v>-118676.91325364099</v>
          </cell>
          <cell r="I82">
            <v>489482.92206614092</v>
          </cell>
          <cell r="J82">
            <v>66744</v>
          </cell>
          <cell r="AA82" t="str">
            <v>Net Cash From Operating Activities</v>
          </cell>
          <cell r="AN82">
            <v>-5323</v>
          </cell>
          <cell r="AO82">
            <v>-3868</v>
          </cell>
          <cell r="AP82">
            <v>-30888</v>
          </cell>
          <cell r="AQ82">
            <v>40122</v>
          </cell>
          <cell r="AR82">
            <v>43</v>
          </cell>
          <cell r="AS82">
            <v>-20183</v>
          </cell>
          <cell r="AT82">
            <v>39616</v>
          </cell>
          <cell r="AU82">
            <v>-35547</v>
          </cell>
          <cell r="AV82">
            <v>-776.00099999999998</v>
          </cell>
          <cell r="AW82">
            <v>-16890.001</v>
          </cell>
          <cell r="AX82">
            <v>5361</v>
          </cell>
          <cell r="AY82">
            <v>66454</v>
          </cell>
          <cell r="AZ82">
            <v>-138421</v>
          </cell>
          <cell r="BA82">
            <v>8093</v>
          </cell>
          <cell r="BB82">
            <v>-58513</v>
          </cell>
        </row>
        <row r="83">
          <cell r="A83" t="str">
            <v/>
          </cell>
          <cell r="E83" t="str">
            <v xml:space="preserve"> </v>
          </cell>
          <cell r="F83" t="str">
            <v xml:space="preserve"> </v>
          </cell>
          <cell r="J83" t="str">
            <v/>
          </cell>
          <cell r="AO83" t="str">
            <v xml:space="preserve"> </v>
          </cell>
          <cell r="AP83" t="str">
            <v xml:space="preserve"> </v>
          </cell>
          <cell r="AR83" t="str">
            <v xml:space="preserve"> </v>
          </cell>
          <cell r="AW83" t="str">
            <v xml:space="preserve"> </v>
          </cell>
          <cell r="BB83" t="str">
            <v xml:space="preserve"> </v>
          </cell>
        </row>
        <row r="84">
          <cell r="A84" t="str">
            <v>Cash Flows From Investing Activities</v>
          </cell>
          <cell r="E84" t="str">
            <v xml:space="preserve"> </v>
          </cell>
          <cell r="F84" t="str">
            <v xml:space="preserve"> </v>
          </cell>
          <cell r="J84" t="str">
            <v xml:space="preserve"> </v>
          </cell>
          <cell r="AA84" t="str">
            <v>Cash Flows From Investing Activities</v>
          </cell>
          <cell r="AR84" t="str">
            <v xml:space="preserve"> </v>
          </cell>
          <cell r="AW84" t="str">
            <v xml:space="preserve"> </v>
          </cell>
          <cell r="BB84" t="str">
            <v xml:space="preserve"> </v>
          </cell>
        </row>
        <row r="85">
          <cell r="A85" t="str">
            <v>Net Purchase of Marketable Investment Securities</v>
          </cell>
          <cell r="E85">
            <v>-257638</v>
          </cell>
          <cell r="F85">
            <v>57764</v>
          </cell>
          <cell r="G85">
            <v>-106884</v>
          </cell>
          <cell r="H85">
            <v>-322100</v>
          </cell>
          <cell r="I85">
            <v>-525911</v>
          </cell>
          <cell r="J85">
            <v>-85008</v>
          </cell>
          <cell r="AA85" t="str">
            <v>Net Purchase of Marketable Investment Securities</v>
          </cell>
          <cell r="AN85">
            <v>13284</v>
          </cell>
          <cell r="AO85">
            <v>-1074</v>
          </cell>
          <cell r="AP85">
            <v>-25789</v>
          </cell>
          <cell r="AQ85">
            <v>-244059</v>
          </cell>
          <cell r="AR85">
            <v>-257638</v>
          </cell>
          <cell r="AS85">
            <v>120588</v>
          </cell>
          <cell r="AT85">
            <v>23440</v>
          </cell>
          <cell r="AU85">
            <v>-22260</v>
          </cell>
          <cell r="AV85">
            <v>-64004</v>
          </cell>
          <cell r="AW85">
            <v>57764</v>
          </cell>
          <cell r="AX85">
            <v>15424</v>
          </cell>
          <cell r="AY85">
            <v>94390</v>
          </cell>
          <cell r="AZ85">
            <v>27761</v>
          </cell>
          <cell r="BA85">
            <v>-244459</v>
          </cell>
          <cell r="BB85">
            <v>-106884</v>
          </cell>
        </row>
        <row r="86">
          <cell r="A86" t="str">
            <v>Aggregate Purchase of Property, Plant &amp; Equipment</v>
          </cell>
          <cell r="E86">
            <v>-232058</v>
          </cell>
          <cell r="F86">
            <v>-161140</v>
          </cell>
          <cell r="G86">
            <v>-91152</v>
          </cell>
          <cell r="H86">
            <v>-380295</v>
          </cell>
          <cell r="I86">
            <v>-663728</v>
          </cell>
          <cell r="J86">
            <v>-482904</v>
          </cell>
          <cell r="AA86" t="str">
            <v>Aggregate Purchase of Property, Plant &amp; Equipment</v>
          </cell>
          <cell r="AN86">
            <v>-42570</v>
          </cell>
          <cell r="AO86">
            <v>-24534</v>
          </cell>
          <cell r="AP86">
            <v>-116454</v>
          </cell>
          <cell r="AQ86">
            <v>-48500</v>
          </cell>
          <cell r="AR86">
            <v>-232058</v>
          </cell>
          <cell r="AS86">
            <v>-25668</v>
          </cell>
          <cell r="AT86">
            <v>-84481</v>
          </cell>
          <cell r="AU86">
            <v>-31277</v>
          </cell>
          <cell r="AV86">
            <v>-19714</v>
          </cell>
          <cell r="AW86">
            <v>-161140</v>
          </cell>
          <cell r="AX86">
            <v>-8854</v>
          </cell>
          <cell r="AY86">
            <v>-23345</v>
          </cell>
          <cell r="AZ86">
            <v>-33070</v>
          </cell>
          <cell r="BA86">
            <v>-25883</v>
          </cell>
          <cell r="BB86">
            <v>-91152</v>
          </cell>
        </row>
        <row r="87">
          <cell r="A87" t="str">
            <v>Net Funds Released/Contributed To Escrow A/Cs</v>
          </cell>
          <cell r="E87">
            <v>-107346</v>
          </cell>
          <cell r="F87">
            <v>110125</v>
          </cell>
          <cell r="G87">
            <v>0</v>
          </cell>
          <cell r="H87">
            <v>-82393</v>
          </cell>
          <cell r="I87">
            <v>-37963</v>
          </cell>
          <cell r="J87">
            <v>-35027</v>
          </cell>
          <cell r="AA87" t="str">
            <v>Net Funds Released/Contributed To Escrow A/Cs</v>
          </cell>
          <cell r="AN87">
            <v>29584</v>
          </cell>
          <cell r="AO87">
            <v>-178263</v>
          </cell>
          <cell r="AP87">
            <v>24266</v>
          </cell>
          <cell r="AQ87">
            <v>17067</v>
          </cell>
          <cell r="AR87">
            <v>-107346</v>
          </cell>
          <cell r="AS87">
            <v>24944</v>
          </cell>
          <cell r="AT87">
            <v>45710</v>
          </cell>
          <cell r="AU87">
            <v>34936.75</v>
          </cell>
          <cell r="AV87">
            <v>4534.25</v>
          </cell>
          <cell r="AW87">
            <v>110125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</row>
        <row r="88">
          <cell r="A88" t="str">
            <v>Investment in Affiliates</v>
          </cell>
          <cell r="E88">
            <v>0</v>
          </cell>
          <cell r="F88">
            <v>0</v>
          </cell>
          <cell r="G88">
            <v>0</v>
          </cell>
          <cell r="H88">
            <v>-110045</v>
          </cell>
          <cell r="I88">
            <v>-50000</v>
          </cell>
          <cell r="J88">
            <v>0</v>
          </cell>
          <cell r="AA88" t="str">
            <v>Investment in Affiliates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</row>
        <row r="89">
          <cell r="A89" t="str">
            <v>Other</v>
          </cell>
          <cell r="E89">
            <v>-207</v>
          </cell>
          <cell r="F89">
            <v>-14797.004000000001</v>
          </cell>
          <cell r="G89">
            <v>135210</v>
          </cell>
          <cell r="H89">
            <v>-17124</v>
          </cell>
          <cell r="I89">
            <v>-1517</v>
          </cell>
          <cell r="J89">
            <v>-79448</v>
          </cell>
          <cell r="AA89" t="str">
            <v>Other</v>
          </cell>
          <cell r="AN89">
            <v>-780</v>
          </cell>
          <cell r="AO89">
            <v>-327</v>
          </cell>
          <cell r="AP89">
            <v>-472</v>
          </cell>
          <cell r="AQ89">
            <v>1372</v>
          </cell>
          <cell r="AR89">
            <v>-207</v>
          </cell>
          <cell r="AS89">
            <v>-6981</v>
          </cell>
          <cell r="AT89">
            <v>4344</v>
          </cell>
          <cell r="AU89">
            <v>5983.2459999999992</v>
          </cell>
          <cell r="AV89">
            <v>-18143.25</v>
          </cell>
          <cell r="AW89">
            <v>-14797.004000000001</v>
          </cell>
          <cell r="AX89">
            <v>77167</v>
          </cell>
          <cell r="AY89">
            <v>-330</v>
          </cell>
          <cell r="AZ89">
            <v>-11714</v>
          </cell>
          <cell r="BA89">
            <v>70087</v>
          </cell>
          <cell r="BB89">
            <v>135210</v>
          </cell>
        </row>
        <row r="90">
          <cell r="A90" t="str">
            <v>Net Cash From Investing Activities</v>
          </cell>
          <cell r="E90">
            <v>-597248.91</v>
          </cell>
          <cell r="F90">
            <v>-8048.0040000000008</v>
          </cell>
          <cell r="G90">
            <v>-62826</v>
          </cell>
          <cell r="H90">
            <v>-911957</v>
          </cell>
          <cell r="I90">
            <v>-1279119</v>
          </cell>
          <cell r="J90">
            <v>-682387</v>
          </cell>
          <cell r="AA90" t="str">
            <v>Net Cash From Investing Activities</v>
          </cell>
          <cell r="AN90">
            <v>-482</v>
          </cell>
          <cell r="AO90">
            <v>-204198</v>
          </cell>
          <cell r="AP90">
            <v>-118448.91</v>
          </cell>
          <cell r="AQ90">
            <v>-274120</v>
          </cell>
          <cell r="AR90">
            <v>-597248.91</v>
          </cell>
          <cell r="AS90">
            <v>112883</v>
          </cell>
          <cell r="AT90">
            <v>-10987</v>
          </cell>
          <cell r="AU90">
            <v>-12617.003999999999</v>
          </cell>
          <cell r="AV90">
            <v>-97327</v>
          </cell>
          <cell r="AW90">
            <v>-8048.0040000000008</v>
          </cell>
          <cell r="AX90">
            <v>83737</v>
          </cell>
          <cell r="AY90">
            <v>70715</v>
          </cell>
          <cell r="AZ90">
            <v>-17023</v>
          </cell>
          <cell r="BA90">
            <v>-200255</v>
          </cell>
          <cell r="BB90">
            <v>-62826</v>
          </cell>
        </row>
        <row r="91">
          <cell r="A91" t="str">
            <v/>
          </cell>
          <cell r="E91" t="str">
            <v xml:space="preserve"> </v>
          </cell>
          <cell r="F91" t="str">
            <v xml:space="preserve"> </v>
          </cell>
          <cell r="H91" t="str">
            <v xml:space="preserve"> </v>
          </cell>
          <cell r="I91" t="str">
            <v xml:space="preserve"> </v>
          </cell>
          <cell r="AR91" t="str">
            <v xml:space="preserve"> </v>
          </cell>
          <cell r="AW91" t="str">
            <v xml:space="preserve"> </v>
          </cell>
          <cell r="BB91" t="str">
            <v xml:space="preserve"> </v>
          </cell>
        </row>
        <row r="92">
          <cell r="A92" t="str">
            <v>Cash Flows From Financing Activities</v>
          </cell>
          <cell r="E92" t="str">
            <v xml:space="preserve"> </v>
          </cell>
          <cell r="F92" t="str">
            <v xml:space="preserve"> </v>
          </cell>
          <cell r="H92" t="str">
            <v xml:space="preserve"> </v>
          </cell>
          <cell r="I92" t="str">
            <v xml:space="preserve"> </v>
          </cell>
          <cell r="J92" t="str">
            <v xml:space="preserve"> </v>
          </cell>
          <cell r="AA92" t="str">
            <v>Cash Flows From Financing Activities</v>
          </cell>
          <cell r="AR92" t="str">
            <v xml:space="preserve"> </v>
          </cell>
          <cell r="AW92" t="str">
            <v xml:space="preserve"> </v>
          </cell>
          <cell r="BB92" t="str">
            <v xml:space="preserve"> </v>
          </cell>
        </row>
        <row r="93">
          <cell r="A93" t="str">
            <v>Borrowings</v>
          </cell>
          <cell r="E93">
            <v>0</v>
          </cell>
          <cell r="F93">
            <v>0</v>
          </cell>
          <cell r="G93">
            <v>0</v>
          </cell>
          <cell r="H93">
            <v>990355</v>
          </cell>
          <cell r="I93">
            <v>1700000</v>
          </cell>
          <cell r="J93">
            <v>13999</v>
          </cell>
          <cell r="AA93" t="str">
            <v>Borrowings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</row>
        <row r="94">
          <cell r="A94" t="str">
            <v>Repayments</v>
          </cell>
          <cell r="E94">
            <v>-13253</v>
          </cell>
          <cell r="F94">
            <v>-16552</v>
          </cell>
          <cell r="G94">
            <v>-16552</v>
          </cell>
          <cell r="H94">
            <v>-17668</v>
          </cell>
          <cell r="I94">
            <v>-98882</v>
          </cell>
          <cell r="J94">
            <v>-20865</v>
          </cell>
          <cell r="AA94" t="str">
            <v>Repayments</v>
          </cell>
          <cell r="AN94">
            <v>-3130</v>
          </cell>
          <cell r="AO94">
            <v>-2421</v>
          </cell>
          <cell r="AP94">
            <v>-2862</v>
          </cell>
          <cell r="AQ94">
            <v>-4840</v>
          </cell>
          <cell r="AR94">
            <v>-13253</v>
          </cell>
          <cell r="AS94">
            <v>-4025</v>
          </cell>
          <cell r="AT94">
            <v>-4142</v>
          </cell>
          <cell r="AU94">
            <v>-3287.5</v>
          </cell>
          <cell r="AV94">
            <v>-5097.5</v>
          </cell>
          <cell r="AW94">
            <v>-16552</v>
          </cell>
          <cell r="AX94">
            <v>-4025</v>
          </cell>
          <cell r="AY94">
            <v>-4142</v>
          </cell>
          <cell r="AZ94">
            <v>-3287.5</v>
          </cell>
          <cell r="BA94">
            <v>-5097.5</v>
          </cell>
          <cell r="BB94">
            <v>-16552</v>
          </cell>
        </row>
        <row r="95">
          <cell r="A95" t="str">
            <v>Other</v>
          </cell>
          <cell r="E95">
            <v>0</v>
          </cell>
          <cell r="F95">
            <v>0</v>
          </cell>
          <cell r="G95">
            <v>0</v>
          </cell>
          <cell r="H95">
            <v>-2120</v>
          </cell>
          <cell r="I95">
            <v>-340</v>
          </cell>
          <cell r="J95">
            <v>425509</v>
          </cell>
          <cell r="AA95" t="str">
            <v>Other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</row>
        <row r="96">
          <cell r="A96" t="str">
            <v>Proceeds From Offerings and Exercise of Stock Options</v>
          </cell>
          <cell r="E96">
            <v>716435</v>
          </cell>
          <cell r="F96">
            <v>2830.0003999999999</v>
          </cell>
          <cell r="G96">
            <v>8915</v>
          </cell>
          <cell r="H96">
            <v>11586</v>
          </cell>
          <cell r="I96">
            <v>9929</v>
          </cell>
          <cell r="J96">
            <v>2189</v>
          </cell>
          <cell r="AA96" t="str">
            <v>Proceeds From Offerings and Exercise of Stock Options</v>
          </cell>
          <cell r="AN96">
            <v>156</v>
          </cell>
          <cell r="AO96">
            <v>362887</v>
          </cell>
          <cell r="AP96">
            <v>-1406</v>
          </cell>
          <cell r="AQ96">
            <v>354798</v>
          </cell>
          <cell r="AR96">
            <v>716435</v>
          </cell>
          <cell r="AS96">
            <v>170</v>
          </cell>
          <cell r="AT96">
            <v>1032</v>
          </cell>
          <cell r="AU96">
            <v>350.00040000000001</v>
          </cell>
          <cell r="AV96">
            <v>1278</v>
          </cell>
          <cell r="AW96">
            <v>2830.0003999999999</v>
          </cell>
          <cell r="AX96">
            <v>1525</v>
          </cell>
          <cell r="AY96">
            <v>3477</v>
          </cell>
          <cell r="AZ96">
            <v>2001</v>
          </cell>
          <cell r="BA96">
            <v>1912</v>
          </cell>
          <cell r="BB96">
            <v>8915</v>
          </cell>
        </row>
        <row r="97">
          <cell r="A97" t="str">
            <v>Net Cash From Financing Activities</v>
          </cell>
          <cell r="E97">
            <v>703181.80781250005</v>
          </cell>
          <cell r="F97">
            <v>-13722</v>
          </cell>
          <cell r="G97">
            <v>920090.99618749996</v>
          </cell>
          <cell r="H97">
            <v>982153</v>
          </cell>
          <cell r="I97">
            <v>1610707</v>
          </cell>
          <cell r="J97">
            <v>420832</v>
          </cell>
          <cell r="AA97" t="str">
            <v>Net Cash From Financing Activities</v>
          </cell>
          <cell r="AN97">
            <v>-2974</v>
          </cell>
          <cell r="AO97">
            <v>360465.9</v>
          </cell>
          <cell r="AP97">
            <v>-2541.9921875</v>
          </cell>
          <cell r="AQ97">
            <v>348231.9</v>
          </cell>
          <cell r="AR97">
            <v>703181.80781250005</v>
          </cell>
          <cell r="AS97">
            <v>-3855</v>
          </cell>
          <cell r="AT97">
            <v>-3110</v>
          </cell>
          <cell r="AU97">
            <v>-3552</v>
          </cell>
          <cell r="AV97">
            <v>-3205</v>
          </cell>
          <cell r="AW97">
            <v>-13722</v>
          </cell>
          <cell r="AX97">
            <v>-51745</v>
          </cell>
          <cell r="AY97">
            <v>-3520.9959999999996</v>
          </cell>
          <cell r="AZ97">
            <v>-3333.0078125</v>
          </cell>
          <cell r="BA97">
            <v>978690</v>
          </cell>
          <cell r="BB97">
            <v>920090.99618749996</v>
          </cell>
        </row>
        <row r="98">
          <cell r="A98" t="str">
            <v/>
          </cell>
          <cell r="E98" t="str">
            <v/>
          </cell>
          <cell r="F98" t="str">
            <v/>
          </cell>
          <cell r="H98">
            <v>0</v>
          </cell>
          <cell r="J98" t="str">
            <v/>
          </cell>
        </row>
        <row r="99">
          <cell r="A99" t="str">
            <v>Beginning Cash</v>
          </cell>
          <cell r="E99">
            <v>39231</v>
          </cell>
          <cell r="F99">
            <v>145207</v>
          </cell>
          <cell r="G99">
            <v>106546.99499999998</v>
          </cell>
          <cell r="H99">
            <v>905298.99118750007</v>
          </cell>
          <cell r="I99">
            <v>856818.07793385908</v>
          </cell>
          <cell r="J99">
            <v>1677889</v>
          </cell>
          <cell r="AA99" t="str">
            <v>Cash - Beginning of Period</v>
          </cell>
          <cell r="AN99">
            <v>39231</v>
          </cell>
          <cell r="AO99">
            <v>30452</v>
          </cell>
          <cell r="AP99">
            <v>182851.9</v>
          </cell>
          <cell r="AQ99">
            <v>30972.99781250002</v>
          </cell>
          <cell r="AR99">
            <v>39231</v>
          </cell>
          <cell r="AS99">
            <v>145207</v>
          </cell>
          <cell r="AT99">
            <v>234052</v>
          </cell>
          <cell r="AU99">
            <v>259571</v>
          </cell>
          <cell r="AV99">
            <v>207854.99599999998</v>
          </cell>
          <cell r="AW99">
            <v>145207</v>
          </cell>
          <cell r="AX99">
            <v>106546.99499999998</v>
          </cell>
          <cell r="AY99">
            <v>143899.995</v>
          </cell>
          <cell r="AZ99">
            <v>277547.99900000001</v>
          </cell>
          <cell r="BA99">
            <v>118770.99118750001</v>
          </cell>
          <cell r="BB99">
            <v>106546.99499999998</v>
          </cell>
        </row>
        <row r="100">
          <cell r="A100" t="str">
            <v>Net Increase/(Decrease) in Cash</v>
          </cell>
          <cell r="E100">
            <v>105976</v>
          </cell>
          <cell r="F100">
            <v>-38660.005000000005</v>
          </cell>
          <cell r="G100">
            <v>798751.99618749996</v>
          </cell>
          <cell r="H100">
            <v>-48480.913253640989</v>
          </cell>
          <cell r="I100">
            <v>821070.92206614092</v>
          </cell>
          <cell r="J100">
            <v>-194811</v>
          </cell>
          <cell r="AA100" t="str">
            <v>Net Increase (Decrease) in Cash &amp; Equivalents</v>
          </cell>
          <cell r="AN100">
            <v>-8779</v>
          </cell>
          <cell r="AO100">
            <v>152399.9</v>
          </cell>
          <cell r="AP100">
            <v>-151878.9021875</v>
          </cell>
          <cell r="AQ100">
            <v>114233.9</v>
          </cell>
          <cell r="AR100">
            <v>105976</v>
          </cell>
          <cell r="AS100">
            <v>88845</v>
          </cell>
          <cell r="AT100">
            <v>25519</v>
          </cell>
          <cell r="AU100">
            <v>-51716.004000000001</v>
          </cell>
          <cell r="AV100">
            <v>-101308.001</v>
          </cell>
          <cell r="AW100">
            <v>-38660.005000000005</v>
          </cell>
          <cell r="AX100">
            <v>37353</v>
          </cell>
          <cell r="AY100">
            <v>133648.00400000002</v>
          </cell>
          <cell r="AZ100">
            <v>-158777.0078125</v>
          </cell>
          <cell r="BA100">
            <v>786528</v>
          </cell>
          <cell r="BB100">
            <v>798751.99618749996</v>
          </cell>
        </row>
        <row r="101">
          <cell r="A101" t="str">
            <v>Ending Cash</v>
          </cell>
          <cell r="E101">
            <v>145207</v>
          </cell>
          <cell r="F101">
            <v>106546.99499999998</v>
          </cell>
          <cell r="G101">
            <v>905298.99118750007</v>
          </cell>
          <cell r="H101">
            <v>856818.07793385908</v>
          </cell>
          <cell r="I101">
            <v>1677889</v>
          </cell>
          <cell r="J101">
            <v>1483078</v>
          </cell>
          <cell r="AA101" t="str">
            <v>Cash - End of Period</v>
          </cell>
          <cell r="AN101">
            <v>30452</v>
          </cell>
          <cell r="AO101">
            <v>182851.9</v>
          </cell>
          <cell r="AP101">
            <v>30972.99781250002</v>
          </cell>
          <cell r="AQ101">
            <v>145206.89781250004</v>
          </cell>
          <cell r="AR101">
            <v>145207</v>
          </cell>
          <cell r="AS101">
            <v>234052</v>
          </cell>
          <cell r="AT101">
            <v>259571</v>
          </cell>
          <cell r="AU101">
            <v>207854.99599999998</v>
          </cell>
          <cell r="AV101">
            <v>106546.99499999998</v>
          </cell>
          <cell r="AW101">
            <v>106546.99499999998</v>
          </cell>
          <cell r="AX101">
            <v>143899.995</v>
          </cell>
          <cell r="AY101">
            <v>277547.99900000001</v>
          </cell>
          <cell r="AZ101">
            <v>118770.99118750001</v>
          </cell>
          <cell r="BA101">
            <v>905298.99118750007</v>
          </cell>
          <cell r="BB101">
            <v>905298.99118750007</v>
          </cell>
        </row>
        <row r="102">
          <cell r="A102" t="str">
            <v>Source: Company Documents; Lehman Brothers Estimates</v>
          </cell>
          <cell r="E102" t="str">
            <v/>
          </cell>
          <cell r="F102" t="str">
            <v xml:space="preserve"> </v>
          </cell>
          <cell r="G102" t="str">
            <v xml:space="preserve"> </v>
          </cell>
          <cell r="J102" t="str">
            <v/>
          </cell>
          <cell r="AA102" t="str">
            <v xml:space="preserve"> </v>
          </cell>
        </row>
        <row r="103">
          <cell r="E103" t="str">
            <v/>
          </cell>
          <cell r="F103" t="str">
            <v xml:space="preserve"> </v>
          </cell>
          <cell r="G103" t="str">
            <v xml:space="preserve"> </v>
          </cell>
        </row>
        <row r="230">
          <cell r="E230" t="str">
            <v xml:space="preserve"> </v>
          </cell>
          <cell r="F230" t="str">
            <v xml:space="preserve"> </v>
          </cell>
          <cell r="G230" t="str">
            <v xml:space="preserve"> </v>
          </cell>
          <cell r="AN230" t="str">
            <v xml:space="preserve"> </v>
          </cell>
          <cell r="AO230" t="str">
            <v xml:space="preserve"> </v>
          </cell>
          <cell r="AP230" t="str">
            <v xml:space="preserve"> </v>
          </cell>
        </row>
        <row r="231">
          <cell r="A231" t="str">
            <v>Debt &amp; Preferred Schedule ('000s)</v>
          </cell>
          <cell r="AA231" t="str">
            <v>Debt &amp; Preferred Schedule ('000s)</v>
          </cell>
        </row>
        <row r="232">
          <cell r="E232" t="str">
            <v xml:space="preserve">1997A </v>
          </cell>
          <cell r="F232" t="str">
            <v xml:space="preserve">1998A </v>
          </cell>
          <cell r="G232" t="str">
            <v xml:space="preserve">1999A </v>
          </cell>
          <cell r="H232" t="str">
            <v xml:space="preserve">2000A </v>
          </cell>
          <cell r="I232" t="str">
            <v xml:space="preserve">2001A </v>
          </cell>
          <cell r="J232" t="str">
            <v xml:space="preserve">2002A </v>
          </cell>
          <cell r="AN232" t="str">
            <v xml:space="preserve">1Q97A </v>
          </cell>
          <cell r="AO232" t="str">
            <v xml:space="preserve">2Q97A </v>
          </cell>
          <cell r="AP232" t="str">
            <v xml:space="preserve">3Q97A </v>
          </cell>
          <cell r="AQ232" t="str">
            <v xml:space="preserve">4Q97A </v>
          </cell>
          <cell r="AR232" t="str">
            <v xml:space="preserve">1997A </v>
          </cell>
          <cell r="AS232" t="str">
            <v xml:space="preserve">1Q98A </v>
          </cell>
          <cell r="AT232" t="str">
            <v xml:space="preserve">2Q98A </v>
          </cell>
          <cell r="AU232" t="str">
            <v xml:space="preserve">3Q98A </v>
          </cell>
          <cell r="AV232" t="str">
            <v xml:space="preserve">4Q98A </v>
          </cell>
          <cell r="AW232" t="str">
            <v xml:space="preserve">1998A </v>
          </cell>
          <cell r="AX232" t="str">
            <v xml:space="preserve">1Q99A </v>
          </cell>
          <cell r="AY232" t="str">
            <v xml:space="preserve">2Q99A </v>
          </cell>
          <cell r="AZ232" t="str">
            <v xml:space="preserve">3Q99A </v>
          </cell>
          <cell r="BA232" t="str">
            <v xml:space="preserve">4Q99A </v>
          </cell>
          <cell r="BB232" t="str">
            <v xml:space="preserve">1999A </v>
          </cell>
        </row>
        <row r="233">
          <cell r="A233" t="str">
            <v>Debt -- Outstanding Balances</v>
          </cell>
          <cell r="E233" t="str">
            <v xml:space="preserve"> </v>
          </cell>
          <cell r="F233" t="str">
            <v xml:space="preserve"> </v>
          </cell>
          <cell r="G233" t="str">
            <v xml:space="preserve"> </v>
          </cell>
          <cell r="AA233" t="str">
            <v>Debt -- Outstanding Balances</v>
          </cell>
        </row>
        <row r="234">
          <cell r="A234" t="str">
            <v>12.875% Sr. Sec. Disc. Notes Due 2004 (1994 Dish Notes)</v>
          </cell>
          <cell r="E234">
            <v>499863</v>
          </cell>
          <cell r="F234">
            <v>579986</v>
          </cell>
          <cell r="G234">
            <v>1503</v>
          </cell>
          <cell r="H234">
            <v>0</v>
          </cell>
          <cell r="I234">
            <v>0</v>
          </cell>
          <cell r="J234">
            <v>0</v>
          </cell>
          <cell r="AA234" t="str">
            <v>12.875% Sr. Sec. Disc. Notes Due 2004 (1994 Dish Notes)</v>
          </cell>
          <cell r="AD234">
            <v>437127</v>
          </cell>
          <cell r="AN234">
            <v>451907</v>
          </cell>
          <cell r="AO234">
            <v>467210</v>
          </cell>
          <cell r="AP234">
            <v>483339</v>
          </cell>
          <cell r="AQ234">
            <v>499863</v>
          </cell>
          <cell r="AR234">
            <v>499863</v>
          </cell>
          <cell r="AS234">
            <v>519718</v>
          </cell>
          <cell r="AT234">
            <v>539077</v>
          </cell>
          <cell r="AU234">
            <v>552776</v>
          </cell>
          <cell r="AV234">
            <v>579986</v>
          </cell>
          <cell r="AW234">
            <v>579986</v>
          </cell>
          <cell r="AX234">
            <v>1503</v>
          </cell>
          <cell r="AY234">
            <v>1503</v>
          </cell>
          <cell r="AZ234">
            <v>1503</v>
          </cell>
          <cell r="BA234">
            <v>1503</v>
          </cell>
          <cell r="BB234">
            <v>1503</v>
          </cell>
        </row>
        <row r="235">
          <cell r="A235" t="str">
            <v>13.125% Sr. Sec. Disc. Notes Due 2004 (1996 ESBC Notes)</v>
          </cell>
          <cell r="E235">
            <v>438512</v>
          </cell>
          <cell r="F235">
            <v>498962</v>
          </cell>
          <cell r="G235">
            <v>1097</v>
          </cell>
          <cell r="H235">
            <v>0</v>
          </cell>
          <cell r="I235">
            <v>0</v>
          </cell>
          <cell r="J235">
            <v>0</v>
          </cell>
          <cell r="AA235" t="str">
            <v>13.125% Sr. Sec. Disc. Notes Due 2004 (1996 ESBC Notes)</v>
          </cell>
          <cell r="AD235">
            <v>386165</v>
          </cell>
          <cell r="AN235">
            <v>398399</v>
          </cell>
          <cell r="AO235">
            <v>411256</v>
          </cell>
          <cell r="AP235">
            <v>424431</v>
          </cell>
          <cell r="AQ235">
            <v>438512</v>
          </cell>
          <cell r="AR235">
            <v>438512</v>
          </cell>
          <cell r="AS235">
            <v>452901</v>
          </cell>
          <cell r="AT235">
            <v>467762</v>
          </cell>
          <cell r="AU235">
            <v>481966</v>
          </cell>
          <cell r="AV235">
            <v>498962</v>
          </cell>
          <cell r="AW235">
            <v>498962</v>
          </cell>
          <cell r="AX235">
            <v>1097</v>
          </cell>
          <cell r="AY235">
            <v>1097</v>
          </cell>
          <cell r="AZ235">
            <v>1097</v>
          </cell>
          <cell r="BA235">
            <v>1097</v>
          </cell>
          <cell r="BB235">
            <v>1097</v>
          </cell>
        </row>
        <row r="236">
          <cell r="A236" t="str">
            <v>12.5% Sr. Sec. Notes Due 2002 (1997 DBS Corp. Notes)</v>
          </cell>
          <cell r="E236">
            <v>375000</v>
          </cell>
          <cell r="F236">
            <v>375000</v>
          </cell>
          <cell r="G236">
            <v>15</v>
          </cell>
          <cell r="H236">
            <v>0</v>
          </cell>
          <cell r="I236">
            <v>0</v>
          </cell>
          <cell r="J236">
            <v>0</v>
          </cell>
          <cell r="AA236" t="str">
            <v>12.5% Sr. Sec. Notes Due 2002 (1997 DBS Corp. Notes)</v>
          </cell>
          <cell r="AD236">
            <v>0</v>
          </cell>
          <cell r="AN236">
            <v>0</v>
          </cell>
          <cell r="AO236">
            <v>375000</v>
          </cell>
          <cell r="AP236">
            <v>375000</v>
          </cell>
          <cell r="AQ236">
            <v>375000</v>
          </cell>
          <cell r="AR236">
            <v>375000</v>
          </cell>
          <cell r="AS236">
            <v>375000</v>
          </cell>
          <cell r="AT236">
            <v>375000</v>
          </cell>
          <cell r="AU236">
            <v>375000</v>
          </cell>
          <cell r="AV236">
            <v>375000</v>
          </cell>
          <cell r="AW236">
            <v>375000</v>
          </cell>
          <cell r="AX236">
            <v>15</v>
          </cell>
          <cell r="AY236">
            <v>15</v>
          </cell>
          <cell r="AZ236">
            <v>15</v>
          </cell>
          <cell r="BA236">
            <v>15</v>
          </cell>
          <cell r="BB236">
            <v>15</v>
          </cell>
        </row>
        <row r="237">
          <cell r="A237" t="str">
            <v>9.25% Sr. Notes Due 2006</v>
          </cell>
          <cell r="E237">
            <v>0</v>
          </cell>
          <cell r="F237">
            <v>0</v>
          </cell>
          <cell r="G237">
            <v>375000</v>
          </cell>
          <cell r="H237">
            <v>375000</v>
          </cell>
          <cell r="I237">
            <v>375000</v>
          </cell>
          <cell r="J237">
            <v>375000</v>
          </cell>
          <cell r="AA237" t="str">
            <v>9.25% Sr. Notes Due 2006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375000</v>
          </cell>
          <cell r="AY237">
            <v>375000</v>
          </cell>
          <cell r="AZ237">
            <v>375000</v>
          </cell>
          <cell r="BA237">
            <v>375000</v>
          </cell>
          <cell r="BB237">
            <v>375000</v>
          </cell>
        </row>
        <row r="238">
          <cell r="A238" t="str">
            <v>9.375% Sr. Notes Due 2009</v>
          </cell>
          <cell r="E238">
            <v>0</v>
          </cell>
          <cell r="F238">
            <v>0</v>
          </cell>
          <cell r="G238">
            <v>1625000</v>
          </cell>
          <cell r="H238">
            <v>1625000</v>
          </cell>
          <cell r="I238">
            <v>1625000</v>
          </cell>
          <cell r="J238">
            <v>1625000</v>
          </cell>
          <cell r="AA238" t="str">
            <v>9.375% Sr. Notes Due 2009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1625000</v>
          </cell>
          <cell r="AY238">
            <v>1625000</v>
          </cell>
          <cell r="AZ238">
            <v>1625000</v>
          </cell>
          <cell r="BA238">
            <v>1625000</v>
          </cell>
          <cell r="BB238">
            <v>1625000</v>
          </cell>
        </row>
        <row r="239">
          <cell r="A239" t="str">
            <v>4.875% Convertible Debt Due 2007</v>
          </cell>
          <cell r="E239">
            <v>0</v>
          </cell>
          <cell r="F239">
            <v>0</v>
          </cell>
          <cell r="G239">
            <v>1000000</v>
          </cell>
          <cell r="H239">
            <v>1000000</v>
          </cell>
          <cell r="I239">
            <v>1000000</v>
          </cell>
          <cell r="J239">
            <v>1000000</v>
          </cell>
          <cell r="AA239" t="str">
            <v>4.875% Convertible Debt Due 2007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1000000</v>
          </cell>
          <cell r="BB239">
            <v>1000000</v>
          </cell>
        </row>
        <row r="240">
          <cell r="A240" t="str">
            <v>5.75% Convertible Debt 2008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1000000</v>
          </cell>
          <cell r="J240">
            <v>1000000</v>
          </cell>
          <cell r="AA240" t="str">
            <v>5.75% Convertible Debt 2008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</row>
        <row r="241">
          <cell r="A241" t="str">
            <v>Mortgages &amp; Other Payable</v>
          </cell>
          <cell r="E241">
            <v>69731</v>
          </cell>
          <cell r="F241">
            <v>108044</v>
          </cell>
          <cell r="G241">
            <v>69150</v>
          </cell>
          <cell r="H241">
            <v>14812</v>
          </cell>
          <cell r="I241">
            <v>6480</v>
          </cell>
          <cell r="J241">
            <v>33621</v>
          </cell>
          <cell r="AA241" t="str">
            <v>Mortgages &amp; Other Payable</v>
          </cell>
          <cell r="AD241">
            <v>62762</v>
          </cell>
          <cell r="AN241">
            <v>63718</v>
          </cell>
          <cell r="AO241">
            <v>52303</v>
          </cell>
          <cell r="AP241">
            <v>64272</v>
          </cell>
          <cell r="AQ241">
            <v>69731</v>
          </cell>
          <cell r="AR241">
            <v>69731</v>
          </cell>
          <cell r="AS241">
            <v>65706</v>
          </cell>
          <cell r="AT241">
            <v>61564</v>
          </cell>
          <cell r="AU241">
            <v>108044</v>
          </cell>
          <cell r="AV241">
            <v>108044</v>
          </cell>
          <cell r="AW241">
            <v>108044</v>
          </cell>
          <cell r="AX241">
            <v>61178</v>
          </cell>
          <cell r="AY241">
            <v>54180</v>
          </cell>
          <cell r="AZ241">
            <v>52043</v>
          </cell>
          <cell r="BA241">
            <v>69150</v>
          </cell>
          <cell r="BB241">
            <v>69150</v>
          </cell>
        </row>
        <row r="242">
          <cell r="A242" t="str">
            <v>10.375% Debt Due 2007</v>
          </cell>
          <cell r="E242">
            <v>0</v>
          </cell>
          <cell r="F242">
            <v>0</v>
          </cell>
          <cell r="G242">
            <v>0</v>
          </cell>
          <cell r="H242">
            <v>1000000</v>
          </cell>
          <cell r="I242">
            <v>1000000</v>
          </cell>
          <cell r="J242">
            <v>1000000</v>
          </cell>
          <cell r="AA242" t="str">
            <v>10.375% Debt Due 2007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</row>
        <row r="243">
          <cell r="A243" t="str">
            <v>9.125% EDBS Senior Notes Due 2009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700000</v>
          </cell>
          <cell r="J243">
            <v>700000</v>
          </cell>
          <cell r="AA243" t="str">
            <v>9.125% EDBS Senior Notes Due 2009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</row>
        <row r="244">
          <cell r="A244" t="str">
            <v>3% SBC Convertible Sub. Notes Due 2010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AA244" t="str">
            <v>3% SBC Convertible Sub. Notes Due 2010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</row>
        <row r="245">
          <cell r="A245" t="str">
            <v>Other Debt</v>
          </cell>
          <cell r="E245">
            <v>17885</v>
          </cell>
          <cell r="F245">
            <v>22679</v>
          </cell>
          <cell r="G245">
            <v>22067</v>
          </cell>
          <cell r="H245">
            <v>77461</v>
          </cell>
          <cell r="I245">
            <v>117393</v>
          </cell>
          <cell r="J245">
            <v>100815</v>
          </cell>
          <cell r="AA245" t="str">
            <v>Other Debt</v>
          </cell>
          <cell r="AD245">
            <v>0</v>
          </cell>
          <cell r="AN245">
            <v>11834</v>
          </cell>
          <cell r="AO245">
            <v>12332</v>
          </cell>
          <cell r="AP245">
            <v>12572</v>
          </cell>
          <cell r="AQ245">
            <v>17885</v>
          </cell>
          <cell r="AR245">
            <v>17885</v>
          </cell>
          <cell r="AS245">
            <v>18185</v>
          </cell>
          <cell r="AT245">
            <v>20707</v>
          </cell>
          <cell r="AU245">
            <v>21064</v>
          </cell>
          <cell r="AV245">
            <v>22679</v>
          </cell>
          <cell r="AW245">
            <v>22679</v>
          </cell>
          <cell r="AX245">
            <v>22764</v>
          </cell>
          <cell r="AY245">
            <v>20901</v>
          </cell>
          <cell r="AZ245">
            <v>21832</v>
          </cell>
          <cell r="BA245">
            <v>22067</v>
          </cell>
          <cell r="BB245">
            <v>22067</v>
          </cell>
        </row>
        <row r="246">
          <cell r="A246" t="str">
            <v>Total Debt</v>
          </cell>
          <cell r="E246">
            <v>1400991</v>
          </cell>
          <cell r="F246">
            <v>1584671</v>
          </cell>
          <cell r="G246">
            <v>3093832</v>
          </cell>
          <cell r="H246">
            <v>4092273</v>
          </cell>
          <cell r="I246">
            <v>5823873</v>
          </cell>
          <cell r="J246">
            <v>5834436</v>
          </cell>
          <cell r="AA246" t="str">
            <v>Total Debt</v>
          </cell>
          <cell r="AD246">
            <v>886054</v>
          </cell>
          <cell r="AN246">
            <v>925858</v>
          </cell>
          <cell r="AO246">
            <v>1318101</v>
          </cell>
          <cell r="AP246">
            <v>1359614</v>
          </cell>
          <cell r="AQ246">
            <v>1400991</v>
          </cell>
          <cell r="AR246">
            <v>1400991</v>
          </cell>
          <cell r="AS246">
            <v>1431510</v>
          </cell>
          <cell r="AT246">
            <v>1464110</v>
          </cell>
          <cell r="AU246">
            <v>1538850</v>
          </cell>
          <cell r="AV246">
            <v>1584671</v>
          </cell>
          <cell r="AW246">
            <v>1584671</v>
          </cell>
          <cell r="AX246">
            <v>2086557</v>
          </cell>
          <cell r="AY246">
            <v>2077696</v>
          </cell>
          <cell r="AZ246">
            <v>2076490</v>
          </cell>
          <cell r="BA246">
            <v>3093832</v>
          </cell>
          <cell r="BB246">
            <v>3093832</v>
          </cell>
        </row>
        <row r="247">
          <cell r="A247" t="str">
            <v>Repayments</v>
          </cell>
          <cell r="I247">
            <v>0</v>
          </cell>
          <cell r="J247">
            <v>-20865</v>
          </cell>
          <cell r="AA247" t="str">
            <v>Repayments</v>
          </cell>
        </row>
        <row r="248">
          <cell r="A248" t="str">
            <v>Additional Borrowings</v>
          </cell>
          <cell r="I248">
            <v>0</v>
          </cell>
          <cell r="J248">
            <v>31428</v>
          </cell>
          <cell r="AA248" t="str">
            <v>Additional Borrowings</v>
          </cell>
        </row>
        <row r="249">
          <cell r="E249" t="str">
            <v xml:space="preserve"> </v>
          </cell>
          <cell r="F249" t="str">
            <v xml:space="preserve"> </v>
          </cell>
          <cell r="G249" t="str">
            <v xml:space="preserve"> </v>
          </cell>
          <cell r="H249" t="str">
            <v xml:space="preserve"> </v>
          </cell>
          <cell r="J249" t="str">
            <v/>
          </cell>
          <cell r="AN249" t="str">
            <v xml:space="preserve"> </v>
          </cell>
          <cell r="AO249" t="str">
            <v xml:space="preserve"> </v>
          </cell>
          <cell r="AP249" t="str">
            <v xml:space="preserve"> </v>
          </cell>
        </row>
        <row r="250">
          <cell r="A250" t="str">
            <v>Cash Interest Expense</v>
          </cell>
          <cell r="E250" t="str">
            <v xml:space="preserve"> </v>
          </cell>
          <cell r="F250" t="str">
            <v xml:space="preserve"> </v>
          </cell>
          <cell r="G250" t="str">
            <v xml:space="preserve"> </v>
          </cell>
          <cell r="AA250" t="str">
            <v>Cash Interest Expense</v>
          </cell>
        </row>
        <row r="251">
          <cell r="A251" t="str">
            <v>12.875% Sr. Sec. Disc. Notes Due 2004 (1994 Dish Notes)</v>
          </cell>
          <cell r="D251">
            <v>0.12875</v>
          </cell>
          <cell r="E251">
            <v>0</v>
          </cell>
          <cell r="F251">
            <v>0</v>
          </cell>
          <cell r="G251">
            <v>112.86543656250001</v>
          </cell>
          <cell r="H251">
            <v>32.219623124999998</v>
          </cell>
          <cell r="I251">
            <v>0</v>
          </cell>
          <cell r="J251">
            <v>0</v>
          </cell>
          <cell r="AA251" t="str">
            <v>12.875% Sr. Sec. Disc. Notes Due 2004 (1994 Dish Notes)</v>
          </cell>
          <cell r="AD251">
            <v>0.12875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16.109811562499999</v>
          </cell>
          <cell r="AZ251">
            <v>48.377812500000005</v>
          </cell>
          <cell r="BA251">
            <v>48.377812500000005</v>
          </cell>
          <cell r="BB251">
            <v>112.86543656250001</v>
          </cell>
        </row>
        <row r="252">
          <cell r="A252" t="str">
            <v>13.125% Sr. Sec. Disc. Notes Due 2004 (1996 ESBC Notes)</v>
          </cell>
          <cell r="D252">
            <v>0.13125000000000001</v>
          </cell>
          <cell r="E252">
            <v>0</v>
          </cell>
          <cell r="F252">
            <v>0</v>
          </cell>
          <cell r="G252">
            <v>143.98125000000002</v>
          </cell>
          <cell r="H252">
            <v>71.990624999999994</v>
          </cell>
          <cell r="I252">
            <v>0</v>
          </cell>
          <cell r="J252">
            <v>0</v>
          </cell>
          <cell r="AA252" t="str">
            <v>13.125% Sr. Sec. Disc. Notes Due 2004 (1996 ESBC Notes)</v>
          </cell>
          <cell r="AD252">
            <v>0.13125000000000001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35.995312500000004</v>
          </cell>
          <cell r="AY252">
            <v>35.995312500000004</v>
          </cell>
          <cell r="AZ252">
            <v>35.995312500000004</v>
          </cell>
          <cell r="BA252">
            <v>35.995312500000004</v>
          </cell>
          <cell r="BB252">
            <v>143.98125000000002</v>
          </cell>
        </row>
        <row r="253">
          <cell r="A253" t="str">
            <v>12.5% Sr. Sec. Notes Due 2002 (1997 DBS Corp. Notes)</v>
          </cell>
          <cell r="D253">
            <v>0.125</v>
          </cell>
          <cell r="E253">
            <v>23437.5</v>
          </cell>
          <cell r="F253">
            <v>46875</v>
          </cell>
          <cell r="G253">
            <v>1.875</v>
          </cell>
          <cell r="H253">
            <v>0.9375</v>
          </cell>
          <cell r="I253">
            <v>0</v>
          </cell>
          <cell r="J253">
            <v>0</v>
          </cell>
          <cell r="AA253" t="str">
            <v>12.5% Sr. Sec. Notes Due 2002 (1997 DBS Corp. Notes)</v>
          </cell>
          <cell r="AD253">
            <v>0.125</v>
          </cell>
          <cell r="AN253">
            <v>0</v>
          </cell>
          <cell r="AO253">
            <v>0</v>
          </cell>
          <cell r="AP253">
            <v>11718.75</v>
          </cell>
          <cell r="AQ253">
            <v>11718.75</v>
          </cell>
          <cell r="AR253">
            <v>23437.5</v>
          </cell>
          <cell r="AS253">
            <v>11718.75</v>
          </cell>
          <cell r="AT253">
            <v>11718.75</v>
          </cell>
          <cell r="AU253">
            <v>11718.75</v>
          </cell>
          <cell r="AV253">
            <v>11718.75</v>
          </cell>
          <cell r="AW253">
            <v>46875</v>
          </cell>
          <cell r="AX253">
            <v>0.46875</v>
          </cell>
          <cell r="AY253">
            <v>0.46875</v>
          </cell>
          <cell r="AZ253">
            <v>0.46875</v>
          </cell>
          <cell r="BA253">
            <v>0.46875</v>
          </cell>
          <cell r="BB253">
            <v>1.875</v>
          </cell>
        </row>
        <row r="254">
          <cell r="A254" t="str">
            <v>9.25% Sr. Notes Due 2006</v>
          </cell>
          <cell r="D254">
            <v>9.2499999999999999E-2</v>
          </cell>
          <cell r="E254">
            <v>0</v>
          </cell>
          <cell r="F254">
            <v>0</v>
          </cell>
          <cell r="G254">
            <v>34687.5</v>
          </cell>
          <cell r="H254">
            <v>34687.5</v>
          </cell>
          <cell r="I254">
            <v>34687.5</v>
          </cell>
          <cell r="J254">
            <v>34687.5</v>
          </cell>
          <cell r="AA254" t="str">
            <v>9.25% Sr. Notes Due 2006</v>
          </cell>
          <cell r="AD254">
            <v>9.2499999999999999E-2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8671.875</v>
          </cell>
          <cell r="AY254">
            <v>8671.875</v>
          </cell>
          <cell r="AZ254">
            <v>8671.875</v>
          </cell>
          <cell r="BA254">
            <v>8671.875</v>
          </cell>
          <cell r="BB254">
            <v>34687.5</v>
          </cell>
        </row>
        <row r="255">
          <cell r="A255" t="str">
            <v>9.375% Sr. Notes Due 2009</v>
          </cell>
          <cell r="D255">
            <v>9.375E-2</v>
          </cell>
          <cell r="E255">
            <v>0</v>
          </cell>
          <cell r="F255">
            <v>0</v>
          </cell>
          <cell r="G255">
            <v>152343.75</v>
          </cell>
          <cell r="H255">
            <v>152343.75</v>
          </cell>
          <cell r="I255">
            <v>152343.75</v>
          </cell>
          <cell r="J255">
            <v>152343.75</v>
          </cell>
          <cell r="AA255" t="str">
            <v>9.375% Sr. Notes Due 2009</v>
          </cell>
          <cell r="AD255">
            <v>9.375E-2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38085.9375</v>
          </cell>
          <cell r="AY255">
            <v>38085.9375</v>
          </cell>
          <cell r="AZ255">
            <v>38085.9375</v>
          </cell>
          <cell r="BA255">
            <v>38085.9375</v>
          </cell>
          <cell r="BB255">
            <v>152343.75</v>
          </cell>
        </row>
        <row r="256">
          <cell r="A256" t="str">
            <v>4.875% Convertible Debt Due 2007</v>
          </cell>
          <cell r="D256">
            <v>4.8750000000000002E-2</v>
          </cell>
          <cell r="E256">
            <v>0</v>
          </cell>
          <cell r="F256">
            <v>0</v>
          </cell>
          <cell r="G256">
            <v>2215.625</v>
          </cell>
          <cell r="H256">
            <v>48750</v>
          </cell>
          <cell r="I256">
            <v>48750</v>
          </cell>
          <cell r="J256">
            <v>48750</v>
          </cell>
          <cell r="AA256" t="str">
            <v>4.875% Convertible Debt Due 2007</v>
          </cell>
          <cell r="AD256">
            <v>4.8750000000000002E-2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2215.625</v>
          </cell>
          <cell r="BB256">
            <v>2215.625</v>
          </cell>
        </row>
        <row r="257">
          <cell r="A257" t="str">
            <v>5.75% Convertible Debt 2008</v>
          </cell>
          <cell r="D257">
            <v>5.7500000000000002E-2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33781.25</v>
          </cell>
          <cell r="J257">
            <v>57500</v>
          </cell>
          <cell r="AA257" t="str">
            <v>5.75% Convertible Debt 2008</v>
          </cell>
          <cell r="AD257">
            <v>5.7500000000000002E-2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</row>
        <row r="258">
          <cell r="A258" t="str">
            <v>Mortgages &amp; Other Payable</v>
          </cell>
          <cell r="D258">
            <v>0.09</v>
          </cell>
          <cell r="E258">
            <v>5036.5337500000005</v>
          </cell>
          <cell r="F258">
            <v>7294.5337499999996</v>
          </cell>
          <cell r="G258">
            <v>5962.3770331579171</v>
          </cell>
          <cell r="H258">
            <v>2305.2271783693554</v>
          </cell>
          <cell r="I258">
            <v>1141.9199999999998</v>
          </cell>
          <cell r="J258">
            <v>1962.1824999999999</v>
          </cell>
          <cell r="AA258" t="str">
            <v>Mortgages &amp; Other Payable</v>
          </cell>
          <cell r="AD258">
            <v>0.09</v>
          </cell>
          <cell r="AN258">
            <v>612</v>
          </cell>
          <cell r="AO258">
            <v>1740</v>
          </cell>
          <cell r="AP258">
            <v>1177</v>
          </cell>
          <cell r="AQ258">
            <v>1507.5337500000001</v>
          </cell>
          <cell r="AR258">
            <v>5036.5337500000005</v>
          </cell>
          <cell r="AS258">
            <v>1523.66625</v>
          </cell>
          <cell r="AT258">
            <v>1431.7874999999999</v>
          </cell>
          <cell r="AU258">
            <v>1908.09</v>
          </cell>
          <cell r="AV258">
            <v>2430.9899999999998</v>
          </cell>
          <cell r="AW258">
            <v>7294.5337499999996</v>
          </cell>
          <cell r="AX258">
            <v>3243.4212261962894</v>
          </cell>
          <cell r="AY258">
            <v>1369.8424887324509</v>
          </cell>
          <cell r="AZ258">
            <v>380.98124999999999</v>
          </cell>
          <cell r="BA258">
            <v>968.13206822917709</v>
          </cell>
          <cell r="BB258">
            <v>5962.3770331579171</v>
          </cell>
        </row>
        <row r="259">
          <cell r="A259" t="str">
            <v>10.375% Debt Due 2007</v>
          </cell>
          <cell r="D259">
            <v>0.10375</v>
          </cell>
          <cell r="E259">
            <v>0</v>
          </cell>
          <cell r="F259">
            <v>0</v>
          </cell>
          <cell r="G259">
            <v>0</v>
          </cell>
          <cell r="H259">
            <v>30260.416666666668</v>
          </cell>
          <cell r="I259">
            <v>103750</v>
          </cell>
          <cell r="J259">
            <v>103750</v>
          </cell>
          <cell r="AA259" t="str">
            <v>10.375% Debt Due 2007</v>
          </cell>
          <cell r="AD259">
            <v>0.10375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</row>
        <row r="260">
          <cell r="A260" t="str">
            <v>9.125% EDBS Senior Notes Due 2009</v>
          </cell>
          <cell r="D260">
            <v>9.1249999999999998E-2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7984.375</v>
          </cell>
          <cell r="J260">
            <v>63875</v>
          </cell>
          <cell r="AA260" t="str">
            <v>9.125% EDBS Senior Notes Due 2009</v>
          </cell>
          <cell r="AD260">
            <v>9.1249999999999998E-2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</row>
        <row r="261">
          <cell r="A261" t="str">
            <v>3% SBC Convertible Sub. Notes Due 2010</v>
          </cell>
          <cell r="D261">
            <v>0.03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AA261" t="str">
            <v>3% SBC Convertible Sub. Notes Due 2010</v>
          </cell>
          <cell r="AD261">
            <v>0.03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</row>
        <row r="262">
          <cell r="A262" t="str">
            <v>Other Debt</v>
          </cell>
          <cell r="D262">
            <v>0.06</v>
          </cell>
          <cell r="E262">
            <v>0</v>
          </cell>
          <cell r="F262">
            <v>0</v>
          </cell>
          <cell r="G262">
            <v>598.85850000000005</v>
          </cell>
          <cell r="H262">
            <v>1603.075</v>
          </cell>
          <cell r="I262">
            <v>6079.17</v>
          </cell>
          <cell r="J262">
            <v>19764.967499999999</v>
          </cell>
          <cell r="AA262" t="str">
            <v>Other Debt</v>
          </cell>
          <cell r="AD262">
            <v>0.06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313.51499999999999</v>
          </cell>
          <cell r="AZ262">
            <v>0</v>
          </cell>
          <cell r="BA262">
            <v>285.34350000000001</v>
          </cell>
          <cell r="BB262">
            <v>598.85850000000005</v>
          </cell>
        </row>
        <row r="263">
          <cell r="A263" t="str">
            <v>Total Cash Interest Expense</v>
          </cell>
          <cell r="D263" t="str">
            <v xml:space="preserve"> </v>
          </cell>
          <cell r="E263">
            <v>28474.033750000002</v>
          </cell>
          <cell r="F263">
            <v>54169.533749999995</v>
          </cell>
          <cell r="G263">
            <v>196066.83221972041</v>
          </cell>
          <cell r="H263">
            <v>270055.11659316102</v>
          </cell>
          <cell r="I263">
            <v>388517.96499999997</v>
          </cell>
          <cell r="J263">
            <v>482633.4</v>
          </cell>
          <cell r="AA263" t="str">
            <v>Total Cash Interest Expense</v>
          </cell>
          <cell r="AN263">
            <v>612</v>
          </cell>
          <cell r="AO263">
            <v>1740</v>
          </cell>
          <cell r="AP263">
            <v>12895.75</v>
          </cell>
          <cell r="AQ263">
            <v>13226.283750000001</v>
          </cell>
          <cell r="AR263">
            <v>28474.033750000002</v>
          </cell>
          <cell r="AS263">
            <v>13242.41625</v>
          </cell>
          <cell r="AT263">
            <v>13150.5375</v>
          </cell>
          <cell r="AU263">
            <v>13626.84</v>
          </cell>
          <cell r="AV263">
            <v>14149.74</v>
          </cell>
          <cell r="AW263">
            <v>54169.533749999995</v>
          </cell>
          <cell r="AX263">
            <v>50037.697788696292</v>
          </cell>
          <cell r="AY263">
            <v>48493.743862794952</v>
          </cell>
          <cell r="AZ263">
            <v>47223.635624999995</v>
          </cell>
          <cell r="BA263">
            <v>50311.754943229178</v>
          </cell>
          <cell r="BB263">
            <v>196066.83221972041</v>
          </cell>
        </row>
        <row r="264">
          <cell r="D264" t="str">
            <v xml:space="preserve"> </v>
          </cell>
          <cell r="E264" t="str">
            <v xml:space="preserve"> </v>
          </cell>
          <cell r="F264" t="str">
            <v xml:space="preserve"> </v>
          </cell>
          <cell r="G264" t="str">
            <v xml:space="preserve"> </v>
          </cell>
          <cell r="H264" t="str">
            <v xml:space="preserve"> </v>
          </cell>
          <cell r="J264" t="str">
            <v/>
          </cell>
          <cell r="AN264" t="str">
            <v xml:space="preserve"> </v>
          </cell>
        </row>
        <row r="265">
          <cell r="A265" t="str">
            <v>Non-Cash Interest Expense</v>
          </cell>
          <cell r="D265" t="str">
            <v xml:space="preserve"> </v>
          </cell>
          <cell r="E265" t="str">
            <v xml:space="preserve"> </v>
          </cell>
          <cell r="F265" t="str">
            <v xml:space="preserve"> </v>
          </cell>
          <cell r="G265" t="str">
            <v xml:space="preserve"> </v>
          </cell>
          <cell r="H265" t="str">
            <v xml:space="preserve"> </v>
          </cell>
          <cell r="J265" t="str">
            <v/>
          </cell>
          <cell r="AA265" t="str">
            <v>Non-Cash Interest Expense</v>
          </cell>
          <cell r="AO265" t="str">
            <v xml:space="preserve"> </v>
          </cell>
          <cell r="AP265" t="str">
            <v xml:space="preserve"> </v>
          </cell>
        </row>
        <row r="266">
          <cell r="A266" t="str">
            <v>12 7/8% Sr. Sec. Disc. Notes Due 2004</v>
          </cell>
          <cell r="D266">
            <v>0.12875</v>
          </cell>
          <cell r="E266">
            <v>62736</v>
          </cell>
          <cell r="F266">
            <v>80123</v>
          </cell>
          <cell r="G266">
            <v>0</v>
          </cell>
          <cell r="H266">
            <v>-1519.1098115625</v>
          </cell>
          <cell r="I266">
            <v>0</v>
          </cell>
          <cell r="J266">
            <v>0</v>
          </cell>
          <cell r="AA266" t="str">
            <v>12 7/8% Sr. Sec. Disc. Notes Due 2004</v>
          </cell>
          <cell r="AD266">
            <v>0.12875</v>
          </cell>
          <cell r="AN266">
            <v>14780</v>
          </cell>
          <cell r="AO266">
            <v>15303</v>
          </cell>
          <cell r="AP266">
            <v>16129</v>
          </cell>
          <cell r="AQ266">
            <v>16524</v>
          </cell>
          <cell r="AR266">
            <v>62736</v>
          </cell>
          <cell r="AS266">
            <v>19855</v>
          </cell>
          <cell r="AT266">
            <v>19359</v>
          </cell>
          <cell r="AU266">
            <v>13699</v>
          </cell>
          <cell r="AV266">
            <v>27210</v>
          </cell>
          <cell r="AW266">
            <v>80123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</row>
        <row r="267">
          <cell r="A267" t="str">
            <v>13 1/8% Sr. Sec. Disc. Notes Due 2004</v>
          </cell>
          <cell r="D267">
            <v>0.13125000000000001</v>
          </cell>
          <cell r="E267">
            <v>52347</v>
          </cell>
          <cell r="F267">
            <v>60450</v>
          </cell>
          <cell r="G267">
            <v>0</v>
          </cell>
          <cell r="H267">
            <v>-1097</v>
          </cell>
          <cell r="I267">
            <v>0</v>
          </cell>
          <cell r="J267">
            <v>0</v>
          </cell>
          <cell r="AA267" t="str">
            <v>13 1/8% Sr. Sec. Disc. Notes Due 2004</v>
          </cell>
          <cell r="AD267">
            <v>0.13125000000000001</v>
          </cell>
          <cell r="AN267">
            <v>12234</v>
          </cell>
          <cell r="AO267">
            <v>12857</v>
          </cell>
          <cell r="AP267">
            <v>13175</v>
          </cell>
          <cell r="AQ267">
            <v>14081</v>
          </cell>
          <cell r="AR267">
            <v>52347</v>
          </cell>
          <cell r="AS267">
            <v>14389</v>
          </cell>
          <cell r="AT267">
            <v>14861</v>
          </cell>
          <cell r="AU267">
            <v>14204</v>
          </cell>
          <cell r="AV267">
            <v>16996</v>
          </cell>
          <cell r="AW267">
            <v>60450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</row>
        <row r="268">
          <cell r="A268" t="str">
            <v>Total Non-Cash Interest Expense</v>
          </cell>
          <cell r="D268" t="str">
            <v xml:space="preserve"> </v>
          </cell>
          <cell r="E268">
            <v>115083</v>
          </cell>
          <cell r="F268">
            <v>140573</v>
          </cell>
          <cell r="G268">
            <v>0</v>
          </cell>
          <cell r="H268">
            <v>-2616.1098115625</v>
          </cell>
          <cell r="I268">
            <v>0</v>
          </cell>
          <cell r="J268">
            <v>0</v>
          </cell>
          <cell r="AA268" t="str">
            <v>Total Non-Cash Interest Expense</v>
          </cell>
          <cell r="AN268">
            <v>27014</v>
          </cell>
          <cell r="AO268">
            <v>28160</v>
          </cell>
          <cell r="AP268">
            <v>29304</v>
          </cell>
          <cell r="AQ268">
            <v>30605</v>
          </cell>
          <cell r="AR268">
            <v>115083</v>
          </cell>
          <cell r="AS268">
            <v>34244</v>
          </cell>
          <cell r="AT268">
            <v>34220</v>
          </cell>
          <cell r="AU268">
            <v>27903</v>
          </cell>
          <cell r="AV268">
            <v>44206</v>
          </cell>
          <cell r="AW268">
            <v>140573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</row>
        <row r="269">
          <cell r="D269" t="str">
            <v xml:space="preserve"> </v>
          </cell>
          <cell r="E269" t="str">
            <v xml:space="preserve"> </v>
          </cell>
          <cell r="F269" t="str">
            <v xml:space="preserve"> </v>
          </cell>
          <cell r="G269" t="str">
            <v xml:space="preserve"> </v>
          </cell>
          <cell r="H269" t="str">
            <v xml:space="preserve"> </v>
          </cell>
          <cell r="J269" t="str">
            <v/>
          </cell>
        </row>
        <row r="270">
          <cell r="A270" t="str">
            <v>Deferred Debt Issuance Costs</v>
          </cell>
          <cell r="E270" t="str">
            <v xml:space="preserve"> </v>
          </cell>
          <cell r="F270" t="str">
            <v xml:space="preserve"> </v>
          </cell>
          <cell r="G270" t="str">
            <v xml:space="preserve"> </v>
          </cell>
          <cell r="H270" t="str">
            <v xml:space="preserve"> </v>
          </cell>
          <cell r="J270" t="str">
            <v/>
          </cell>
          <cell r="AA270" t="str">
            <v>Deferred Debt Issuance Costs</v>
          </cell>
        </row>
        <row r="271">
          <cell r="A271" t="str">
            <v>Beginning</v>
          </cell>
          <cell r="D271" t="str">
            <v xml:space="preserve"> </v>
          </cell>
          <cell r="E271">
            <v>21284</v>
          </cell>
          <cell r="F271">
            <v>33743.5</v>
          </cell>
          <cell r="G271">
            <v>19779.820190429688</v>
          </cell>
          <cell r="H271">
            <v>13459.549833297729</v>
          </cell>
          <cell r="I271">
            <v>7889.7410033564083</v>
          </cell>
          <cell r="J271">
            <v>0</v>
          </cell>
          <cell r="AA271" t="str">
            <v>Beginning</v>
          </cell>
          <cell r="AN271">
            <v>21284</v>
          </cell>
          <cell r="AO271">
            <v>21768</v>
          </cell>
          <cell r="AP271">
            <v>33619</v>
          </cell>
          <cell r="AQ271">
            <v>32372</v>
          </cell>
          <cell r="AR271">
            <v>21284</v>
          </cell>
          <cell r="AS271">
            <v>33743.5</v>
          </cell>
          <cell r="AT271">
            <v>29525.5625</v>
          </cell>
          <cell r="AU271">
            <v>25834.8671875</v>
          </cell>
          <cell r="AV271">
            <v>22605.5087890625</v>
          </cell>
          <cell r="AW271">
            <v>33743.5</v>
          </cell>
          <cell r="AX271">
            <v>19779.820190429688</v>
          </cell>
          <cell r="AY271">
            <v>17307.342666625977</v>
          </cell>
          <cell r="AZ271">
            <v>16382.342666625977</v>
          </cell>
          <cell r="BA271">
            <v>15382.342666625977</v>
          </cell>
          <cell r="BB271">
            <v>19779.820190429688</v>
          </cell>
        </row>
        <row r="272">
          <cell r="A272" t="str">
            <v>Add: Additional Deferred Debt Issuance Costs</v>
          </cell>
          <cell r="D272" t="str">
            <v xml:space="preserve"> </v>
          </cell>
          <cell r="E272">
            <v>18582.25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AA272" t="str">
            <v>Add: Additional Deferred Debt Issuance Costs</v>
          </cell>
          <cell r="AD272" t="str">
            <v xml:space="preserve"> </v>
          </cell>
          <cell r="AN272">
            <v>704</v>
          </cell>
          <cell r="AO272">
            <v>12748</v>
          </cell>
          <cell r="AP272">
            <v>-287.75</v>
          </cell>
          <cell r="AQ272">
            <v>5418</v>
          </cell>
          <cell r="AR272">
            <v>18582.25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</row>
        <row r="273">
          <cell r="A273" t="str">
            <v>Less: Amortization of Deferred Issuance Costs</v>
          </cell>
          <cell r="D273">
            <v>8</v>
          </cell>
          <cell r="E273">
            <v>-6122.75</v>
          </cell>
          <cell r="F273">
            <v>-13963.679809570312</v>
          </cell>
          <cell r="G273">
            <v>-6320.270357131958</v>
          </cell>
          <cell r="H273">
            <v>-5569.8088299413212</v>
          </cell>
          <cell r="I273">
            <v>-7889.7410033564083</v>
          </cell>
          <cell r="J273">
            <v>0</v>
          </cell>
          <cell r="AA273" t="str">
            <v>Less: Amortization of Deferred Issuance Costs</v>
          </cell>
          <cell r="AD273">
            <v>8</v>
          </cell>
          <cell r="AN273">
            <v>-220</v>
          </cell>
          <cell r="AO273">
            <v>-897</v>
          </cell>
          <cell r="AP273">
            <v>-959.25</v>
          </cell>
          <cell r="AQ273">
            <v>-4046.5</v>
          </cell>
          <cell r="AR273">
            <v>-6122.75</v>
          </cell>
          <cell r="AS273">
            <v>-4217.9375</v>
          </cell>
          <cell r="AT273">
            <v>-3690.6953125</v>
          </cell>
          <cell r="AU273">
            <v>-3229.3583984375</v>
          </cell>
          <cell r="AV273">
            <v>-2825.6885986328125</v>
          </cell>
          <cell r="AW273">
            <v>-13963.679809570312</v>
          </cell>
          <cell r="AX273">
            <v>-2472.4775238037109</v>
          </cell>
          <cell r="AY273">
            <v>-925</v>
          </cell>
          <cell r="AZ273">
            <v>-1000</v>
          </cell>
          <cell r="BA273">
            <v>-1922.7928333282471</v>
          </cell>
          <cell r="BB273">
            <v>-6320.270357131958</v>
          </cell>
        </row>
        <row r="274">
          <cell r="A274" t="str">
            <v>Ending</v>
          </cell>
          <cell r="E274">
            <v>33743.5</v>
          </cell>
          <cell r="F274">
            <v>19779.820190429688</v>
          </cell>
          <cell r="G274">
            <v>13459.549833297729</v>
          </cell>
          <cell r="H274">
            <v>7889.7410033564083</v>
          </cell>
          <cell r="I274">
            <v>0</v>
          </cell>
          <cell r="J274">
            <v>0</v>
          </cell>
          <cell r="AA274" t="str">
            <v>Ending</v>
          </cell>
          <cell r="AN274">
            <v>21768</v>
          </cell>
          <cell r="AO274">
            <v>33619</v>
          </cell>
          <cell r="AP274">
            <v>32372</v>
          </cell>
          <cell r="AQ274">
            <v>33743.5</v>
          </cell>
          <cell r="AR274">
            <v>33743.5</v>
          </cell>
          <cell r="AS274">
            <v>29525.5625</v>
          </cell>
          <cell r="AT274">
            <v>25834.8671875</v>
          </cell>
          <cell r="AU274">
            <v>22605.5087890625</v>
          </cell>
          <cell r="AV274">
            <v>19779.820190429688</v>
          </cell>
          <cell r="AW274">
            <v>19779.820190429688</v>
          </cell>
          <cell r="AX274">
            <v>17307.342666625977</v>
          </cell>
          <cell r="AY274">
            <v>16382.342666625977</v>
          </cell>
          <cell r="AZ274">
            <v>15382.342666625977</v>
          </cell>
          <cell r="BA274">
            <v>13459.549833297729</v>
          </cell>
          <cell r="BB274">
            <v>13459.549833297729</v>
          </cell>
        </row>
        <row r="275">
          <cell r="A275" t="str">
            <v xml:space="preserve"> </v>
          </cell>
          <cell r="E275" t="str">
            <v xml:space="preserve"> </v>
          </cell>
          <cell r="F275" t="str">
            <v xml:space="preserve"> </v>
          </cell>
          <cell r="G275" t="str">
            <v xml:space="preserve"> </v>
          </cell>
          <cell r="H275" t="str">
            <v xml:space="preserve"> </v>
          </cell>
          <cell r="J275" t="str">
            <v/>
          </cell>
          <cell r="AA275">
            <v>97.845454545454544</v>
          </cell>
          <cell r="AB275">
            <v>30.873467112597549</v>
          </cell>
          <cell r="AO275" t="str">
            <v xml:space="preserve"> </v>
          </cell>
        </row>
        <row r="276">
          <cell r="A276" t="str">
            <v>Preferred Stock</v>
          </cell>
          <cell r="E276" t="str">
            <v xml:space="preserve"> </v>
          </cell>
          <cell r="F276" t="str">
            <v xml:space="preserve"> </v>
          </cell>
          <cell r="G276" t="str">
            <v xml:space="preserve"> </v>
          </cell>
          <cell r="J276" t="str">
            <v/>
          </cell>
          <cell r="AA276" t="str">
            <v>Preferred Stock</v>
          </cell>
        </row>
        <row r="277">
          <cell r="A277" t="str">
            <v>8% Series A Cumulative Preferred Stock</v>
          </cell>
          <cell r="E277">
            <v>19603</v>
          </cell>
          <cell r="F277">
            <v>20807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AA277" t="str">
            <v>8% Series A Cumulative Preferred Stock</v>
          </cell>
          <cell r="AD277">
            <v>18399</v>
          </cell>
          <cell r="AN277">
            <v>18700</v>
          </cell>
          <cell r="AO277">
            <v>19001</v>
          </cell>
          <cell r="AP277">
            <v>19302</v>
          </cell>
          <cell r="AQ277">
            <v>19603</v>
          </cell>
          <cell r="AR277">
            <v>19603</v>
          </cell>
          <cell r="AS277">
            <v>19904</v>
          </cell>
          <cell r="AT277">
            <v>20205</v>
          </cell>
          <cell r="AU277">
            <v>20506</v>
          </cell>
          <cell r="AV277">
            <v>20807</v>
          </cell>
          <cell r="AW277">
            <v>20807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</row>
        <row r="278">
          <cell r="A278" t="str">
            <v>12 1/8% Series B Sr. Redeemable Exch. Preferred Stock (Oct 97)</v>
          </cell>
          <cell r="E278">
            <v>199164</v>
          </cell>
          <cell r="F278">
            <v>199164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AA278" t="str">
            <v>12 1/8% Series B Sr. Redeemable Exch. Preferred Stock (Oct 97)</v>
          </cell>
          <cell r="AD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199164</v>
          </cell>
          <cell r="AR278">
            <v>199164</v>
          </cell>
          <cell r="AS278">
            <v>199164</v>
          </cell>
          <cell r="AT278">
            <v>199164</v>
          </cell>
          <cell r="AU278">
            <v>199164</v>
          </cell>
          <cell r="AV278">
            <v>199164</v>
          </cell>
          <cell r="AW278">
            <v>199164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</row>
        <row r="279">
          <cell r="A279" t="str">
            <v>6 3/4% Series C Cumulative Conv. Preferred Stock (Nov 97)</v>
          </cell>
          <cell r="E279">
            <v>121132</v>
          </cell>
          <cell r="F279">
            <v>121806.55382499998</v>
          </cell>
          <cell r="G279">
            <v>45434</v>
          </cell>
          <cell r="H279">
            <v>10948</v>
          </cell>
          <cell r="I279">
            <v>0</v>
          </cell>
          <cell r="J279">
            <v>0</v>
          </cell>
          <cell r="AA279" t="str">
            <v>6 3/4% Series C Cumulative Conv. Preferred Stock (Nov 97)</v>
          </cell>
          <cell r="AD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121132</v>
          </cell>
          <cell r="AR279">
            <v>121132</v>
          </cell>
          <cell r="AS279">
            <v>121132</v>
          </cell>
          <cell r="AT279">
            <v>121132</v>
          </cell>
          <cell r="AU279">
            <v>121132</v>
          </cell>
          <cell r="AV279">
            <v>121806.55382499998</v>
          </cell>
          <cell r="AW279">
            <v>121806.55382499998</v>
          </cell>
          <cell r="AX279">
            <v>123640.55382499998</v>
          </cell>
          <cell r="AY279">
            <v>125525.55382499998</v>
          </cell>
          <cell r="AZ279">
            <v>51429</v>
          </cell>
          <cell r="BA279">
            <v>45434</v>
          </cell>
          <cell r="BB279">
            <v>45434</v>
          </cell>
        </row>
        <row r="280">
          <cell r="A280" t="str">
            <v>Series D Convertible Preferred Stock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AA280" t="str">
            <v>Series D Convertible Preferred Stock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</row>
        <row r="281">
          <cell r="A281" t="str">
            <v>Total Preferred Stock</v>
          </cell>
          <cell r="E281">
            <v>339899</v>
          </cell>
          <cell r="F281">
            <v>341777.55382499995</v>
          </cell>
          <cell r="G281">
            <v>45434</v>
          </cell>
          <cell r="H281">
            <v>10948</v>
          </cell>
          <cell r="I281">
            <v>0</v>
          </cell>
          <cell r="J281">
            <v>0</v>
          </cell>
          <cell r="AA281" t="str">
            <v>Total Preferred Stock</v>
          </cell>
          <cell r="AD281">
            <v>18399</v>
          </cell>
          <cell r="AN281">
            <v>18700</v>
          </cell>
          <cell r="AO281">
            <v>19001</v>
          </cell>
          <cell r="AP281">
            <v>19302</v>
          </cell>
          <cell r="AQ281">
            <v>339899</v>
          </cell>
          <cell r="AR281">
            <v>339899</v>
          </cell>
          <cell r="AS281">
            <v>340200</v>
          </cell>
          <cell r="AT281">
            <v>340501</v>
          </cell>
          <cell r="AU281">
            <v>340802</v>
          </cell>
          <cell r="AV281">
            <v>341777.55382499995</v>
          </cell>
          <cell r="AW281">
            <v>341777.55382499995</v>
          </cell>
          <cell r="AX281">
            <v>123640.55382499998</v>
          </cell>
          <cell r="AY281">
            <v>125525.55382499998</v>
          </cell>
          <cell r="AZ281">
            <v>51429</v>
          </cell>
          <cell r="BA281">
            <v>45434</v>
          </cell>
          <cell r="BB281">
            <v>45434</v>
          </cell>
        </row>
        <row r="282">
          <cell r="E282" t="str">
            <v xml:space="preserve"> </v>
          </cell>
          <cell r="F282" t="str">
            <v xml:space="preserve"> </v>
          </cell>
          <cell r="G282" t="str">
            <v xml:space="preserve"> </v>
          </cell>
          <cell r="H282" t="str">
            <v xml:space="preserve"> </v>
          </cell>
          <cell r="J282" t="str">
            <v/>
          </cell>
        </row>
        <row r="283">
          <cell r="A283" t="str">
            <v>Preferred Cash Dividends</v>
          </cell>
          <cell r="D283" t="str">
            <v xml:space="preserve"> </v>
          </cell>
          <cell r="E283" t="str">
            <v xml:space="preserve"> </v>
          </cell>
          <cell r="F283" t="str">
            <v xml:space="preserve"> </v>
          </cell>
          <cell r="G283" t="str">
            <v xml:space="preserve"> </v>
          </cell>
          <cell r="H283" t="str">
            <v xml:space="preserve"> </v>
          </cell>
          <cell r="J283" t="str">
            <v/>
          </cell>
          <cell r="AA283" t="str">
            <v>Preferred Cash Dividends</v>
          </cell>
        </row>
        <row r="284">
          <cell r="A284" t="str">
            <v>12 1/8% Series B Sr. Redeemable Exch. Preferred Stock due 2004 (Cash)</v>
          </cell>
          <cell r="D284">
            <v>0.12125</v>
          </cell>
          <cell r="E284">
            <v>6037.1587499999996</v>
          </cell>
          <cell r="F284">
            <v>24148.634999999998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AA284" t="str">
            <v>12 1/8% Series B Sr. Redeemable Exch. Preferred Stock due 2004 (Cash)</v>
          </cell>
          <cell r="AD284">
            <v>0.12125</v>
          </cell>
          <cell r="AN284">
            <v>0</v>
          </cell>
          <cell r="AO284">
            <v>0</v>
          </cell>
          <cell r="AP284">
            <v>0</v>
          </cell>
          <cell r="AQ284">
            <v>6037.1587499999996</v>
          </cell>
          <cell r="AR284">
            <v>6037.1587499999996</v>
          </cell>
          <cell r="AS284">
            <v>6037.1587499999996</v>
          </cell>
          <cell r="AT284">
            <v>6037.1587499999996</v>
          </cell>
          <cell r="AU284">
            <v>6037.1587499999996</v>
          </cell>
          <cell r="AV284">
            <v>6037.1587499999996</v>
          </cell>
          <cell r="AW284">
            <v>24148.634999999998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</row>
        <row r="285">
          <cell r="A285" t="str">
            <v>6 3/4% Series C Cumulative Conv. Preferred Stock Due 2000 (1)</v>
          </cell>
          <cell r="D285">
            <v>6.7500000000000004E-2</v>
          </cell>
          <cell r="E285">
            <v>1174.3050000000001</v>
          </cell>
          <cell r="F285">
            <v>7764</v>
          </cell>
          <cell r="G285">
            <v>578.57625000000007</v>
          </cell>
          <cell r="H285">
            <v>1163</v>
          </cell>
          <cell r="I285">
            <v>356</v>
          </cell>
          <cell r="J285">
            <v>0</v>
          </cell>
          <cell r="AA285" t="str">
            <v>6 3/4% Series C Cumulative Conv. Preferred Stock Due 2000 (1)</v>
          </cell>
          <cell r="AD285">
            <v>6.7500000000000004E-2</v>
          </cell>
          <cell r="AN285">
            <v>0</v>
          </cell>
          <cell r="AO285">
            <v>0</v>
          </cell>
          <cell r="AP285">
            <v>0</v>
          </cell>
          <cell r="AQ285">
            <v>1174.3050000000001</v>
          </cell>
          <cell r="AR285">
            <v>1174.3050000000001</v>
          </cell>
          <cell r="AS285">
            <v>1941</v>
          </cell>
          <cell r="AT285">
            <v>1941</v>
          </cell>
          <cell r="AU285">
            <v>1941</v>
          </cell>
          <cell r="AV285">
            <v>1941</v>
          </cell>
          <cell r="AW285">
            <v>7764</v>
          </cell>
          <cell r="AX285">
            <v>0</v>
          </cell>
          <cell r="AY285">
            <v>0</v>
          </cell>
          <cell r="AZ285">
            <v>0</v>
          </cell>
          <cell r="BA285">
            <v>578.57625000000007</v>
          </cell>
          <cell r="BB285">
            <v>578.57625000000007</v>
          </cell>
        </row>
        <row r="286">
          <cell r="A286" t="str">
            <v>Total Preferred Cash Dividends</v>
          </cell>
          <cell r="D286" t="str">
            <v xml:space="preserve"> </v>
          </cell>
          <cell r="E286">
            <v>7211.4637499999999</v>
          </cell>
          <cell r="F286">
            <v>31912.634999999998</v>
          </cell>
          <cell r="G286">
            <v>578.57625000000007</v>
          </cell>
          <cell r="H286">
            <v>1163</v>
          </cell>
          <cell r="I286">
            <v>356</v>
          </cell>
          <cell r="J286">
            <v>0</v>
          </cell>
          <cell r="AA286" t="str">
            <v>Total Preferred Cash Dividends</v>
          </cell>
          <cell r="AN286">
            <v>0</v>
          </cell>
          <cell r="AO286">
            <v>0</v>
          </cell>
          <cell r="AP286">
            <v>0</v>
          </cell>
          <cell r="AQ286">
            <v>7211.4637499999999</v>
          </cell>
          <cell r="AR286">
            <v>7211.4637499999999</v>
          </cell>
          <cell r="AS286">
            <v>7978.1587499999996</v>
          </cell>
          <cell r="AT286">
            <v>7978.1587499999996</v>
          </cell>
          <cell r="AU286">
            <v>7978.1587499999996</v>
          </cell>
          <cell r="AV286">
            <v>7978.1587499999996</v>
          </cell>
          <cell r="AW286">
            <v>31912.634999999998</v>
          </cell>
          <cell r="AX286">
            <v>0</v>
          </cell>
          <cell r="AY286">
            <v>0</v>
          </cell>
          <cell r="AZ286">
            <v>0</v>
          </cell>
          <cell r="BA286">
            <v>578.57625000000007</v>
          </cell>
          <cell r="BB286">
            <v>578.57625000000007</v>
          </cell>
        </row>
        <row r="287">
          <cell r="A287" t="str">
            <v xml:space="preserve"> </v>
          </cell>
          <cell r="D287" t="str">
            <v xml:space="preserve"> </v>
          </cell>
          <cell r="E287" t="str">
            <v xml:space="preserve"> </v>
          </cell>
          <cell r="F287" t="str">
            <v xml:space="preserve"> </v>
          </cell>
          <cell r="G287" t="str">
            <v xml:space="preserve"> </v>
          </cell>
          <cell r="H287" t="str">
            <v xml:space="preserve"> </v>
          </cell>
          <cell r="J287" t="str">
            <v/>
          </cell>
          <cell r="AA287" t="str">
            <v xml:space="preserve"> </v>
          </cell>
          <cell r="AQ287" t="str">
            <v xml:space="preserve"> </v>
          </cell>
        </row>
        <row r="288">
          <cell r="A288" t="str">
            <v>Preferred Non-Cash Dividends</v>
          </cell>
          <cell r="D288" t="str">
            <v xml:space="preserve"> </v>
          </cell>
          <cell r="E288" t="str">
            <v xml:space="preserve"> </v>
          </cell>
          <cell r="F288" t="str">
            <v xml:space="preserve"> </v>
          </cell>
          <cell r="G288" t="str">
            <v xml:space="preserve"> </v>
          </cell>
          <cell r="H288" t="str">
            <v xml:space="preserve"> </v>
          </cell>
          <cell r="J288" t="str">
            <v/>
          </cell>
          <cell r="AA288" t="str">
            <v>Preferred Non-Cash Dividends</v>
          </cell>
          <cell r="AQ288" t="str">
            <v xml:space="preserve"> </v>
          </cell>
        </row>
        <row r="289">
          <cell r="A289" t="str">
            <v>8% Series A Cumulative Preferred Stock (Non-Cash)</v>
          </cell>
          <cell r="D289">
            <v>0.08</v>
          </cell>
          <cell r="E289">
            <v>1204</v>
          </cell>
          <cell r="F289">
            <v>1204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AA289" t="str">
            <v>8% Series A Cumulative Preferred Stock (Non-Cash)</v>
          </cell>
          <cell r="AD289">
            <v>0.08</v>
          </cell>
          <cell r="AN289">
            <v>301</v>
          </cell>
          <cell r="AO289">
            <v>301</v>
          </cell>
          <cell r="AP289">
            <v>301</v>
          </cell>
          <cell r="AQ289">
            <v>301</v>
          </cell>
          <cell r="AR289">
            <v>1204</v>
          </cell>
          <cell r="AS289">
            <v>301</v>
          </cell>
          <cell r="AT289">
            <v>301</v>
          </cell>
          <cell r="AU289">
            <v>301</v>
          </cell>
          <cell r="AV289">
            <v>301</v>
          </cell>
          <cell r="AW289">
            <v>1204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</row>
        <row r="290">
          <cell r="A290" t="str">
            <v>6 3/4% Series C Cumulative Conv. Preferred Stock Due 2000 (1)</v>
          </cell>
          <cell r="D290">
            <v>6.7500000000000004E-2</v>
          </cell>
          <cell r="E290">
            <v>0</v>
          </cell>
          <cell r="F290">
            <v>674.55382499998086</v>
          </cell>
          <cell r="G290">
            <v>6310</v>
          </cell>
          <cell r="H290">
            <v>-1607</v>
          </cell>
          <cell r="I290">
            <v>-5370</v>
          </cell>
          <cell r="J290">
            <v>0</v>
          </cell>
          <cell r="AA290" t="str">
            <v>6 3/4% Series C Cumulative Conv. Preferred Stock Due 2000 (1)</v>
          </cell>
          <cell r="AD290">
            <v>6.7500000000000004E-2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674.55382499998086</v>
          </cell>
          <cell r="AW290">
            <v>674.55382499998086</v>
          </cell>
          <cell r="AX290">
            <v>1834</v>
          </cell>
          <cell r="AY290">
            <v>1885</v>
          </cell>
          <cell r="AZ290">
            <v>1942</v>
          </cell>
          <cell r="BA290">
            <v>649</v>
          </cell>
          <cell r="BB290">
            <v>6310</v>
          </cell>
        </row>
        <row r="291">
          <cell r="A291" t="str">
            <v>Total Preferred Non-Cash Dividends</v>
          </cell>
          <cell r="D291" t="str">
            <v xml:space="preserve"> </v>
          </cell>
          <cell r="E291">
            <v>1204</v>
          </cell>
          <cell r="F291">
            <v>1878.5538249999809</v>
          </cell>
          <cell r="G291">
            <v>6310</v>
          </cell>
          <cell r="H291">
            <v>-1607</v>
          </cell>
          <cell r="I291">
            <v>-5370</v>
          </cell>
          <cell r="J291">
            <v>0</v>
          </cell>
          <cell r="AA291" t="str">
            <v>Total Preferred Non-Cash Dividends</v>
          </cell>
          <cell r="AN291">
            <v>301</v>
          </cell>
          <cell r="AO291">
            <v>301</v>
          </cell>
          <cell r="AP291">
            <v>301</v>
          </cell>
          <cell r="AQ291">
            <v>301</v>
          </cell>
          <cell r="AR291">
            <v>1204</v>
          </cell>
          <cell r="AS291">
            <v>301</v>
          </cell>
          <cell r="AT291">
            <v>301</v>
          </cell>
          <cell r="AU291">
            <v>301</v>
          </cell>
          <cell r="AV291">
            <v>975.55382499998086</v>
          </cell>
          <cell r="AW291">
            <v>1878.5538249999809</v>
          </cell>
          <cell r="AX291">
            <v>1834</v>
          </cell>
          <cell r="AY291">
            <v>1885</v>
          </cell>
          <cell r="AZ291">
            <v>1942</v>
          </cell>
          <cell r="BA291">
            <v>649</v>
          </cell>
          <cell r="BB291">
            <v>6310</v>
          </cell>
        </row>
        <row r="292">
          <cell r="D292" t="str">
            <v xml:space="preserve"> </v>
          </cell>
          <cell r="E292" t="str">
            <v xml:space="preserve"> </v>
          </cell>
          <cell r="F292" t="str">
            <v xml:space="preserve"> </v>
          </cell>
          <cell r="G292" t="str">
            <v xml:space="preserve"> </v>
          </cell>
          <cell r="H292" t="str">
            <v xml:space="preserve"> </v>
          </cell>
          <cell r="J292" t="str">
            <v/>
          </cell>
        </row>
        <row r="293">
          <cell r="A293" t="str">
            <v>Cash &amp; Marketable Securities</v>
          </cell>
          <cell r="E293" t="str">
            <v xml:space="preserve"> </v>
          </cell>
          <cell r="F293" t="str">
            <v xml:space="preserve"> </v>
          </cell>
          <cell r="G293" t="str">
            <v xml:space="preserve"> </v>
          </cell>
          <cell r="H293" t="str">
            <v xml:space="preserve"> </v>
          </cell>
          <cell r="J293" t="str">
            <v/>
          </cell>
          <cell r="AA293" t="str">
            <v>Cash &amp; Marketable Securities</v>
          </cell>
          <cell r="AP293" t="str">
            <v xml:space="preserve"> </v>
          </cell>
        </row>
        <row r="294">
          <cell r="A294" t="str">
            <v xml:space="preserve">Cash &amp; Equivalents </v>
          </cell>
          <cell r="E294">
            <v>145206.89781250004</v>
          </cell>
          <cell r="F294">
            <v>106546.99499999998</v>
          </cell>
          <cell r="G294">
            <v>905298.99118750007</v>
          </cell>
          <cell r="H294">
            <v>856818.07793385908</v>
          </cell>
          <cell r="I294">
            <v>1677889</v>
          </cell>
          <cell r="J294">
            <v>1483078</v>
          </cell>
          <cell r="AA294" t="str">
            <v xml:space="preserve">Cash &amp; Equivalents </v>
          </cell>
          <cell r="AD294">
            <v>39231</v>
          </cell>
          <cell r="AN294">
            <v>30452</v>
          </cell>
          <cell r="AO294">
            <v>182851.9</v>
          </cell>
          <cell r="AP294">
            <v>30972.99781250002</v>
          </cell>
          <cell r="AQ294">
            <v>145206.89781250004</v>
          </cell>
          <cell r="AR294">
            <v>145206.89781250004</v>
          </cell>
          <cell r="AS294">
            <v>234052</v>
          </cell>
          <cell r="AT294">
            <v>259571</v>
          </cell>
          <cell r="AU294">
            <v>207854.99599999998</v>
          </cell>
          <cell r="AV294">
            <v>106546.99499999998</v>
          </cell>
          <cell r="AW294">
            <v>106546.99499999998</v>
          </cell>
          <cell r="AX294">
            <v>143899.995</v>
          </cell>
          <cell r="AY294">
            <v>277547.99900000001</v>
          </cell>
          <cell r="AZ294">
            <v>118770.99118750001</v>
          </cell>
          <cell r="BA294">
            <v>905298.99118750007</v>
          </cell>
          <cell r="BB294">
            <v>905298.99118750007</v>
          </cell>
        </row>
        <row r="295">
          <cell r="A295" t="str">
            <v>Restricted Cash (Escrow)</v>
          </cell>
          <cell r="E295">
            <v>187762</v>
          </cell>
          <cell r="F295">
            <v>77637</v>
          </cell>
          <cell r="G295">
            <v>77637</v>
          </cell>
          <cell r="H295">
            <v>160030</v>
          </cell>
          <cell r="I295">
            <v>123356</v>
          </cell>
          <cell r="J295">
            <v>161344</v>
          </cell>
          <cell r="AA295" t="str">
            <v>Restricted Cash (Escrow)</v>
          </cell>
          <cell r="AD295">
            <v>79291</v>
          </cell>
          <cell r="AN295">
            <v>51702</v>
          </cell>
          <cell r="AO295">
            <v>229615</v>
          </cell>
          <cell r="AP295">
            <v>204849</v>
          </cell>
          <cell r="AQ295">
            <v>187762</v>
          </cell>
          <cell r="AR295">
            <v>187762</v>
          </cell>
          <cell r="AS295">
            <v>162818</v>
          </cell>
          <cell r="AT295">
            <v>117108</v>
          </cell>
          <cell r="AU295">
            <v>82171.25</v>
          </cell>
          <cell r="AV295">
            <v>77637</v>
          </cell>
          <cell r="AW295">
            <v>77637</v>
          </cell>
          <cell r="AX295">
            <v>77637</v>
          </cell>
          <cell r="AY295">
            <v>77637</v>
          </cell>
          <cell r="AZ295">
            <v>77637</v>
          </cell>
          <cell r="BA295">
            <v>77637</v>
          </cell>
          <cell r="BB295">
            <v>77637</v>
          </cell>
        </row>
        <row r="296">
          <cell r="A296" t="str">
            <v>Marketable Investment Securities</v>
          </cell>
          <cell r="E296">
            <v>275307</v>
          </cell>
          <cell r="F296">
            <v>217543</v>
          </cell>
          <cell r="G296">
            <v>324427</v>
          </cell>
          <cell r="H296">
            <v>607357</v>
          </cell>
          <cell r="I296">
            <v>1150408</v>
          </cell>
          <cell r="J296">
            <v>1203917</v>
          </cell>
          <cell r="AA296" t="str">
            <v>Marketable Investment Securities</v>
          </cell>
          <cell r="AD296">
            <v>18807</v>
          </cell>
          <cell r="AN296">
            <v>3528</v>
          </cell>
          <cell r="AO296">
            <v>4952</v>
          </cell>
          <cell r="AP296">
            <v>31252</v>
          </cell>
          <cell r="AQ296">
            <v>275307</v>
          </cell>
          <cell r="AR296">
            <v>275307</v>
          </cell>
          <cell r="AS296">
            <v>154719</v>
          </cell>
          <cell r="AT296">
            <v>131279</v>
          </cell>
          <cell r="AU296">
            <v>153539</v>
          </cell>
          <cell r="AV296">
            <v>217543</v>
          </cell>
          <cell r="AW296">
            <v>217543</v>
          </cell>
          <cell r="AX296">
            <v>202119</v>
          </cell>
          <cell r="AY296">
            <v>107729</v>
          </cell>
          <cell r="AZ296">
            <v>79968</v>
          </cell>
          <cell r="BA296">
            <v>324427</v>
          </cell>
          <cell r="BB296">
            <v>324427</v>
          </cell>
        </row>
        <row r="297">
          <cell r="A297" t="str">
            <v>Total Cash &amp; Marketable Securities</v>
          </cell>
          <cell r="E297">
            <v>608275.89781250001</v>
          </cell>
          <cell r="F297">
            <v>401726.995</v>
          </cell>
          <cell r="G297">
            <v>1307362.9911875001</v>
          </cell>
          <cell r="H297">
            <v>1624205.0779338591</v>
          </cell>
          <cell r="I297">
            <v>2951653</v>
          </cell>
          <cell r="J297">
            <v>2848339</v>
          </cell>
          <cell r="AA297" t="str">
            <v>Total Cash &amp; Marketable Securities</v>
          </cell>
          <cell r="AD297">
            <v>137329</v>
          </cell>
          <cell r="AN297">
            <v>85682</v>
          </cell>
          <cell r="AO297">
            <v>417418.9</v>
          </cell>
          <cell r="AP297">
            <v>267073.99781249999</v>
          </cell>
          <cell r="AQ297">
            <v>608275.89781250001</v>
          </cell>
          <cell r="AR297">
            <v>608275.89781250001</v>
          </cell>
          <cell r="AS297">
            <v>551589</v>
          </cell>
          <cell r="AT297">
            <v>507958</v>
          </cell>
          <cell r="AU297">
            <v>443565.24599999998</v>
          </cell>
          <cell r="AV297">
            <v>401726.995</v>
          </cell>
          <cell r="AW297">
            <v>401726.995</v>
          </cell>
          <cell r="AX297">
            <v>423655.995</v>
          </cell>
          <cell r="AY297">
            <v>462913.99900000001</v>
          </cell>
          <cell r="AZ297">
            <v>276375.99118750001</v>
          </cell>
          <cell r="BA297">
            <v>1307362.9911875001</v>
          </cell>
          <cell r="BB297">
            <v>1307362.9911875001</v>
          </cell>
        </row>
        <row r="299">
          <cell r="A299" t="str">
            <v>Interest Income</v>
          </cell>
          <cell r="D299" t="str">
            <v xml:space="preserve"> </v>
          </cell>
          <cell r="E299" t="str">
            <v xml:space="preserve"> </v>
          </cell>
          <cell r="F299" t="str">
            <v xml:space="preserve"> </v>
          </cell>
          <cell r="G299" t="str">
            <v xml:space="preserve"> </v>
          </cell>
          <cell r="H299" t="str">
            <v xml:space="preserve"> </v>
          </cell>
          <cell r="J299" t="str">
            <v/>
          </cell>
          <cell r="AA299" t="str">
            <v>Interest Income</v>
          </cell>
        </row>
        <row r="300">
          <cell r="A300" t="str">
            <v xml:space="preserve">Cash &amp; Equivalents </v>
          </cell>
          <cell r="D300">
            <v>0.03</v>
          </cell>
          <cell r="E300">
            <v>2874.1412176601571</v>
          </cell>
          <cell r="F300">
            <v>8159.7320355468746</v>
          </cell>
          <cell r="G300">
            <v>15540.542352343749</v>
          </cell>
          <cell r="H300">
            <v>64275.121250000004</v>
          </cell>
          <cell r="I300">
            <v>70727.171249999999</v>
          </cell>
          <cell r="J300">
            <v>68073.778749999998</v>
          </cell>
          <cell r="AA300" t="str">
            <v xml:space="preserve">Cash &amp; Equivalents </v>
          </cell>
          <cell r="AD300">
            <v>0.03</v>
          </cell>
          <cell r="AN300">
            <v>384.56305624999999</v>
          </cell>
          <cell r="AO300">
            <v>479.13388537500003</v>
          </cell>
          <cell r="AP300">
            <v>1349.7696674414067</v>
          </cell>
          <cell r="AQ300">
            <v>660.67460859375024</v>
          </cell>
          <cell r="AR300">
            <v>2874.1412176601571</v>
          </cell>
          <cell r="AS300">
            <v>1422.220866796875</v>
          </cell>
          <cell r="AT300">
            <v>1851.0862499999998</v>
          </cell>
          <cell r="AU300">
            <v>2921.4124750000001</v>
          </cell>
          <cell r="AV300">
            <v>1965.0124437499999</v>
          </cell>
          <cell r="AW300">
            <v>8159.7320355468746</v>
          </cell>
          <cell r="AX300">
            <v>939.17621249999991</v>
          </cell>
          <cell r="AY300">
            <v>6844.07</v>
          </cell>
          <cell r="AZ300">
            <v>3626.8587499999994</v>
          </cell>
          <cell r="BA300">
            <v>4130.4373898437516</v>
          </cell>
          <cell r="BB300">
            <v>15540.542352343749</v>
          </cell>
        </row>
        <row r="301">
          <cell r="A301" t="str">
            <v>Restricted Cash (Escrow)</v>
          </cell>
          <cell r="D301">
            <v>0.03</v>
          </cell>
          <cell r="E301">
            <v>5569.6711800000003</v>
          </cell>
          <cell r="F301">
            <v>4608.694375</v>
          </cell>
          <cell r="G301">
            <v>1746.8325</v>
          </cell>
          <cell r="H301">
            <v>3310.0162499999997</v>
          </cell>
          <cell r="I301">
            <v>3215.4375</v>
          </cell>
          <cell r="J301">
            <v>4828.6875</v>
          </cell>
          <cell r="AA301" t="str">
            <v>Restricted Cash (Escrow)</v>
          </cell>
          <cell r="AD301">
            <v>0.03</v>
          </cell>
          <cell r="AN301">
            <v>722.91761874999997</v>
          </cell>
          <cell r="AO301">
            <v>631.90831125</v>
          </cell>
          <cell r="AP301">
            <v>2742.5540000000001</v>
          </cell>
          <cell r="AQ301">
            <v>1472.29125</v>
          </cell>
          <cell r="AR301">
            <v>5569.6711800000003</v>
          </cell>
          <cell r="AS301">
            <v>1314.675</v>
          </cell>
          <cell r="AT301">
            <v>1049.7225000000001</v>
          </cell>
          <cell r="AU301">
            <v>1245.4953125000002</v>
          </cell>
          <cell r="AV301">
            <v>998.80156250000005</v>
          </cell>
          <cell r="AW301">
            <v>4608.694375</v>
          </cell>
          <cell r="AX301">
            <v>582.27750000000003</v>
          </cell>
          <cell r="AY301">
            <v>0</v>
          </cell>
          <cell r="AZ301">
            <v>582.27750000000003</v>
          </cell>
          <cell r="BA301">
            <v>582.27750000000003</v>
          </cell>
          <cell r="BB301">
            <v>1746.8325</v>
          </cell>
        </row>
        <row r="302">
          <cell r="A302" t="str">
            <v>Marketable Investment Securities</v>
          </cell>
          <cell r="D302">
            <v>0.03</v>
          </cell>
          <cell r="E302">
            <v>1520.4434812500001</v>
          </cell>
          <cell r="F302">
            <v>6784.4650000000001</v>
          </cell>
          <cell r="G302">
            <v>8273.2212875000005</v>
          </cell>
          <cell r="H302">
            <v>12147.862499999999</v>
          </cell>
          <cell r="I302">
            <v>23728.391249999997</v>
          </cell>
          <cell r="J302">
            <v>40024.533750000002</v>
          </cell>
          <cell r="AA302" t="str">
            <v>Marketable Investment Securities</v>
          </cell>
          <cell r="AD302">
            <v>0.03</v>
          </cell>
          <cell r="AN302">
            <v>123.26128125000001</v>
          </cell>
          <cell r="AO302">
            <v>19.048200000000001</v>
          </cell>
          <cell r="AP302">
            <v>228.53775000000002</v>
          </cell>
          <cell r="AQ302">
            <v>1149.5962500000001</v>
          </cell>
          <cell r="AR302">
            <v>1520.4434812500001</v>
          </cell>
          <cell r="AS302">
            <v>1612.5974999999999</v>
          </cell>
          <cell r="AT302">
            <v>1072.4925000000001</v>
          </cell>
          <cell r="AU302">
            <v>1780.1125000000002</v>
          </cell>
          <cell r="AV302">
            <v>2319.2625000000003</v>
          </cell>
          <cell r="AW302">
            <v>6784.4650000000001</v>
          </cell>
          <cell r="AX302">
            <v>3414.5462874999998</v>
          </cell>
          <cell r="AY302">
            <v>1161.93</v>
          </cell>
          <cell r="AZ302">
            <v>703.86374999999998</v>
          </cell>
          <cell r="BA302">
            <v>2992.8812500000004</v>
          </cell>
          <cell r="BB302">
            <v>8273.2212875000005</v>
          </cell>
        </row>
        <row r="303">
          <cell r="A303" t="str">
            <v>Total Interest Income</v>
          </cell>
          <cell r="D303" t="str">
            <v xml:space="preserve"> </v>
          </cell>
          <cell r="E303">
            <v>9964.2558789101568</v>
          </cell>
          <cell r="F303">
            <v>19552.891410546872</v>
          </cell>
          <cell r="G303">
            <v>25560.59613984375</v>
          </cell>
          <cell r="H303">
            <v>79733</v>
          </cell>
          <cell r="I303">
            <v>97671</v>
          </cell>
          <cell r="J303">
            <v>112927</v>
          </cell>
          <cell r="AA303" t="str">
            <v>Total Interest Income</v>
          </cell>
          <cell r="AN303">
            <v>1230.7419562499999</v>
          </cell>
          <cell r="AO303">
            <v>1130.090396625</v>
          </cell>
          <cell r="AP303">
            <v>4320.861417441407</v>
          </cell>
          <cell r="AQ303">
            <v>3282.5621085937505</v>
          </cell>
          <cell r="AR303">
            <v>9964.2558789101568</v>
          </cell>
          <cell r="AS303">
            <v>4349.4933667968744</v>
          </cell>
          <cell r="AT303">
            <v>3973.3012499999995</v>
          </cell>
          <cell r="AU303">
            <v>5947.0202875000004</v>
          </cell>
          <cell r="AV303">
            <v>5283.0765062499995</v>
          </cell>
          <cell r="AW303">
            <v>19552.891410546872</v>
          </cell>
          <cell r="AX303">
            <v>4936</v>
          </cell>
          <cell r="AY303">
            <v>8006</v>
          </cell>
          <cell r="AZ303">
            <v>4913</v>
          </cell>
          <cell r="BA303">
            <v>7705.5961398437521</v>
          </cell>
          <cell r="BB303">
            <v>25560.59613984375</v>
          </cell>
        </row>
        <row r="304">
          <cell r="D304" t="str">
            <v xml:space="preserve"> </v>
          </cell>
          <cell r="E304" t="str">
            <v xml:space="preserve"> </v>
          </cell>
          <cell r="F304" t="str">
            <v xml:space="preserve"> </v>
          </cell>
          <cell r="G304" t="str">
            <v xml:space="preserve"> </v>
          </cell>
          <cell r="H304" t="str">
            <v xml:space="preserve"> </v>
          </cell>
          <cell r="J304" t="str">
            <v/>
          </cell>
          <cell r="AN304">
            <v>4.4150000000000002E-2</v>
          </cell>
          <cell r="AO304">
            <v>1.797E-2</v>
          </cell>
          <cell r="AP304">
            <v>5.0500000000000003E-2</v>
          </cell>
        </row>
        <row r="305">
          <cell r="A305" t="str">
            <v>Derivation of Book Interest Expense</v>
          </cell>
          <cell r="E305" t="str">
            <v xml:space="preserve"> </v>
          </cell>
          <cell r="F305" t="str">
            <v xml:space="preserve">  </v>
          </cell>
          <cell r="G305" t="str">
            <v xml:space="preserve"> </v>
          </cell>
          <cell r="H305" t="str">
            <v xml:space="preserve"> </v>
          </cell>
          <cell r="J305" t="str">
            <v/>
          </cell>
          <cell r="AA305" t="str">
            <v>Derivation of Book Interest Expense</v>
          </cell>
          <cell r="AR305">
            <v>0</v>
          </cell>
        </row>
        <row r="306">
          <cell r="A306" t="str">
            <v>Total Cash Interest Expense</v>
          </cell>
          <cell r="E306">
            <v>-28474.033750000002</v>
          </cell>
          <cell r="F306">
            <v>-54169.533749999995</v>
          </cell>
          <cell r="G306">
            <v>-196066.83221972041</v>
          </cell>
          <cell r="H306">
            <v>-270339.76787468855</v>
          </cell>
          <cell r="I306">
            <v>-388517.96499999997</v>
          </cell>
          <cell r="J306">
            <v>-482633.4</v>
          </cell>
          <cell r="AA306" t="str">
            <v>Total Cash Interest Expense</v>
          </cell>
          <cell r="AD306" t="str">
            <v xml:space="preserve"> </v>
          </cell>
          <cell r="AN306">
            <v>-612</v>
          </cell>
          <cell r="AO306">
            <v>-1740</v>
          </cell>
          <cell r="AP306">
            <v>-12895.75</v>
          </cell>
          <cell r="AQ306">
            <v>-13226.283750000001</v>
          </cell>
          <cell r="AR306">
            <v>-28474.033750000002</v>
          </cell>
          <cell r="AS306">
            <v>-13242.41625</v>
          </cell>
          <cell r="AT306">
            <v>-13150.5375</v>
          </cell>
          <cell r="AU306">
            <v>-13626.84</v>
          </cell>
          <cell r="AV306">
            <v>-14149.74</v>
          </cell>
          <cell r="AW306">
            <v>-54169.533749999995</v>
          </cell>
          <cell r="AX306">
            <v>-50037.697788696292</v>
          </cell>
          <cell r="AY306">
            <v>-48493.743862794952</v>
          </cell>
          <cell r="AZ306">
            <v>-47223.635624999995</v>
          </cell>
          <cell r="BA306">
            <v>-50311.754943229178</v>
          </cell>
          <cell r="BB306">
            <v>-196066.83221972041</v>
          </cell>
        </row>
        <row r="307">
          <cell r="A307" t="str">
            <v>Total Non-Cash Interest Expense</v>
          </cell>
          <cell r="E307">
            <v>-115083</v>
          </cell>
          <cell r="F307">
            <v>-140573</v>
          </cell>
          <cell r="G307">
            <v>0</v>
          </cell>
          <cell r="H307">
            <v>2616.1098115625</v>
          </cell>
          <cell r="I307">
            <v>0</v>
          </cell>
          <cell r="J307">
            <v>0</v>
          </cell>
          <cell r="AA307" t="str">
            <v>Total Non-Cash Interest Expense</v>
          </cell>
          <cell r="AD307" t="str">
            <v xml:space="preserve"> </v>
          </cell>
          <cell r="AN307">
            <v>-27014</v>
          </cell>
          <cell r="AO307">
            <v>-28160</v>
          </cell>
          <cell r="AP307">
            <v>-29304</v>
          </cell>
          <cell r="AQ307">
            <v>-30605</v>
          </cell>
          <cell r="AR307">
            <v>-115083</v>
          </cell>
          <cell r="AS307">
            <v>-34244</v>
          </cell>
          <cell r="AT307">
            <v>-34220</v>
          </cell>
          <cell r="AU307">
            <v>-27903</v>
          </cell>
          <cell r="AV307">
            <v>-44206</v>
          </cell>
          <cell r="AW307">
            <v>-140573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</row>
        <row r="308">
          <cell r="A308" t="str">
            <v>Total Interest Expense</v>
          </cell>
          <cell r="E308">
            <v>-143557.03375</v>
          </cell>
          <cell r="F308">
            <v>-194742.53375</v>
          </cell>
          <cell r="G308">
            <v>-196066.83221972041</v>
          </cell>
          <cell r="H308">
            <v>-267723.65806312603</v>
          </cell>
          <cell r="I308">
            <v>-388517.96499999997</v>
          </cell>
          <cell r="J308">
            <v>-482633.4</v>
          </cell>
          <cell r="AA308" t="str">
            <v>Total Interest Expense</v>
          </cell>
          <cell r="AN308">
            <v>-27626</v>
          </cell>
          <cell r="AO308">
            <v>-29900</v>
          </cell>
          <cell r="AP308">
            <v>-42199.75</v>
          </cell>
          <cell r="AQ308">
            <v>-43831.283750000002</v>
          </cell>
          <cell r="AR308">
            <v>-143557.03375</v>
          </cell>
          <cell r="AS308">
            <v>-47486.416250000002</v>
          </cell>
          <cell r="AT308">
            <v>-47370.537499999999</v>
          </cell>
          <cell r="AU308">
            <v>-41529.839999999997</v>
          </cell>
          <cell r="AV308">
            <v>-58355.74</v>
          </cell>
          <cell r="AW308">
            <v>-194742.53375</v>
          </cell>
          <cell r="AX308">
            <v>-50037.697788696292</v>
          </cell>
          <cell r="AY308">
            <v>-48493.743862794952</v>
          </cell>
          <cell r="AZ308">
            <v>-47223.635624999995</v>
          </cell>
          <cell r="BA308">
            <v>-50311.754943229178</v>
          </cell>
          <cell r="BB308">
            <v>-196066.83221972041</v>
          </cell>
        </row>
        <row r="309">
          <cell r="A309" t="str">
            <v>Add: Capitalized Interest</v>
          </cell>
          <cell r="E309">
            <v>43169</v>
          </cell>
          <cell r="F309">
            <v>18031.146489990781</v>
          </cell>
          <cell r="G309">
            <v>310.16976435238291</v>
          </cell>
          <cell r="H309">
            <v>5303.4668930673515</v>
          </cell>
          <cell r="I309">
            <v>25042.706003356419</v>
          </cell>
          <cell r="J309">
            <v>11636.400000000001</v>
          </cell>
          <cell r="AA309" t="str">
            <v>Add: Capitalized Interest</v>
          </cell>
          <cell r="AN309">
            <v>8000</v>
          </cell>
          <cell r="AO309">
            <v>8600</v>
          </cell>
          <cell r="AP309">
            <v>11261</v>
          </cell>
          <cell r="AQ309">
            <v>15308</v>
          </cell>
          <cell r="AR309">
            <v>43169</v>
          </cell>
          <cell r="AS309">
            <v>6522.3873264217355</v>
          </cell>
          <cell r="AT309">
            <v>4966.8729085795849</v>
          </cell>
          <cell r="AU309">
            <v>4404.6990705672606</v>
          </cell>
          <cell r="AV309">
            <v>2137.1871844221992</v>
          </cell>
          <cell r="AW309">
            <v>18031.146489990781</v>
          </cell>
          <cell r="AX309">
            <v>0</v>
          </cell>
          <cell r="AY309">
            <v>156.81105029495222</v>
          </cell>
          <cell r="AZ309">
            <v>153.35871405743072</v>
          </cell>
          <cell r="BA309">
            <v>0</v>
          </cell>
          <cell r="BB309">
            <v>310.16976435238291</v>
          </cell>
        </row>
        <row r="310">
          <cell r="A310" t="str">
            <v>Add: Amortization of Debt Discount &amp; Deferred Financing Costs</v>
          </cell>
          <cell r="E310">
            <v>6122.75</v>
          </cell>
          <cell r="F310">
            <v>-13963.679809570312</v>
          </cell>
          <cell r="G310">
            <v>-6320.270357131958</v>
          </cell>
          <cell r="H310">
            <v>-5569.8088299413212</v>
          </cell>
          <cell r="I310">
            <v>-7889.7410033564083</v>
          </cell>
          <cell r="J310">
            <v>-11906</v>
          </cell>
          <cell r="AA310" t="str">
            <v>Add: Amortization of Deferred Financing Costs</v>
          </cell>
          <cell r="AN310">
            <v>220</v>
          </cell>
          <cell r="AO310">
            <v>897</v>
          </cell>
          <cell r="AP310">
            <v>959.25</v>
          </cell>
          <cell r="AQ310">
            <v>4046.5</v>
          </cell>
          <cell r="AR310">
            <v>6122.75</v>
          </cell>
          <cell r="AS310">
            <v>-4217.9375</v>
          </cell>
          <cell r="AT310">
            <v>-3690.6953125</v>
          </cell>
          <cell r="AU310">
            <v>-3229.3583984375</v>
          </cell>
          <cell r="AV310">
            <v>-2825.6885986328125</v>
          </cell>
          <cell r="AW310">
            <v>-13963.679809570312</v>
          </cell>
          <cell r="AX310">
            <v>-2472.4775238037109</v>
          </cell>
          <cell r="AY310">
            <v>-461.06718749999709</v>
          </cell>
          <cell r="AZ310">
            <v>-1000</v>
          </cell>
          <cell r="BA310">
            <v>-1922.7928333282471</v>
          </cell>
          <cell r="BB310">
            <v>-6320.270357131958</v>
          </cell>
        </row>
        <row r="311">
          <cell r="A311" t="str">
            <v>Total Book Interest Expense, Net of Amounts Capitalized</v>
          </cell>
          <cell r="E311">
            <v>-98417.783750000002</v>
          </cell>
          <cell r="F311">
            <v>-190675.06706957953</v>
          </cell>
          <cell r="G311">
            <v>-201613</v>
          </cell>
          <cell r="H311">
            <v>-267990</v>
          </cell>
          <cell r="I311">
            <v>-371365</v>
          </cell>
          <cell r="J311">
            <v>-482903</v>
          </cell>
          <cell r="AA311" t="str">
            <v>Total Book Interest Expense, Net of Amounts Capitalized</v>
          </cell>
          <cell r="AD311" t="str">
            <v xml:space="preserve"> </v>
          </cell>
          <cell r="AN311">
            <v>-19846</v>
          </cell>
          <cell r="AO311">
            <v>-22197</v>
          </cell>
          <cell r="AP311">
            <v>-31898</v>
          </cell>
          <cell r="AQ311">
            <v>-24476.783750000002</v>
          </cell>
          <cell r="AR311">
            <v>-98417.783750000002</v>
          </cell>
          <cell r="AS311">
            <v>-45181.966423578269</v>
          </cell>
          <cell r="AT311">
            <v>-46094.359903920413</v>
          </cell>
          <cell r="AU311">
            <v>-40354.499327870239</v>
          </cell>
          <cell r="AV311">
            <v>-59044.241414210614</v>
          </cell>
          <cell r="AW311">
            <v>-190675.06706957953</v>
          </cell>
          <cell r="AX311">
            <v>-52510.175312500003</v>
          </cell>
          <cell r="AY311">
            <v>-48798</v>
          </cell>
          <cell r="AZ311">
            <v>-48070.276910942564</v>
          </cell>
          <cell r="BA311">
            <v>-52234.547776557425</v>
          </cell>
          <cell r="BB311">
            <v>-201613</v>
          </cell>
        </row>
        <row r="312">
          <cell r="A312" t="str">
            <v xml:space="preserve"> Interest Income</v>
          </cell>
          <cell r="E312">
            <v>10446</v>
          </cell>
          <cell r="F312">
            <v>19552.891410546872</v>
          </cell>
          <cell r="G312">
            <v>25560.59613984375</v>
          </cell>
          <cell r="H312">
            <v>79733</v>
          </cell>
          <cell r="I312">
            <v>97671</v>
          </cell>
          <cell r="J312">
            <v>112927</v>
          </cell>
          <cell r="AA312" t="str">
            <v xml:space="preserve"> Interest Income</v>
          </cell>
          <cell r="AN312">
            <v>1772</v>
          </cell>
          <cell r="AO312">
            <v>1571</v>
          </cell>
          <cell r="AP312">
            <v>5559</v>
          </cell>
          <cell r="AQ312">
            <v>1544</v>
          </cell>
          <cell r="AR312">
            <v>10446</v>
          </cell>
          <cell r="AS312">
            <v>4349.4933667968744</v>
          </cell>
          <cell r="AT312">
            <v>3973.3012499999995</v>
          </cell>
          <cell r="AU312">
            <v>5947.0202875000004</v>
          </cell>
          <cell r="AV312">
            <v>5283.0765062499995</v>
          </cell>
          <cell r="AW312">
            <v>19552.891410546872</v>
          </cell>
          <cell r="AX312">
            <v>4936</v>
          </cell>
          <cell r="AY312">
            <v>8006</v>
          </cell>
          <cell r="AZ312">
            <v>4913</v>
          </cell>
          <cell r="BA312">
            <v>7705.5961398437521</v>
          </cell>
          <cell r="BB312">
            <v>25560.59613984375</v>
          </cell>
        </row>
        <row r="313">
          <cell r="A313" t="str">
            <v>Total Book Net Interest Expense</v>
          </cell>
          <cell r="E313">
            <v>-88048</v>
          </cell>
          <cell r="F313">
            <v>-171122.17565903265</v>
          </cell>
          <cell r="G313">
            <v>-176052.40386015625</v>
          </cell>
          <cell r="H313">
            <v>-188257</v>
          </cell>
          <cell r="I313">
            <v>-273694</v>
          </cell>
          <cell r="J313">
            <v>-369976</v>
          </cell>
          <cell r="AA313" t="str">
            <v>Total Book Net Interest Expense</v>
          </cell>
          <cell r="AN313">
            <v>-18074</v>
          </cell>
          <cell r="AO313">
            <v>-20626</v>
          </cell>
          <cell r="AP313">
            <v>-26339</v>
          </cell>
          <cell r="AQ313">
            <v>-23009</v>
          </cell>
          <cell r="AR313">
            <v>-88048</v>
          </cell>
          <cell r="AS313">
            <v>-40832.473056781397</v>
          </cell>
          <cell r="AT313">
            <v>-42121.058653920416</v>
          </cell>
          <cell r="AU313">
            <v>-34407.479040370235</v>
          </cell>
          <cell r="AV313">
            <v>-53761.164907960614</v>
          </cell>
          <cell r="AW313">
            <v>-171122.17565903265</v>
          </cell>
          <cell r="AX313">
            <v>-47574.175312500003</v>
          </cell>
          <cell r="AY313">
            <v>-40792</v>
          </cell>
          <cell r="AZ313">
            <v>-43157.276910942564</v>
          </cell>
          <cell r="BA313">
            <v>-44528.951636713675</v>
          </cell>
          <cell r="BB313">
            <v>-176052.40386015625</v>
          </cell>
        </row>
        <row r="315">
          <cell r="A315" t="str">
            <v>Total Net Debt &amp; Preferred</v>
          </cell>
          <cell r="E315">
            <v>1132614.1021874999</v>
          </cell>
          <cell r="F315">
            <v>1524721.5588249997</v>
          </cell>
          <cell r="G315">
            <v>1831903.0088124999</v>
          </cell>
          <cell r="H315">
            <v>2479015.9220661409</v>
          </cell>
          <cell r="I315">
            <v>2872220</v>
          </cell>
          <cell r="J315">
            <v>2986097</v>
          </cell>
          <cell r="AA315" t="str">
            <v>Total Net Debt &amp; Preferred (Adjusted For Cash, Mkt. Sec. &amp; Res. Cash)</v>
          </cell>
          <cell r="AD315">
            <v>785931</v>
          </cell>
          <cell r="AN315">
            <v>858876</v>
          </cell>
          <cell r="AO315">
            <v>919683.1</v>
          </cell>
          <cell r="AP315">
            <v>1111842.0021875</v>
          </cell>
          <cell r="AQ315">
            <v>1132614.1021874999</v>
          </cell>
          <cell r="AR315">
            <v>1132614.1021874999</v>
          </cell>
          <cell r="AS315">
            <v>1220121</v>
          </cell>
          <cell r="AT315">
            <v>1296653</v>
          </cell>
          <cell r="AU315">
            <v>1436086.754</v>
          </cell>
          <cell r="AV315">
            <v>1524721.5588249997</v>
          </cell>
          <cell r="AW315">
            <v>1524721.5588249997</v>
          </cell>
          <cell r="AX315">
            <v>1786541.5588249997</v>
          </cell>
          <cell r="AY315">
            <v>1740307.5548249998</v>
          </cell>
          <cell r="AZ315">
            <v>1851543.0088124999</v>
          </cell>
          <cell r="BA315">
            <v>1831903.0088124999</v>
          </cell>
          <cell r="BB315">
            <v>1831903.0088124999</v>
          </cell>
        </row>
        <row r="319">
          <cell r="E319" t="str">
            <v xml:space="preserve"> </v>
          </cell>
          <cell r="F319" t="str">
            <v xml:space="preserve"> </v>
          </cell>
          <cell r="G319" t="str">
            <v xml:space="preserve"> </v>
          </cell>
        </row>
        <row r="320">
          <cell r="E320" t="str">
            <v xml:space="preserve"> </v>
          </cell>
          <cell r="F320" t="str">
            <v xml:space="preserve"> </v>
          </cell>
          <cell r="G320" t="str">
            <v xml:space="preserve"> </v>
          </cell>
        </row>
        <row r="321">
          <cell r="A321" t="str">
            <v>Property, Plant &amp; Equipment Schedule ($ '000s)</v>
          </cell>
          <cell r="AA321" t="str">
            <v>Property, Plant &amp; Equipment Schedule ($ '000s)</v>
          </cell>
        </row>
        <row r="322">
          <cell r="E322" t="str">
            <v xml:space="preserve">1997A </v>
          </cell>
          <cell r="F322" t="str">
            <v xml:space="preserve">1998A </v>
          </cell>
          <cell r="G322" t="str">
            <v xml:space="preserve">1999A </v>
          </cell>
          <cell r="H322" t="str">
            <v xml:space="preserve">2000A </v>
          </cell>
          <cell r="I322" t="str">
            <v xml:space="preserve">2001A </v>
          </cell>
          <cell r="J322" t="str">
            <v xml:space="preserve">2002A </v>
          </cell>
          <cell r="AD322" t="str">
            <v xml:space="preserve"> </v>
          </cell>
          <cell r="AN322" t="str">
            <v xml:space="preserve">1Q97A </v>
          </cell>
          <cell r="AO322" t="str">
            <v xml:space="preserve">2Q97A </v>
          </cell>
          <cell r="AP322" t="str">
            <v xml:space="preserve">3Q97A </v>
          </cell>
          <cell r="AQ322" t="str">
            <v xml:space="preserve">4Q97A </v>
          </cell>
          <cell r="AR322" t="str">
            <v xml:space="preserve">1997A </v>
          </cell>
          <cell r="AS322" t="str">
            <v xml:space="preserve">1Q98A </v>
          </cell>
          <cell r="AT322" t="str">
            <v xml:space="preserve">2Q98A </v>
          </cell>
          <cell r="AU322" t="str">
            <v xml:space="preserve">3Q98A </v>
          </cell>
          <cell r="AV322" t="str">
            <v xml:space="preserve">4Q98A </v>
          </cell>
          <cell r="AW322" t="str">
            <v xml:space="preserve">1998A </v>
          </cell>
          <cell r="AX322" t="str">
            <v xml:space="preserve">1Q99A </v>
          </cell>
          <cell r="AY322" t="str">
            <v xml:space="preserve">2Q99A </v>
          </cell>
          <cell r="AZ322" t="str">
            <v xml:space="preserve">3Q99A </v>
          </cell>
          <cell r="BA322" t="str">
            <v xml:space="preserve">4Q99A </v>
          </cell>
          <cell r="BB322" t="str">
            <v xml:space="preserve">1999A </v>
          </cell>
        </row>
        <row r="323">
          <cell r="A323" t="str">
            <v>Satellites Launched</v>
          </cell>
          <cell r="C323" t="str">
            <v>BOL</v>
          </cell>
          <cell r="D323" t="str">
            <v>EOL</v>
          </cell>
          <cell r="E323" t="str">
            <v xml:space="preserve"> </v>
          </cell>
          <cell r="F323" t="str">
            <v xml:space="preserve"> </v>
          </cell>
          <cell r="G323" t="str">
            <v xml:space="preserve"> </v>
          </cell>
          <cell r="AA323" t="str">
            <v>Satellites Launched</v>
          </cell>
        </row>
        <row r="324">
          <cell r="B324" t="str">
            <v>Echostar I</v>
          </cell>
          <cell r="C324">
            <v>35200</v>
          </cell>
          <cell r="D324">
            <v>39583</v>
          </cell>
          <cell r="E324">
            <v>1</v>
          </cell>
          <cell r="F324">
            <v>1</v>
          </cell>
          <cell r="G324">
            <v>1</v>
          </cell>
          <cell r="H324">
            <v>1</v>
          </cell>
          <cell r="I324">
            <v>1</v>
          </cell>
          <cell r="J324">
            <v>1</v>
          </cell>
          <cell r="AB324" t="str">
            <v>Echostar I</v>
          </cell>
          <cell r="AN324">
            <v>1</v>
          </cell>
          <cell r="AO324">
            <v>1</v>
          </cell>
          <cell r="AP324">
            <v>1</v>
          </cell>
          <cell r="AQ324">
            <v>1</v>
          </cell>
          <cell r="AR324">
            <v>1</v>
          </cell>
          <cell r="AS324">
            <v>1</v>
          </cell>
          <cell r="AT324">
            <v>1</v>
          </cell>
          <cell r="AU324">
            <v>1</v>
          </cell>
          <cell r="AV324">
            <v>1</v>
          </cell>
          <cell r="AW324">
            <v>1</v>
          </cell>
          <cell r="AX324">
            <v>1</v>
          </cell>
          <cell r="AY324">
            <v>1</v>
          </cell>
          <cell r="AZ324">
            <v>1</v>
          </cell>
          <cell r="BA324">
            <v>1</v>
          </cell>
          <cell r="BB324">
            <v>1</v>
          </cell>
        </row>
        <row r="325">
          <cell r="B325" t="str">
            <v>Echostar II</v>
          </cell>
          <cell r="C325">
            <v>35384</v>
          </cell>
          <cell r="D325">
            <v>39767</v>
          </cell>
          <cell r="E325">
            <v>1</v>
          </cell>
          <cell r="F325">
            <v>1</v>
          </cell>
          <cell r="G325">
            <v>1</v>
          </cell>
          <cell r="H325">
            <v>1</v>
          </cell>
          <cell r="I325">
            <v>1</v>
          </cell>
          <cell r="J325">
            <v>1</v>
          </cell>
          <cell r="AB325" t="str">
            <v>Echostar II</v>
          </cell>
          <cell r="AN325">
            <v>1</v>
          </cell>
          <cell r="AO325">
            <v>1</v>
          </cell>
          <cell r="AP325">
            <v>1</v>
          </cell>
          <cell r="AQ325">
            <v>1</v>
          </cell>
          <cell r="AR325">
            <v>1</v>
          </cell>
          <cell r="AS325">
            <v>1</v>
          </cell>
          <cell r="AT325">
            <v>1</v>
          </cell>
          <cell r="AU325">
            <v>1</v>
          </cell>
          <cell r="AV325">
            <v>1</v>
          </cell>
          <cell r="AW325">
            <v>1</v>
          </cell>
          <cell r="AX325">
            <v>1</v>
          </cell>
          <cell r="AY325">
            <v>1</v>
          </cell>
          <cell r="AZ325">
            <v>1</v>
          </cell>
          <cell r="BA325">
            <v>1</v>
          </cell>
          <cell r="BB325">
            <v>1</v>
          </cell>
        </row>
        <row r="326">
          <cell r="B326" t="str">
            <v>Echostar III</v>
          </cell>
          <cell r="C326">
            <v>35779</v>
          </cell>
          <cell r="D326">
            <v>40162</v>
          </cell>
          <cell r="E326">
            <v>0.67</v>
          </cell>
          <cell r="F326">
            <v>1</v>
          </cell>
          <cell r="G326">
            <v>1</v>
          </cell>
          <cell r="H326">
            <v>1</v>
          </cell>
          <cell r="I326">
            <v>1</v>
          </cell>
          <cell r="J326">
            <v>1</v>
          </cell>
          <cell r="AB326" t="str">
            <v>Echostar III</v>
          </cell>
          <cell r="AN326">
            <v>0</v>
          </cell>
          <cell r="AO326">
            <v>0</v>
          </cell>
          <cell r="AP326">
            <v>0</v>
          </cell>
          <cell r="AQ326">
            <v>0.67</v>
          </cell>
          <cell r="AR326">
            <v>0.67</v>
          </cell>
          <cell r="AS326">
            <v>1</v>
          </cell>
          <cell r="AT326">
            <v>1</v>
          </cell>
          <cell r="AU326">
            <v>1</v>
          </cell>
          <cell r="AV326">
            <v>1</v>
          </cell>
          <cell r="AW326">
            <v>1</v>
          </cell>
          <cell r="AX326">
            <v>1</v>
          </cell>
          <cell r="AY326">
            <v>1</v>
          </cell>
          <cell r="AZ326">
            <v>1</v>
          </cell>
          <cell r="BA326">
            <v>1</v>
          </cell>
          <cell r="BB326">
            <v>1</v>
          </cell>
        </row>
        <row r="327">
          <cell r="B327" t="str">
            <v>Echostar IV</v>
          </cell>
          <cell r="C327">
            <v>35930</v>
          </cell>
          <cell r="D327">
            <v>37391</v>
          </cell>
          <cell r="E327">
            <v>0</v>
          </cell>
          <cell r="F327">
            <v>1</v>
          </cell>
          <cell r="G327">
            <v>1</v>
          </cell>
          <cell r="H327">
            <v>1</v>
          </cell>
          <cell r="I327">
            <v>1</v>
          </cell>
          <cell r="J327">
            <v>1</v>
          </cell>
          <cell r="AB327" t="str">
            <v>Echostar IV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0.25</v>
          </cell>
          <cell r="AU327">
            <v>1</v>
          </cell>
          <cell r="AV327">
            <v>1</v>
          </cell>
          <cell r="AW327">
            <v>1</v>
          </cell>
          <cell r="AX327">
            <v>1</v>
          </cell>
          <cell r="AY327">
            <v>1</v>
          </cell>
          <cell r="AZ327">
            <v>1</v>
          </cell>
          <cell r="BA327">
            <v>1</v>
          </cell>
          <cell r="BB327">
            <v>1</v>
          </cell>
        </row>
        <row r="328">
          <cell r="B328" t="str">
            <v>Echostar V</v>
          </cell>
          <cell r="C328">
            <v>36265</v>
          </cell>
          <cell r="D328">
            <v>40648</v>
          </cell>
          <cell r="E328">
            <v>0</v>
          </cell>
          <cell r="F328">
            <v>0</v>
          </cell>
          <cell r="G328">
            <v>0.66666666666666663</v>
          </cell>
          <cell r="H328">
            <v>1</v>
          </cell>
          <cell r="I328">
            <v>1</v>
          </cell>
          <cell r="J328">
            <v>1</v>
          </cell>
          <cell r="AB328" t="str">
            <v>Echostar V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0.66666666666666663</v>
          </cell>
          <cell r="AZ328">
            <v>1</v>
          </cell>
          <cell r="BA328">
            <v>1</v>
          </cell>
          <cell r="BB328">
            <v>0.66666666666666663</v>
          </cell>
        </row>
        <row r="329">
          <cell r="B329" t="str">
            <v>Echostar VI</v>
          </cell>
          <cell r="C329">
            <v>36845</v>
          </cell>
          <cell r="D329">
            <v>41228</v>
          </cell>
          <cell r="E329">
            <v>0</v>
          </cell>
          <cell r="F329">
            <v>0</v>
          </cell>
          <cell r="G329">
            <v>0.25</v>
          </cell>
          <cell r="H329">
            <v>1</v>
          </cell>
          <cell r="I329">
            <v>1</v>
          </cell>
          <cell r="J329">
            <v>1</v>
          </cell>
          <cell r="AB329" t="str">
            <v>Echostar VI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1</v>
          </cell>
          <cell r="BB329">
            <v>0.25</v>
          </cell>
        </row>
        <row r="330">
          <cell r="B330" t="str">
            <v>EchoStar VII</v>
          </cell>
          <cell r="C330">
            <v>37240</v>
          </cell>
          <cell r="D330">
            <v>41623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4.380561259411362E-2</v>
          </cell>
          <cell r="J330">
            <v>1</v>
          </cell>
          <cell r="AB330" t="str">
            <v>EchoStar VII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</row>
        <row r="331">
          <cell r="B331" t="str">
            <v>EchoStar VIII</v>
          </cell>
          <cell r="C331">
            <v>37544</v>
          </cell>
          <cell r="D331">
            <v>41927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0.21388888888888888</v>
          </cell>
          <cell r="AB331" t="str">
            <v>EchoStar VIII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</row>
        <row r="332">
          <cell r="B332" t="str">
            <v>EchoStar IX</v>
          </cell>
          <cell r="C332">
            <v>38001</v>
          </cell>
          <cell r="D332">
            <v>42384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AB332" t="str">
            <v>EchoStar IX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</row>
        <row r="333">
          <cell r="B333" t="str">
            <v>Additional Satellite</v>
          </cell>
          <cell r="C333">
            <v>38822</v>
          </cell>
          <cell r="D333">
            <v>43205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AB333" t="str">
            <v>Additional Satellite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</row>
        <row r="334">
          <cell r="B334" t="str">
            <v>Additional Satellite</v>
          </cell>
          <cell r="C334">
            <v>39552.5</v>
          </cell>
          <cell r="D334">
            <v>43935.5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AB334" t="str">
            <v>Additional Satellite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</row>
        <row r="335">
          <cell r="B335" t="str">
            <v>Additional Satellite</v>
          </cell>
          <cell r="C335">
            <v>40283</v>
          </cell>
          <cell r="D335">
            <v>44666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AB335" t="str">
            <v>Additional Satellite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</row>
        <row r="336">
          <cell r="B336" t="str">
            <v>Additional Satellite</v>
          </cell>
          <cell r="C336">
            <v>41013.5</v>
          </cell>
          <cell r="D336">
            <v>45396.5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AB336" t="str">
            <v>Additional Satellite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</row>
        <row r="337">
          <cell r="B337" t="str">
            <v>Additional Satellite</v>
          </cell>
          <cell r="C337">
            <v>41744</v>
          </cell>
          <cell r="D337">
            <v>46127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AB337" t="str">
            <v>Additional Satellite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</row>
        <row r="338">
          <cell r="B338" t="str">
            <v>Additional Satellite</v>
          </cell>
          <cell r="C338">
            <v>42474.5</v>
          </cell>
          <cell r="D338">
            <v>46857.5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AB338" t="str">
            <v>Additional Satellite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</row>
        <row r="339">
          <cell r="B339" t="str">
            <v>Additional Satellite</v>
          </cell>
          <cell r="C339">
            <v>43205</v>
          </cell>
          <cell r="D339">
            <v>47588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AB339" t="str">
            <v>Additional Satellite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</row>
        <row r="340">
          <cell r="B340" t="str">
            <v>Additional Satellite</v>
          </cell>
          <cell r="C340">
            <v>43935.5</v>
          </cell>
          <cell r="D340">
            <v>48318.5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AB340" t="str">
            <v>Additional Satellite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</row>
        <row r="341">
          <cell r="B341" t="str">
            <v>Additional Satellite</v>
          </cell>
          <cell r="C341">
            <v>44666</v>
          </cell>
          <cell r="D341">
            <v>49049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AB341" t="str">
            <v>Additional Satellite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</row>
        <row r="342">
          <cell r="B342" t="str">
            <v>Additional Satellite</v>
          </cell>
          <cell r="C342">
            <v>45396.5</v>
          </cell>
          <cell r="D342">
            <v>49779.5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AB342" t="str">
            <v>Additional Satellite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</row>
        <row r="343">
          <cell r="J343" t="str">
            <v/>
          </cell>
        </row>
        <row r="344">
          <cell r="A344" t="str">
            <v>Satellites in Operations</v>
          </cell>
          <cell r="C344" t="str">
            <v>Launch Date</v>
          </cell>
          <cell r="E344" t="str">
            <v xml:space="preserve"> </v>
          </cell>
          <cell r="F344" t="str">
            <v xml:space="preserve"> </v>
          </cell>
          <cell r="G344" t="str">
            <v xml:space="preserve"> </v>
          </cell>
          <cell r="H344" t="str">
            <v xml:space="preserve"> </v>
          </cell>
          <cell r="J344" t="str">
            <v/>
          </cell>
          <cell r="AA344" t="str">
            <v>Satellites in Operations</v>
          </cell>
        </row>
        <row r="345">
          <cell r="B345" t="str">
            <v>Echostar I</v>
          </cell>
          <cell r="C345">
            <v>35128</v>
          </cell>
          <cell r="E345">
            <v>1</v>
          </cell>
          <cell r="F345">
            <v>1</v>
          </cell>
          <cell r="G345">
            <v>1</v>
          </cell>
          <cell r="H345">
            <v>1</v>
          </cell>
          <cell r="I345">
            <v>1</v>
          </cell>
          <cell r="J345">
            <v>1</v>
          </cell>
          <cell r="AB345" t="str">
            <v>Echostar I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0.50549450549450547</v>
          </cell>
          <cell r="AK345">
            <v>1</v>
          </cell>
          <cell r="AL345">
            <v>1</v>
          </cell>
          <cell r="AM345">
            <v>0.62637362637362637</v>
          </cell>
          <cell r="AN345">
            <v>1</v>
          </cell>
          <cell r="AO345">
            <v>1</v>
          </cell>
          <cell r="AP345">
            <v>1</v>
          </cell>
          <cell r="AQ345">
            <v>1</v>
          </cell>
          <cell r="AR345">
            <v>1</v>
          </cell>
          <cell r="AS345">
            <v>1</v>
          </cell>
          <cell r="AT345">
            <v>1</v>
          </cell>
          <cell r="AU345">
            <v>1</v>
          </cell>
          <cell r="AV345">
            <v>1</v>
          </cell>
          <cell r="AW345">
            <v>1</v>
          </cell>
          <cell r="AX345">
            <v>1</v>
          </cell>
          <cell r="AY345">
            <v>1</v>
          </cell>
          <cell r="AZ345">
            <v>1</v>
          </cell>
          <cell r="BA345">
            <v>1</v>
          </cell>
          <cell r="BB345">
            <v>1</v>
          </cell>
        </row>
        <row r="346">
          <cell r="B346" t="str">
            <v>Echostar II</v>
          </cell>
          <cell r="C346">
            <v>35318</v>
          </cell>
          <cell r="E346">
            <v>1</v>
          </cell>
          <cell r="F346">
            <v>1</v>
          </cell>
          <cell r="G346">
            <v>1</v>
          </cell>
          <cell r="H346">
            <v>1</v>
          </cell>
          <cell r="I346">
            <v>1</v>
          </cell>
          <cell r="J346">
            <v>1</v>
          </cell>
          <cell r="AB346" t="str">
            <v>Echostar II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0.5</v>
          </cell>
          <cell r="AM346">
            <v>0.125</v>
          </cell>
          <cell r="AN346">
            <v>1</v>
          </cell>
          <cell r="AO346">
            <v>1</v>
          </cell>
          <cell r="AP346">
            <v>1</v>
          </cell>
          <cell r="AQ346">
            <v>1</v>
          </cell>
          <cell r="AR346">
            <v>1</v>
          </cell>
          <cell r="AS346">
            <v>1</v>
          </cell>
          <cell r="AT346">
            <v>1</v>
          </cell>
          <cell r="AU346">
            <v>1</v>
          </cell>
          <cell r="AV346">
            <v>1</v>
          </cell>
          <cell r="AW346">
            <v>1</v>
          </cell>
          <cell r="AX346">
            <v>1</v>
          </cell>
          <cell r="AY346">
            <v>1</v>
          </cell>
          <cell r="AZ346">
            <v>1</v>
          </cell>
          <cell r="BA346">
            <v>1</v>
          </cell>
          <cell r="BB346">
            <v>1</v>
          </cell>
        </row>
        <row r="347">
          <cell r="B347" t="str">
            <v>Echostar III</v>
          </cell>
          <cell r="C347">
            <v>35708</v>
          </cell>
          <cell r="E347">
            <v>4.3478260869565216E-2</v>
          </cell>
          <cell r="F347">
            <v>1</v>
          </cell>
          <cell r="G347">
            <v>1</v>
          </cell>
          <cell r="H347">
            <v>1</v>
          </cell>
          <cell r="I347">
            <v>1</v>
          </cell>
          <cell r="J347">
            <v>1</v>
          </cell>
          <cell r="AB347" t="str">
            <v>Echostar III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0.17391304347826086</v>
          </cell>
          <cell r="AR347">
            <v>4.3478260869565216E-2</v>
          </cell>
          <cell r="AS347">
            <v>1</v>
          </cell>
          <cell r="AT347">
            <v>1</v>
          </cell>
          <cell r="AU347">
            <v>1</v>
          </cell>
          <cell r="AV347">
            <v>1</v>
          </cell>
          <cell r="AW347">
            <v>1</v>
          </cell>
          <cell r="AX347">
            <v>1</v>
          </cell>
          <cell r="AY347">
            <v>1</v>
          </cell>
          <cell r="AZ347">
            <v>1</v>
          </cell>
          <cell r="BA347">
            <v>1</v>
          </cell>
          <cell r="BB347">
            <v>1</v>
          </cell>
        </row>
        <row r="348">
          <cell r="B348" t="str">
            <v>Echostar IV</v>
          </cell>
          <cell r="C348">
            <v>35923</v>
          </cell>
          <cell r="E348">
            <v>0</v>
          </cell>
          <cell r="F348">
            <v>0.62637362637362637</v>
          </cell>
          <cell r="G348">
            <v>1</v>
          </cell>
          <cell r="H348">
            <v>1</v>
          </cell>
          <cell r="I348">
            <v>1</v>
          </cell>
          <cell r="J348">
            <v>0.37362637362637363</v>
          </cell>
          <cell r="AB348" t="str">
            <v>Echostar IV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0.50549450549450547</v>
          </cell>
          <cell r="AU348">
            <v>1</v>
          </cell>
          <cell r="AV348">
            <v>1</v>
          </cell>
          <cell r="AW348">
            <v>0.62637362637362637</v>
          </cell>
          <cell r="AX348">
            <v>1</v>
          </cell>
          <cell r="AY348">
            <v>1</v>
          </cell>
          <cell r="AZ348">
            <v>1</v>
          </cell>
          <cell r="BA348">
            <v>1</v>
          </cell>
          <cell r="BB348">
            <v>1</v>
          </cell>
        </row>
        <row r="349">
          <cell r="B349" t="str">
            <v>Echostar V</v>
          </cell>
          <cell r="C349">
            <v>36426</v>
          </cell>
          <cell r="E349">
            <v>0</v>
          </cell>
          <cell r="F349">
            <v>0</v>
          </cell>
          <cell r="G349">
            <v>0.70879120879120883</v>
          </cell>
          <cell r="H349">
            <v>1</v>
          </cell>
          <cell r="I349">
            <v>1</v>
          </cell>
          <cell r="J349">
            <v>1</v>
          </cell>
          <cell r="AB349" t="str">
            <v>Echostar V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0.8351648351648352</v>
          </cell>
          <cell r="AZ349">
            <v>1</v>
          </cell>
          <cell r="BA349">
            <v>1</v>
          </cell>
          <cell r="BB349">
            <v>0.70879120879120883</v>
          </cell>
        </row>
        <row r="350">
          <cell r="B350" t="str">
            <v>Echostar VI</v>
          </cell>
          <cell r="C350">
            <v>36721</v>
          </cell>
          <cell r="E350">
            <v>0</v>
          </cell>
          <cell r="F350">
            <v>0</v>
          </cell>
          <cell r="G350">
            <v>0</v>
          </cell>
          <cell r="H350">
            <v>1</v>
          </cell>
          <cell r="I350">
            <v>1</v>
          </cell>
          <cell r="J350">
            <v>1</v>
          </cell>
          <cell r="AB350" t="str">
            <v>Echostar VI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</row>
        <row r="351">
          <cell r="B351" t="str">
            <v>EchoStar VII</v>
          </cell>
          <cell r="C351">
            <v>37308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4.380561259411362E-2</v>
          </cell>
          <cell r="J351">
            <v>1</v>
          </cell>
          <cell r="AB351" t="str">
            <v>EchoStar VII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</row>
        <row r="352">
          <cell r="B352" t="str">
            <v>EchoStar VIII</v>
          </cell>
          <cell r="C352">
            <v>37489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0.20923913043478262</v>
          </cell>
          <cell r="AB352" t="str">
            <v>EchoStar VIII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</row>
        <row r="353">
          <cell r="B353" t="str">
            <v>EchoStar IX</v>
          </cell>
          <cell r="C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AB353" t="str">
            <v>EchoStar IX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</row>
        <row r="354">
          <cell r="B354" t="str">
            <v>Additional Satellite</v>
          </cell>
          <cell r="C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AB354" t="str">
            <v>Additional Satellite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</row>
        <row r="355">
          <cell r="B355" t="str">
            <v>Additional Satellite</v>
          </cell>
          <cell r="C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AB355" t="str">
            <v>Additional Satellite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</row>
        <row r="356">
          <cell r="B356" t="str">
            <v>Additional Satellite</v>
          </cell>
          <cell r="C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AB356" t="str">
            <v>Additional Satellite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</row>
        <row r="357">
          <cell r="B357" t="str">
            <v>Additional Satellite</v>
          </cell>
          <cell r="C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AB357" t="str">
            <v>Additional Satellite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</row>
        <row r="358">
          <cell r="B358" t="str">
            <v>Additional Satellite</v>
          </cell>
          <cell r="C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AB358" t="str">
            <v>Additional Satellite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</row>
        <row r="359">
          <cell r="B359" t="str">
            <v>Additional Satellite</v>
          </cell>
          <cell r="C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AB359" t="str">
            <v>Additional Satellite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</row>
        <row r="360">
          <cell r="B360" t="str">
            <v>Additional Satellite</v>
          </cell>
          <cell r="C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AB360" t="str">
            <v>Additional Satellite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</row>
        <row r="361">
          <cell r="B361" t="str">
            <v>Additional Satellite</v>
          </cell>
          <cell r="C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AB361" t="str">
            <v>Additional Satellite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</row>
        <row r="389">
          <cell r="A389" t="str">
            <v>Maintenance &amp; Other</v>
          </cell>
          <cell r="E389">
            <v>4000</v>
          </cell>
          <cell r="F389">
            <v>4000</v>
          </cell>
          <cell r="G389">
            <v>91152</v>
          </cell>
          <cell r="H389">
            <v>235055</v>
          </cell>
          <cell r="I389">
            <v>123956.75575672441</v>
          </cell>
          <cell r="J389">
            <v>132547</v>
          </cell>
          <cell r="AA389" t="str">
            <v>Maintenance &amp; Other</v>
          </cell>
          <cell r="AN389">
            <v>1000</v>
          </cell>
          <cell r="AO389">
            <v>1000</v>
          </cell>
          <cell r="AP389">
            <v>1000</v>
          </cell>
          <cell r="AQ389">
            <v>1000</v>
          </cell>
          <cell r="AR389">
            <v>4000</v>
          </cell>
          <cell r="AS389">
            <v>1000</v>
          </cell>
          <cell r="AT389">
            <v>1000</v>
          </cell>
          <cell r="AU389">
            <v>1000</v>
          </cell>
          <cell r="AV389">
            <v>1000</v>
          </cell>
          <cell r="AW389">
            <v>4000</v>
          </cell>
          <cell r="AX389">
            <v>8854</v>
          </cell>
          <cell r="AY389">
            <v>23345</v>
          </cell>
          <cell r="AZ389">
            <v>33070</v>
          </cell>
          <cell r="BA389">
            <v>25883</v>
          </cell>
          <cell r="BB389">
            <v>91152</v>
          </cell>
        </row>
        <row r="390">
          <cell r="A390" t="str">
            <v>Aggregate Purchase of Property, Plant &amp; Equipment</v>
          </cell>
          <cell r="E390">
            <v>232058</v>
          </cell>
          <cell r="F390">
            <v>161140</v>
          </cell>
          <cell r="G390">
            <v>91152</v>
          </cell>
          <cell r="H390">
            <v>380295</v>
          </cell>
          <cell r="I390">
            <v>663728</v>
          </cell>
          <cell r="J390">
            <v>482904</v>
          </cell>
          <cell r="AA390" t="str">
            <v>Aggregate Purchase of Property, Plant &amp; Equipment</v>
          </cell>
          <cell r="AN390">
            <v>42570</v>
          </cell>
          <cell r="AO390">
            <v>24534</v>
          </cell>
          <cell r="AP390">
            <v>116454</v>
          </cell>
          <cell r="AQ390">
            <v>48500</v>
          </cell>
          <cell r="AR390">
            <v>232058</v>
          </cell>
          <cell r="AS390">
            <v>25668</v>
          </cell>
          <cell r="AT390">
            <v>84481</v>
          </cell>
          <cell r="AU390">
            <v>31277</v>
          </cell>
          <cell r="AV390">
            <v>19714</v>
          </cell>
          <cell r="AW390">
            <v>161140</v>
          </cell>
          <cell r="AX390">
            <v>8854</v>
          </cell>
          <cell r="AY390">
            <v>23345</v>
          </cell>
          <cell r="AZ390">
            <v>33070</v>
          </cell>
          <cell r="BA390">
            <v>25883</v>
          </cell>
          <cell r="BB390">
            <v>91152</v>
          </cell>
        </row>
        <row r="391">
          <cell r="E391" t="str">
            <v xml:space="preserve"> </v>
          </cell>
          <cell r="F391" t="str">
            <v xml:space="preserve"> </v>
          </cell>
          <cell r="G391" t="str">
            <v xml:space="preserve"> </v>
          </cell>
        </row>
        <row r="392">
          <cell r="A392" t="str">
            <v>Net Property, Plant &amp; Equipment</v>
          </cell>
          <cell r="E392" t="str">
            <v xml:space="preserve"> </v>
          </cell>
          <cell r="F392" t="str">
            <v xml:space="preserve"> </v>
          </cell>
          <cell r="G392" t="str">
            <v xml:space="preserve"> </v>
          </cell>
          <cell r="AA392" t="str">
            <v>Net Property, Plant &amp; Equipment</v>
          </cell>
        </row>
        <row r="393">
          <cell r="A393" t="str">
            <v>Satellites</v>
          </cell>
          <cell r="C393" t="str">
            <v xml:space="preserve">Cost </v>
          </cell>
          <cell r="D393" t="str">
            <v>Life (Years)</v>
          </cell>
          <cell r="AA393" t="str">
            <v>Satellites</v>
          </cell>
        </row>
        <row r="394">
          <cell r="B394" t="str">
            <v>Echostar I</v>
          </cell>
          <cell r="C394">
            <v>201607</v>
          </cell>
          <cell r="D394">
            <v>12</v>
          </cell>
          <cell r="E394">
            <v>174282.97435897432</v>
          </cell>
          <cell r="F394">
            <v>157482.39102564094</v>
          </cell>
          <cell r="G394">
            <v>140681.80769230757</v>
          </cell>
          <cell r="H394">
            <v>123881.22435897423</v>
          </cell>
          <cell r="I394">
            <v>107080.64102564091</v>
          </cell>
          <cell r="J394">
            <v>90280.057692307601</v>
          </cell>
          <cell r="AB394" t="str">
            <v>Echostar I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199483.84935897437</v>
          </cell>
          <cell r="AK394">
            <v>195283.70352564103</v>
          </cell>
          <cell r="AL394">
            <v>191083.55769230769</v>
          </cell>
          <cell r="AM394">
            <v>191083.55769230769</v>
          </cell>
          <cell r="AN394">
            <v>186883.41185897434</v>
          </cell>
          <cell r="AO394">
            <v>182683.266025641</v>
          </cell>
          <cell r="AP394">
            <v>178483.12019230766</v>
          </cell>
          <cell r="AQ394">
            <v>174282.97435897432</v>
          </cell>
          <cell r="AR394">
            <v>174282.97435897432</v>
          </cell>
          <cell r="AS394">
            <v>170082.82852564097</v>
          </cell>
          <cell r="AT394">
            <v>165882.68269230763</v>
          </cell>
          <cell r="AU394">
            <v>161682.53685897429</v>
          </cell>
          <cell r="AV394">
            <v>157482.39102564094</v>
          </cell>
          <cell r="AW394">
            <v>157482.39102564094</v>
          </cell>
          <cell r="AX394">
            <v>153282.2451923076</v>
          </cell>
          <cell r="AY394">
            <v>149082.09935897426</v>
          </cell>
          <cell r="AZ394">
            <v>144881.95352564091</v>
          </cell>
          <cell r="BA394">
            <v>140681.80769230757</v>
          </cell>
          <cell r="BB394">
            <v>140681.80769230757</v>
          </cell>
        </row>
        <row r="395">
          <cell r="B395" t="str">
            <v>Echostar II</v>
          </cell>
          <cell r="C395">
            <v>228694</v>
          </cell>
          <cell r="D395">
            <v>12</v>
          </cell>
          <cell r="E395">
            <v>207253.93749999997</v>
          </cell>
          <cell r="F395">
            <v>188196.1041666666</v>
          </cell>
          <cell r="G395">
            <v>169138.27083333323</v>
          </cell>
          <cell r="H395">
            <v>150080.43749999985</v>
          </cell>
          <cell r="I395">
            <v>131022.6041666665</v>
          </cell>
          <cell r="J395">
            <v>111964.77083333318</v>
          </cell>
          <cell r="AB395" t="str">
            <v>Echostar II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226311.77083333334</v>
          </cell>
          <cell r="AM395">
            <v>226311.77083333334</v>
          </cell>
          <cell r="AN395">
            <v>221547.3125</v>
          </cell>
          <cell r="AO395">
            <v>216782.85416666666</v>
          </cell>
          <cell r="AP395">
            <v>212018.39583333331</v>
          </cell>
          <cell r="AQ395">
            <v>207253.93749999997</v>
          </cell>
          <cell r="AR395">
            <v>207253.93749999997</v>
          </cell>
          <cell r="AS395">
            <v>202489.47916666663</v>
          </cell>
          <cell r="AT395">
            <v>197725.02083333328</v>
          </cell>
          <cell r="AU395">
            <v>192960.56249999994</v>
          </cell>
          <cell r="AV395">
            <v>188196.1041666666</v>
          </cell>
          <cell r="AW395">
            <v>188196.1041666666</v>
          </cell>
          <cell r="AX395">
            <v>183431.64583333326</v>
          </cell>
          <cell r="AY395">
            <v>178667.18749999991</v>
          </cell>
          <cell r="AZ395">
            <v>173902.72916666657</v>
          </cell>
          <cell r="BA395">
            <v>169138.27083333323</v>
          </cell>
          <cell r="BB395">
            <v>169138.27083333323</v>
          </cell>
        </row>
        <row r="396">
          <cell r="B396" t="str">
            <v>Echostar III</v>
          </cell>
          <cell r="C396">
            <v>234083</v>
          </cell>
          <cell r="D396">
            <v>12</v>
          </cell>
          <cell r="E396">
            <v>233234.87318840579</v>
          </cell>
          <cell r="F396">
            <v>213727.95652173916</v>
          </cell>
          <cell r="G396">
            <v>194221.03985507254</v>
          </cell>
          <cell r="H396">
            <v>174714.12318840591</v>
          </cell>
          <cell r="I396">
            <v>155207.20652173928</v>
          </cell>
          <cell r="J396">
            <v>135700.28985507265</v>
          </cell>
          <cell r="AB396" t="str">
            <v>Echostar III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233234.87318840579</v>
          </cell>
          <cell r="AR396">
            <v>233234.87318840579</v>
          </cell>
          <cell r="AS396">
            <v>228358.14402173914</v>
          </cell>
          <cell r="AT396">
            <v>223481.41485507248</v>
          </cell>
          <cell r="AU396">
            <v>218604.68568840582</v>
          </cell>
          <cell r="AV396">
            <v>213727.95652173916</v>
          </cell>
          <cell r="AW396">
            <v>213727.95652173916</v>
          </cell>
          <cell r="AX396">
            <v>208851.22735507251</v>
          </cell>
          <cell r="AY396">
            <v>203974.49818840585</v>
          </cell>
          <cell r="AZ396">
            <v>199097.76902173919</v>
          </cell>
          <cell r="BA396">
            <v>194221.03985507254</v>
          </cell>
          <cell r="BB396">
            <v>194221.03985507254</v>
          </cell>
        </row>
        <row r="397">
          <cell r="B397" t="str">
            <v>Echostar IV</v>
          </cell>
          <cell r="C397">
            <v>89505</v>
          </cell>
          <cell r="D397">
            <v>4</v>
          </cell>
          <cell r="E397">
            <v>0</v>
          </cell>
          <cell r="F397">
            <v>75489.107142857145</v>
          </cell>
          <cell r="G397">
            <v>53112.857142857145</v>
          </cell>
          <cell r="H397">
            <v>30736.607142857145</v>
          </cell>
          <cell r="I397">
            <v>10861.940476190468</v>
          </cell>
          <cell r="J397">
            <v>2501.5833333333248</v>
          </cell>
          <cell r="AB397" t="str">
            <v>Echostar IV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86677.232142857145</v>
          </cell>
          <cell r="AU397">
            <v>81083.169642857145</v>
          </cell>
          <cell r="AV397">
            <v>75489.107142857145</v>
          </cell>
          <cell r="AW397">
            <v>75489.107142857145</v>
          </cell>
          <cell r="AX397">
            <v>69895.044642857145</v>
          </cell>
          <cell r="AY397">
            <v>64300.982142857145</v>
          </cell>
          <cell r="AZ397">
            <v>58706.919642857145</v>
          </cell>
          <cell r="BA397">
            <v>53112.857142857145</v>
          </cell>
          <cell r="BB397">
            <v>53112.857142857145</v>
          </cell>
        </row>
        <row r="398">
          <cell r="B398" t="str">
            <v>Echostar V</v>
          </cell>
          <cell r="C398">
            <v>210446</v>
          </cell>
          <cell r="D398">
            <v>12</v>
          </cell>
          <cell r="E398">
            <v>0</v>
          </cell>
          <cell r="F398">
            <v>0</v>
          </cell>
          <cell r="G398">
            <v>198015.81043956045</v>
          </cell>
          <cell r="H398">
            <v>180478.64377289382</v>
          </cell>
          <cell r="I398">
            <v>162941.47710622719</v>
          </cell>
          <cell r="J398">
            <v>145404.31043956056</v>
          </cell>
          <cell r="AB398" t="str">
            <v>Echostar V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206784.39377289376</v>
          </cell>
          <cell r="AZ398">
            <v>202400.1021062271</v>
          </cell>
          <cell r="BA398">
            <v>198015.81043956045</v>
          </cell>
          <cell r="BB398">
            <v>198015.81043956045</v>
          </cell>
        </row>
        <row r="399">
          <cell r="B399" t="str">
            <v>Echostar VI</v>
          </cell>
          <cell r="C399">
            <v>246022</v>
          </cell>
          <cell r="D399">
            <v>12</v>
          </cell>
          <cell r="E399">
            <v>0</v>
          </cell>
          <cell r="F399">
            <v>0</v>
          </cell>
          <cell r="G399">
            <v>0</v>
          </cell>
          <cell r="H399">
            <v>242156.75</v>
          </cell>
          <cell r="I399">
            <v>221654.91666666663</v>
          </cell>
          <cell r="J399">
            <v>201153.08333333326</v>
          </cell>
          <cell r="AB399" t="str">
            <v>Echostar VI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</row>
        <row r="400">
          <cell r="B400" t="str">
            <v>EchoStar VII</v>
          </cell>
          <cell r="C400">
            <v>177000</v>
          </cell>
          <cell r="D400">
            <v>12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177000</v>
          </cell>
          <cell r="J400">
            <v>162250</v>
          </cell>
          <cell r="AB400" t="str">
            <v>EchoStar VII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</row>
        <row r="401">
          <cell r="B401" t="str">
            <v>EchoStar VIII</v>
          </cell>
          <cell r="C401">
            <v>194913</v>
          </cell>
          <cell r="D401">
            <v>12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183272.69047619047</v>
          </cell>
          <cell r="AB401" t="str">
            <v>EchoStar VIII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</row>
        <row r="402">
          <cell r="B402" t="str">
            <v>EchoStar IX</v>
          </cell>
          <cell r="C402">
            <v>194173.77499999999</v>
          </cell>
          <cell r="D402">
            <v>12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AB402" t="str">
            <v>EchoStar IX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</row>
        <row r="403">
          <cell r="B403" t="str">
            <v>Additional Satellite</v>
          </cell>
          <cell r="C403">
            <v>249000</v>
          </cell>
          <cell r="D403">
            <v>12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AB403" t="str">
            <v>Additional Satellite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</row>
        <row r="404">
          <cell r="B404" t="str">
            <v>Additional Satellite</v>
          </cell>
          <cell r="C404">
            <v>239000</v>
          </cell>
          <cell r="D404">
            <v>12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AB404" t="str">
            <v>Additional Satellite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</row>
        <row r="405">
          <cell r="B405" t="str">
            <v>Additional Satellite</v>
          </cell>
          <cell r="C405">
            <v>239000</v>
          </cell>
          <cell r="D405">
            <v>12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AB405" t="str">
            <v>Additional Satellite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</row>
        <row r="406">
          <cell r="B406" t="str">
            <v>Additional Satellite</v>
          </cell>
          <cell r="C406">
            <v>239000</v>
          </cell>
          <cell r="D406">
            <v>12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AB406" t="str">
            <v>Additional Satellite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</row>
        <row r="407">
          <cell r="B407" t="str">
            <v>Additional Satellite</v>
          </cell>
          <cell r="C407">
            <v>134000</v>
          </cell>
          <cell r="D407">
            <v>12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AB407" t="str">
            <v>Additional Satellite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</row>
        <row r="408">
          <cell r="B408" t="str">
            <v>Additional Satellite</v>
          </cell>
          <cell r="C408">
            <v>0</v>
          </cell>
          <cell r="D408">
            <v>12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AB408" t="str">
            <v>Additional Satellite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</row>
        <row r="409">
          <cell r="B409" t="str">
            <v>Additional Satellite</v>
          </cell>
          <cell r="C409">
            <v>0</v>
          </cell>
          <cell r="D409">
            <v>12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AB409" t="str">
            <v>Additional Satellite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</row>
        <row r="410">
          <cell r="B410" t="str">
            <v>Additional Satellite</v>
          </cell>
          <cell r="C410">
            <v>0</v>
          </cell>
          <cell r="D410">
            <v>12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AB410" t="str">
            <v>Additional Satellite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</row>
        <row r="411">
          <cell r="B411" t="str">
            <v>Additional Satellite</v>
          </cell>
          <cell r="C411">
            <v>0</v>
          </cell>
          <cell r="D411">
            <v>12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AB411" t="str">
            <v>Additional Satellite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</row>
        <row r="412">
          <cell r="B412" t="str">
            <v>Additional Satellite</v>
          </cell>
          <cell r="C412">
            <v>0</v>
          </cell>
          <cell r="D412">
            <v>12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AB412" t="str">
            <v>Additional Satellite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</row>
        <row r="413">
          <cell r="A413" t="str">
            <v>Total Satellites</v>
          </cell>
          <cell r="E413">
            <v>614771.78504738002</v>
          </cell>
          <cell r="F413">
            <v>634895.55885690381</v>
          </cell>
          <cell r="G413">
            <v>755169.78596313088</v>
          </cell>
          <cell r="H413">
            <v>902047.785963131</v>
          </cell>
          <cell r="I413">
            <v>965768.785963131</v>
          </cell>
          <cell r="J413">
            <v>1032526.7859631311</v>
          </cell>
          <cell r="AA413" t="str">
            <v>Total Satellites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199483.84935897437</v>
          </cell>
          <cell r="AK413">
            <v>195283.70352564103</v>
          </cell>
          <cell r="AL413">
            <v>417395.328525641</v>
          </cell>
          <cell r="AM413">
            <v>417395.328525641</v>
          </cell>
          <cell r="AN413">
            <v>408430.72435897437</v>
          </cell>
          <cell r="AO413">
            <v>399466.12019230763</v>
          </cell>
          <cell r="AP413">
            <v>390501.516025641</v>
          </cell>
          <cell r="AQ413">
            <v>614771.78504738002</v>
          </cell>
          <cell r="AR413">
            <v>614771.78504738002</v>
          </cell>
          <cell r="AS413">
            <v>600930.45171404677</v>
          </cell>
          <cell r="AT413">
            <v>673766.35052357055</v>
          </cell>
          <cell r="AU413">
            <v>654330.95469023718</v>
          </cell>
          <cell r="AV413">
            <v>634895.55885690381</v>
          </cell>
          <cell r="AW413">
            <v>634895.55885690381</v>
          </cell>
          <cell r="AX413">
            <v>615460.16302357055</v>
          </cell>
          <cell r="AY413">
            <v>802809.16096313088</v>
          </cell>
          <cell r="AZ413">
            <v>778989.47346313088</v>
          </cell>
          <cell r="BA413">
            <v>755169.78596313088</v>
          </cell>
          <cell r="BB413">
            <v>755169.78596313088</v>
          </cell>
        </row>
        <row r="414">
          <cell r="A414" t="str">
            <v>Consumer Equipment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256902.24424327555</v>
          </cell>
          <cell r="J414">
            <v>366142.24424327555</v>
          </cell>
          <cell r="AA414" t="str">
            <v>Consumer Equipment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</row>
        <row r="415">
          <cell r="A415" t="str">
            <v>Other (Furniture, Fixtures, Bldg.., Land, Vehicles)</v>
          </cell>
          <cell r="C415">
            <v>105851</v>
          </cell>
          <cell r="D415">
            <v>9.5</v>
          </cell>
          <cell r="E415">
            <v>260087.11495262</v>
          </cell>
          <cell r="F415">
            <v>242018.24114309624</v>
          </cell>
          <cell r="G415">
            <v>584769.21403686912</v>
          </cell>
          <cell r="H415">
            <v>609255.214036869</v>
          </cell>
          <cell r="I415">
            <v>681340.96979359339</v>
          </cell>
          <cell r="J415">
            <v>575846.96979359328</v>
          </cell>
          <cell r="AA415" t="str">
            <v>Other (Furniture, Fixtures, Bldg.., Land, Vehicles)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268835.17564102565</v>
          </cell>
          <cell r="AO415">
            <v>328770.67980769242</v>
          </cell>
          <cell r="AP415">
            <v>420269.483974359</v>
          </cell>
          <cell r="AQ415">
            <v>260087.11495262</v>
          </cell>
          <cell r="AR415">
            <v>260087.11495262</v>
          </cell>
          <cell r="AS415">
            <v>297880.34828595328</v>
          </cell>
          <cell r="AT415">
            <v>316628.64947642945</v>
          </cell>
          <cell r="AU415">
            <v>226839.04530976282</v>
          </cell>
          <cell r="AV415">
            <v>242018.24114309624</v>
          </cell>
          <cell r="AW415">
            <v>242018.24114309624</v>
          </cell>
          <cell r="AX415">
            <v>245902.63697642949</v>
          </cell>
          <cell r="AY415">
            <v>547310.83903686912</v>
          </cell>
          <cell r="AZ415">
            <v>577683.52653686912</v>
          </cell>
          <cell r="BA415">
            <v>584769.21403686912</v>
          </cell>
          <cell r="BB415">
            <v>584769.21403686912</v>
          </cell>
        </row>
        <row r="416">
          <cell r="A416" t="str">
            <v>Total</v>
          </cell>
          <cell r="C416">
            <v>2982294.7749999999</v>
          </cell>
          <cell r="E416">
            <v>874858.9</v>
          </cell>
          <cell r="F416">
            <v>876913.8</v>
          </cell>
          <cell r="G416">
            <v>1339939</v>
          </cell>
          <cell r="H416">
            <v>1511303</v>
          </cell>
          <cell r="I416">
            <v>1904012</v>
          </cell>
          <cell r="J416">
            <v>1974516</v>
          </cell>
          <cell r="AA416" t="str">
            <v>Total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677265.9</v>
          </cell>
          <cell r="AO416">
            <v>728236.8</v>
          </cell>
          <cell r="AP416">
            <v>810771</v>
          </cell>
          <cell r="AQ416">
            <v>874858.9</v>
          </cell>
          <cell r="AR416">
            <v>874858.9</v>
          </cell>
          <cell r="AS416">
            <v>898810.8</v>
          </cell>
          <cell r="AT416">
            <v>990395</v>
          </cell>
          <cell r="AU416">
            <v>881170</v>
          </cell>
          <cell r="AV416">
            <v>876913.8</v>
          </cell>
          <cell r="AW416">
            <v>876913.8</v>
          </cell>
          <cell r="AX416">
            <v>861362.8</v>
          </cell>
          <cell r="AY416">
            <v>1350120</v>
          </cell>
          <cell r="AZ416">
            <v>1356673</v>
          </cell>
          <cell r="BA416">
            <v>1339939</v>
          </cell>
          <cell r="BB416">
            <v>1339939</v>
          </cell>
        </row>
        <row r="417">
          <cell r="A417" t="str">
            <v xml:space="preserve"> </v>
          </cell>
          <cell r="D417" t="str">
            <v xml:space="preserve"> </v>
          </cell>
          <cell r="E417" t="str">
            <v xml:space="preserve"> </v>
          </cell>
          <cell r="F417" t="str">
            <v xml:space="preserve"> </v>
          </cell>
          <cell r="G417" t="str">
            <v xml:space="preserve"> </v>
          </cell>
          <cell r="H417" t="str">
            <v xml:space="preserve"> </v>
          </cell>
          <cell r="J417" t="str">
            <v/>
          </cell>
          <cell r="AA417" t="str">
            <v xml:space="preserve"> </v>
          </cell>
        </row>
        <row r="418">
          <cell r="A418" t="str">
            <v>Depreciation &amp; Amortization</v>
          </cell>
          <cell r="E418" t="str">
            <v xml:space="preserve"> </v>
          </cell>
          <cell r="F418" t="str">
            <v xml:space="preserve"> </v>
          </cell>
          <cell r="G418" t="str">
            <v xml:space="preserve"> </v>
          </cell>
          <cell r="H418" t="str">
            <v xml:space="preserve"> </v>
          </cell>
          <cell r="J418" t="str">
            <v/>
          </cell>
          <cell r="AA418" t="str">
            <v>Total Straight Line Depreciation</v>
          </cell>
        </row>
        <row r="419">
          <cell r="A419" t="str">
            <v>Satellites</v>
          </cell>
          <cell r="AA419" t="str">
            <v>Satellites</v>
          </cell>
        </row>
        <row r="420">
          <cell r="B420" t="str">
            <v>Echostar I</v>
          </cell>
          <cell r="E420">
            <v>16800.583333333332</v>
          </cell>
          <cell r="F420">
            <v>16800.583333333332</v>
          </cell>
          <cell r="G420">
            <v>16800.583333333332</v>
          </cell>
          <cell r="H420">
            <v>16800.583333333332</v>
          </cell>
          <cell r="I420">
            <v>40321.4</v>
          </cell>
          <cell r="J420">
            <v>16800.583333333332</v>
          </cell>
          <cell r="AB420" t="str">
            <v>Echostar I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2123.1506410256407</v>
          </cell>
          <cell r="AK420">
            <v>4200.145833333333</v>
          </cell>
          <cell r="AL420">
            <v>4200.145833333333</v>
          </cell>
          <cell r="AM420">
            <v>10523.442307692307</v>
          </cell>
          <cell r="AN420">
            <v>4200.145833333333</v>
          </cell>
          <cell r="AO420">
            <v>4200.145833333333</v>
          </cell>
          <cell r="AP420">
            <v>4200.145833333333</v>
          </cell>
          <cell r="AQ420">
            <v>4200.145833333333</v>
          </cell>
          <cell r="AR420">
            <v>16800.583333333332</v>
          </cell>
          <cell r="AS420">
            <v>4200.145833333333</v>
          </cell>
          <cell r="AT420">
            <v>4200.145833333333</v>
          </cell>
          <cell r="AU420">
            <v>4200.145833333333</v>
          </cell>
          <cell r="AV420">
            <v>4200.145833333333</v>
          </cell>
          <cell r="AW420">
            <v>16800.583333333332</v>
          </cell>
          <cell r="AX420">
            <v>4200.145833333333</v>
          </cell>
          <cell r="AY420">
            <v>4200.145833333333</v>
          </cell>
          <cell r="AZ420">
            <v>4200.145833333333</v>
          </cell>
          <cell r="BA420">
            <v>4200.145833333333</v>
          </cell>
          <cell r="BB420">
            <v>16800.583333333332</v>
          </cell>
        </row>
        <row r="421">
          <cell r="B421" t="str">
            <v>Echostar II</v>
          </cell>
          <cell r="E421">
            <v>19057.833333333332</v>
          </cell>
          <cell r="F421">
            <v>19057.833333333332</v>
          </cell>
          <cell r="G421">
            <v>19057.833333333332</v>
          </cell>
          <cell r="H421">
            <v>19057.833333333332</v>
          </cell>
          <cell r="I421">
            <v>45738.8</v>
          </cell>
          <cell r="J421">
            <v>19057.833333333332</v>
          </cell>
          <cell r="AB421" t="str">
            <v>Echostar II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2382.2291666666665</v>
          </cell>
          <cell r="AM421">
            <v>2382.2291666666665</v>
          </cell>
          <cell r="AN421">
            <v>4764.458333333333</v>
          </cell>
          <cell r="AO421">
            <v>4764.458333333333</v>
          </cell>
          <cell r="AP421">
            <v>4764.458333333333</v>
          </cell>
          <cell r="AQ421">
            <v>4764.458333333333</v>
          </cell>
          <cell r="AR421">
            <v>19057.833333333332</v>
          </cell>
          <cell r="AS421">
            <v>4764.458333333333</v>
          </cell>
          <cell r="AT421">
            <v>4764.458333333333</v>
          </cell>
          <cell r="AU421">
            <v>4764.458333333333</v>
          </cell>
          <cell r="AV421">
            <v>4764.458333333333</v>
          </cell>
          <cell r="AW421">
            <v>19057.833333333332</v>
          </cell>
          <cell r="AX421">
            <v>4764.458333333333</v>
          </cell>
          <cell r="AY421">
            <v>4764.458333333333</v>
          </cell>
          <cell r="AZ421">
            <v>4764.458333333333</v>
          </cell>
          <cell r="BA421">
            <v>4764.458333333333</v>
          </cell>
          <cell r="BB421">
            <v>19057.833333333332</v>
          </cell>
        </row>
        <row r="422">
          <cell r="B422" t="str">
            <v>Echostar III</v>
          </cell>
          <cell r="E422">
            <v>848.12681159420288</v>
          </cell>
          <cell r="F422">
            <v>19506.916666666668</v>
          </cell>
          <cell r="G422">
            <v>19506.916666666668</v>
          </cell>
          <cell r="H422">
            <v>19506.916666666668</v>
          </cell>
          <cell r="I422">
            <v>21100</v>
          </cell>
          <cell r="J422">
            <v>19506.916666666668</v>
          </cell>
          <cell r="AB422" t="str">
            <v>Echostar III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848.12681159420288</v>
          </cell>
          <cell r="AR422">
            <v>848.12681159420288</v>
          </cell>
          <cell r="AS422">
            <v>4876.729166666667</v>
          </cell>
          <cell r="AT422">
            <v>4876.729166666667</v>
          </cell>
          <cell r="AU422">
            <v>4876.729166666667</v>
          </cell>
          <cell r="AV422">
            <v>4876.729166666667</v>
          </cell>
          <cell r="AW422">
            <v>19506.916666666668</v>
          </cell>
          <cell r="AX422">
            <v>4876.729166666667</v>
          </cell>
          <cell r="AY422">
            <v>4876.729166666667</v>
          </cell>
          <cell r="AZ422">
            <v>4876.729166666667</v>
          </cell>
          <cell r="BA422">
            <v>4876.729166666667</v>
          </cell>
          <cell r="BB422">
            <v>19506.916666666668</v>
          </cell>
        </row>
        <row r="423">
          <cell r="B423" t="str">
            <v>Echostar IV</v>
          </cell>
          <cell r="E423">
            <v>0</v>
          </cell>
          <cell r="F423">
            <v>14015.892857142857</v>
          </cell>
          <cell r="G423">
            <v>22376.25</v>
          </cell>
          <cell r="H423">
            <v>22376.25</v>
          </cell>
          <cell r="I423">
            <v>19874.666666666679</v>
          </cell>
          <cell r="J423">
            <v>8360.3571428571431</v>
          </cell>
          <cell r="AB423" t="str">
            <v>Echostar IV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2827.7678571428569</v>
          </cell>
          <cell r="AU423">
            <v>5594.0625</v>
          </cell>
          <cell r="AV423">
            <v>5594.0625</v>
          </cell>
          <cell r="AW423">
            <v>14015.892857142857</v>
          </cell>
          <cell r="AX423">
            <v>5594.0625</v>
          </cell>
          <cell r="AY423">
            <v>5594.0625</v>
          </cell>
          <cell r="AZ423">
            <v>5594.0625</v>
          </cell>
          <cell r="BA423">
            <v>5594.0625</v>
          </cell>
          <cell r="BB423">
            <v>22376.25</v>
          </cell>
        </row>
        <row r="424">
          <cell r="B424" t="str">
            <v>Echostar V</v>
          </cell>
          <cell r="E424">
            <v>0</v>
          </cell>
          <cell r="F424">
            <v>0</v>
          </cell>
          <cell r="G424">
            <v>12430.189560439561</v>
          </cell>
          <cell r="H424">
            <v>17537.166666666668</v>
          </cell>
          <cell r="I424">
            <v>17537.166666666668</v>
          </cell>
          <cell r="J424">
            <v>17537.166666666668</v>
          </cell>
          <cell r="AB424" t="str">
            <v>Echostar V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3661.6062271062274</v>
          </cell>
          <cell r="AZ424">
            <v>4384.291666666667</v>
          </cell>
          <cell r="BA424">
            <v>4384.291666666667</v>
          </cell>
          <cell r="BB424">
            <v>12430.189560439561</v>
          </cell>
        </row>
        <row r="425">
          <cell r="B425" t="str">
            <v>Echostar VI</v>
          </cell>
          <cell r="E425">
            <v>0</v>
          </cell>
          <cell r="F425">
            <v>0</v>
          </cell>
          <cell r="G425">
            <v>0</v>
          </cell>
          <cell r="H425">
            <v>3865.25</v>
          </cell>
          <cell r="I425">
            <v>20501.833333333332</v>
          </cell>
          <cell r="J425">
            <v>20501.833333333332</v>
          </cell>
          <cell r="AB425" t="str">
            <v>Echostar VI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</row>
        <row r="426">
          <cell r="B426" t="str">
            <v>EchoStar VII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14750</v>
          </cell>
          <cell r="AB426" t="str">
            <v>EchoStar VII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</row>
        <row r="427">
          <cell r="B427" t="str">
            <v>EchoStar VIII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11640.309523809537</v>
          </cell>
          <cell r="AB427" t="str">
            <v>EchoStar VIII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</row>
        <row r="428">
          <cell r="B428" t="str">
            <v>EchoStar IX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AB428" t="str">
            <v>EchoStar IX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</row>
        <row r="429">
          <cell r="B429" t="str">
            <v>Additional Satellite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AB429" t="str">
            <v>Additional Satellite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</row>
        <row r="430">
          <cell r="B430" t="str">
            <v>Additional Satellite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AB430" t="str">
            <v>Additional Satellite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</row>
        <row r="431">
          <cell r="B431" t="str">
            <v>Additional Satellite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AB431" t="str">
            <v>Additional Satellite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</row>
        <row r="432">
          <cell r="B432" t="str">
            <v>Additional Satellite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AB432" t="str">
            <v>Additional Satellite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</row>
        <row r="433">
          <cell r="B433" t="str">
            <v>Additional Satellite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AB433" t="str">
            <v>Additional Satellite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</row>
        <row r="434">
          <cell r="B434" t="str">
            <v>Additional Satellite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AB434" t="str">
            <v>Additional Satellite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</row>
        <row r="435">
          <cell r="B435" t="str">
            <v>Additional Satellite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AB435" t="str">
            <v>Additional Satellite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</row>
        <row r="436">
          <cell r="B436" t="str">
            <v>Additional Satellite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AB436" t="str">
            <v>Additional Satellite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</row>
        <row r="437">
          <cell r="B437" t="str">
            <v>Additional Satellite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AB437" t="str">
            <v>Additional Satellite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</row>
        <row r="438">
          <cell r="B438" t="str">
            <v>Additional Satellite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AB438" t="str">
            <v>Additional Satellite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</row>
        <row r="439">
          <cell r="A439" t="str">
            <v>Total Satellite Depreciation</v>
          </cell>
          <cell r="C439" t="str">
            <v xml:space="preserve"> </v>
          </cell>
          <cell r="E439">
            <v>36706.543478260865</v>
          </cell>
          <cell r="F439">
            <v>69381.226190476184</v>
          </cell>
          <cell r="G439">
            <v>90171.772893772897</v>
          </cell>
          <cell r="H439">
            <v>99144</v>
          </cell>
          <cell r="I439">
            <v>113279.00000000001</v>
          </cell>
          <cell r="J439">
            <v>128155</v>
          </cell>
          <cell r="AA439" t="str">
            <v>Total Satellite Depreciation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2123.1506410256407</v>
          </cell>
          <cell r="AK439">
            <v>4200.145833333333</v>
          </cell>
          <cell r="AL439">
            <v>6582.375</v>
          </cell>
          <cell r="AM439">
            <v>12905.671474358973</v>
          </cell>
          <cell r="AN439">
            <v>8964.6041666666661</v>
          </cell>
          <cell r="AO439">
            <v>8964.6041666666661</v>
          </cell>
          <cell r="AP439">
            <v>8964.6041666666661</v>
          </cell>
          <cell r="AQ439">
            <v>9812.7309782608681</v>
          </cell>
          <cell r="AR439">
            <v>36706.543478260865</v>
          </cell>
          <cell r="AS439">
            <v>13841.333333333332</v>
          </cell>
          <cell r="AT439">
            <v>16669.101190476191</v>
          </cell>
          <cell r="AU439">
            <v>19435.395833333332</v>
          </cell>
          <cell r="AV439">
            <v>19435.395833333332</v>
          </cell>
          <cell r="AW439">
            <v>69381.226190476184</v>
          </cell>
          <cell r="AX439">
            <v>19435.395833333332</v>
          </cell>
          <cell r="AY439">
            <v>23097.002060439561</v>
          </cell>
          <cell r="AZ439">
            <v>23819.6875</v>
          </cell>
          <cell r="BA439">
            <v>23819.6875</v>
          </cell>
          <cell r="BB439">
            <v>90171.772893772897</v>
          </cell>
        </row>
        <row r="441">
          <cell r="A441" t="str">
            <v>Consumer Equipment Depreciation</v>
          </cell>
          <cell r="AA441" t="str">
            <v>Consumer Equipment Depreciation</v>
          </cell>
        </row>
        <row r="442">
          <cell r="B442" t="str">
            <v>Current Year</v>
          </cell>
          <cell r="C442">
            <v>4</v>
          </cell>
          <cell r="G442">
            <v>0</v>
          </cell>
          <cell r="H442">
            <v>1906.25</v>
          </cell>
          <cell r="I442">
            <v>40463</v>
          </cell>
          <cell r="J442">
            <v>25571</v>
          </cell>
          <cell r="AB442" t="str">
            <v>Current Year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</row>
        <row r="443">
          <cell r="B443" t="str">
            <v>Year-1</v>
          </cell>
          <cell r="G443">
            <v>0</v>
          </cell>
          <cell r="H443">
            <v>0</v>
          </cell>
          <cell r="I443">
            <v>25189</v>
          </cell>
          <cell r="J443">
            <v>80000</v>
          </cell>
          <cell r="AB443" t="str">
            <v>Year-1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</row>
        <row r="444">
          <cell r="B444" t="str">
            <v>Year-2</v>
          </cell>
          <cell r="G444">
            <v>0</v>
          </cell>
          <cell r="H444">
            <v>0</v>
          </cell>
          <cell r="I444">
            <v>0</v>
          </cell>
          <cell r="J444">
            <v>25189</v>
          </cell>
          <cell r="AB444" t="str">
            <v>Year-2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</row>
        <row r="445">
          <cell r="B445" t="str">
            <v>Year-3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AB445" t="str">
            <v>Year-3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</row>
        <row r="446">
          <cell r="B446" t="str">
            <v>Year-4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AB446" t="str">
            <v>Year-4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</row>
        <row r="447">
          <cell r="A447" t="str">
            <v>Total Depreciation</v>
          </cell>
          <cell r="G447">
            <v>0</v>
          </cell>
          <cell r="H447">
            <v>4116</v>
          </cell>
          <cell r="I447">
            <v>65652</v>
          </cell>
          <cell r="J447">
            <v>130760</v>
          </cell>
          <cell r="AA447" t="str">
            <v>Total Depreciation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</row>
        <row r="449">
          <cell r="A449" t="str">
            <v>Other (Furniture, Fixtures, Bldg.., Land, Vehicles)</v>
          </cell>
          <cell r="E449">
            <v>12531.784646739135</v>
          </cell>
          <cell r="F449">
            <v>11996.656307011144</v>
          </cell>
          <cell r="G449">
            <v>16460.654921339665</v>
          </cell>
          <cell r="H449">
            <v>63653</v>
          </cell>
          <cell r="I449">
            <v>79780.999999999985</v>
          </cell>
          <cell r="J449">
            <v>114043</v>
          </cell>
          <cell r="AA449" t="str">
            <v>Other (Furniture, Fixtures, Bldg.., Land, Vehicles)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3145.4989583333336</v>
          </cell>
          <cell r="AO449">
            <v>3184.6270833333347</v>
          </cell>
          <cell r="AP449">
            <v>3395.0895833333343</v>
          </cell>
          <cell r="AQ449">
            <v>2806.5690217391311</v>
          </cell>
          <cell r="AR449">
            <v>12531.784646739135</v>
          </cell>
          <cell r="AS449">
            <v>3983.7585416666661</v>
          </cell>
          <cell r="AT449">
            <v>1490.7588603050608</v>
          </cell>
          <cell r="AU449">
            <v>1865.2088421305343</v>
          </cell>
          <cell r="AV449">
            <v>4656.9300629088866</v>
          </cell>
          <cell r="AW449">
            <v>11996.656307011144</v>
          </cell>
          <cell r="AX449">
            <v>5036.6280260573731</v>
          </cell>
          <cell r="AY449">
            <v>2258.6966498299516</v>
          </cell>
          <cell r="AZ449">
            <v>3440.6630933303277</v>
          </cell>
          <cell r="BA449">
            <v>5724.6671521220123</v>
          </cell>
          <cell r="BB449">
            <v>16460.654921339665</v>
          </cell>
        </row>
        <row r="451">
          <cell r="A451" t="str">
            <v>FCC Authorizations Amortization</v>
          </cell>
          <cell r="AA451" t="str">
            <v>FCC Authorizations Amortization</v>
          </cell>
        </row>
        <row r="452">
          <cell r="B452" t="str">
            <v>Beginning Balance</v>
          </cell>
          <cell r="D452" t="str">
            <v xml:space="preserve"> </v>
          </cell>
          <cell r="E452">
            <v>72667</v>
          </cell>
          <cell r="F452">
            <v>96465.3</v>
          </cell>
          <cell r="G452">
            <v>94076.182497487331</v>
          </cell>
          <cell r="H452">
            <v>769980.61031259992</v>
          </cell>
          <cell r="I452">
            <v>709984</v>
          </cell>
          <cell r="J452">
            <v>696409</v>
          </cell>
          <cell r="AB452" t="str">
            <v>Beginning Balance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72667</v>
          </cell>
          <cell r="AO452">
            <v>92100</v>
          </cell>
          <cell r="AP452">
            <v>94386</v>
          </cell>
          <cell r="AQ452">
            <v>97072</v>
          </cell>
          <cell r="AR452">
            <v>72667</v>
          </cell>
          <cell r="AS452">
            <v>96465.3</v>
          </cell>
          <cell r="AT452">
            <v>95862.391875000001</v>
          </cell>
          <cell r="AU452">
            <v>95263.251925781253</v>
          </cell>
          <cell r="AV452">
            <v>94667.856601245119</v>
          </cell>
          <cell r="AW452">
            <v>96465.3</v>
          </cell>
          <cell r="AX452">
            <v>94076.182497487331</v>
          </cell>
          <cell r="AY452">
            <v>93488.206356878029</v>
          </cell>
          <cell r="AZ452">
            <v>92903.905067147542</v>
          </cell>
          <cell r="BA452">
            <v>774823.25566047791</v>
          </cell>
          <cell r="BB452">
            <v>94076.182497487331</v>
          </cell>
        </row>
        <row r="453">
          <cell r="B453" t="str">
            <v>Add: Additional FCC Authorizations</v>
          </cell>
          <cell r="D453" t="str">
            <v xml:space="preserve"> </v>
          </cell>
          <cell r="E453">
            <v>26100.971875000003</v>
          </cell>
          <cell r="F453">
            <v>0</v>
          </cell>
          <cell r="G453">
            <v>682500</v>
          </cell>
          <cell r="H453">
            <v>-41553.610312599922</v>
          </cell>
          <cell r="I453">
            <v>6365</v>
          </cell>
          <cell r="J453">
            <v>0</v>
          </cell>
          <cell r="AB453" t="str">
            <v>Add: Additional FCC Authorizations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19947.896875000006</v>
          </cell>
          <cell r="AO453">
            <v>2868.7687500000029</v>
          </cell>
          <cell r="AP453">
            <v>3284.3062499999942</v>
          </cell>
          <cell r="AQ453">
            <v>0</v>
          </cell>
          <cell r="AR453">
            <v>26100.971875000003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682500</v>
          </cell>
          <cell r="BA453">
            <v>0</v>
          </cell>
          <cell r="BB453">
            <v>682500</v>
          </cell>
        </row>
        <row r="454">
          <cell r="B454" t="str">
            <v>Less: Amortization</v>
          </cell>
          <cell r="C454">
            <v>40</v>
          </cell>
          <cell r="E454">
            <v>-2302.671875</v>
          </cell>
          <cell r="F454">
            <v>-2389.1175025126649</v>
          </cell>
          <cell r="G454">
            <v>-6595.5721848874427</v>
          </cell>
          <cell r="H454">
            <v>-18443</v>
          </cell>
          <cell r="I454">
            <v>-19940</v>
          </cell>
          <cell r="J454">
            <v>0</v>
          </cell>
          <cell r="AB454" t="str">
            <v>Less: Amortization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-514.89687500000002</v>
          </cell>
          <cell r="AO454">
            <v>-582.76874999999995</v>
          </cell>
          <cell r="AP454">
            <v>-598.30624999999998</v>
          </cell>
          <cell r="AQ454">
            <v>-606.70000000000005</v>
          </cell>
          <cell r="AR454">
            <v>-2302.671875</v>
          </cell>
          <cell r="AS454">
            <v>-602.90812500000004</v>
          </cell>
          <cell r="AT454">
            <v>-599.13994921874996</v>
          </cell>
          <cell r="AU454">
            <v>-595.39532453613288</v>
          </cell>
          <cell r="AV454">
            <v>-591.67410375778195</v>
          </cell>
          <cell r="AW454">
            <v>-2389.1175025126649</v>
          </cell>
          <cell r="AX454">
            <v>-587.97614060929584</v>
          </cell>
          <cell r="AY454">
            <v>-584.30128973048772</v>
          </cell>
          <cell r="AZ454">
            <v>-580.64940666967209</v>
          </cell>
          <cell r="BA454">
            <v>-4842.6453478779868</v>
          </cell>
          <cell r="BB454">
            <v>-6595.5721848874427</v>
          </cell>
        </row>
        <row r="455">
          <cell r="B455" t="str">
            <v>Ending Balance</v>
          </cell>
          <cell r="D455" t="str">
            <v xml:space="preserve"> </v>
          </cell>
          <cell r="E455">
            <v>96465.3</v>
          </cell>
          <cell r="F455">
            <v>94076.182497487331</v>
          </cell>
          <cell r="G455">
            <v>769980.61031259992</v>
          </cell>
          <cell r="H455">
            <v>709984</v>
          </cell>
          <cell r="I455">
            <v>696409</v>
          </cell>
          <cell r="J455">
            <v>696409</v>
          </cell>
          <cell r="AB455" t="str">
            <v>Ending Balance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92100</v>
          </cell>
          <cell r="AO455">
            <v>94386</v>
          </cell>
          <cell r="AP455">
            <v>97072</v>
          </cell>
          <cell r="AQ455">
            <v>96465.3</v>
          </cell>
          <cell r="AR455">
            <v>96465.3</v>
          </cell>
          <cell r="AS455">
            <v>95862.391875000001</v>
          </cell>
          <cell r="AT455">
            <v>95263.251925781253</v>
          </cell>
          <cell r="AU455">
            <v>94667.856601245119</v>
          </cell>
          <cell r="AV455">
            <v>94076.182497487331</v>
          </cell>
          <cell r="AW455">
            <v>94076.182497487331</v>
          </cell>
          <cell r="AX455">
            <v>93488.206356878029</v>
          </cell>
          <cell r="AY455">
            <v>92903.905067147542</v>
          </cell>
          <cell r="AZ455">
            <v>774823.25566047791</v>
          </cell>
          <cell r="BA455">
            <v>769980.61031259992</v>
          </cell>
          <cell r="BB455">
            <v>769980.61031259992</v>
          </cell>
        </row>
        <row r="456">
          <cell r="A456" t="str">
            <v>Total Amortization</v>
          </cell>
          <cell r="E456">
            <v>2302.671875</v>
          </cell>
          <cell r="F456">
            <v>2389.1175025126649</v>
          </cell>
          <cell r="G456">
            <v>6595.5721848874427</v>
          </cell>
          <cell r="H456">
            <v>18443</v>
          </cell>
          <cell r="I456">
            <v>19940</v>
          </cell>
          <cell r="J456">
            <v>0</v>
          </cell>
          <cell r="AA456" t="str">
            <v>Total Amortization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514.89687500000002</v>
          </cell>
          <cell r="AO456">
            <v>582.76874999999995</v>
          </cell>
          <cell r="AP456">
            <v>598.30624999999998</v>
          </cell>
          <cell r="AQ456">
            <v>606.70000000000005</v>
          </cell>
          <cell r="AR456">
            <v>2302.671875</v>
          </cell>
          <cell r="AS456">
            <v>602.90812500000004</v>
          </cell>
          <cell r="AT456">
            <v>599.13994921874996</v>
          </cell>
          <cell r="AU456">
            <v>595.39532453613288</v>
          </cell>
          <cell r="AV456">
            <v>591.67410375778195</v>
          </cell>
          <cell r="AW456">
            <v>2389.1175025126649</v>
          </cell>
          <cell r="AX456">
            <v>587.97614060929584</v>
          </cell>
          <cell r="AY456">
            <v>584.30128973048772</v>
          </cell>
          <cell r="AZ456">
            <v>580.64940666967209</v>
          </cell>
          <cell r="BA456">
            <v>4842.6453478779868</v>
          </cell>
          <cell r="BB456">
            <v>6595.5721848874427</v>
          </cell>
        </row>
        <row r="463">
          <cell r="E463" t="str">
            <v xml:space="preserve"> </v>
          </cell>
          <cell r="F463" t="str">
            <v xml:space="preserve"> </v>
          </cell>
          <cell r="G463" t="str">
            <v xml:space="preserve"> </v>
          </cell>
        </row>
        <row r="464">
          <cell r="A464" t="str">
            <v>Construction in Process &amp; Capitalized Interest (In 000s)</v>
          </cell>
          <cell r="AA464" t="str">
            <v>Construction in Process &amp; Capitalized Interest 1997E-2001E (In 000s)</v>
          </cell>
        </row>
        <row r="465">
          <cell r="E465" t="str">
            <v xml:space="preserve">1997A </v>
          </cell>
          <cell r="F465" t="str">
            <v xml:space="preserve">1998A </v>
          </cell>
          <cell r="G465" t="str">
            <v xml:space="preserve">1999A </v>
          </cell>
          <cell r="H465" t="str">
            <v xml:space="preserve">2000A </v>
          </cell>
          <cell r="I465" t="str">
            <v xml:space="preserve">2001A </v>
          </cell>
          <cell r="J465" t="str">
            <v xml:space="preserve">2002A 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 t="str">
            <v xml:space="preserve">1Q97A </v>
          </cell>
          <cell r="AO465" t="str">
            <v xml:space="preserve">2Q97A </v>
          </cell>
          <cell r="AP465" t="str">
            <v xml:space="preserve">3Q97A </v>
          </cell>
          <cell r="AQ465" t="str">
            <v xml:space="preserve">4Q97A </v>
          </cell>
          <cell r="AR465" t="str">
            <v xml:space="preserve">1997A </v>
          </cell>
          <cell r="AS465" t="str">
            <v xml:space="preserve">1Q98A </v>
          </cell>
          <cell r="AT465" t="str">
            <v xml:space="preserve">2Q98A </v>
          </cell>
          <cell r="AU465" t="str">
            <v xml:space="preserve">3Q98A </v>
          </cell>
          <cell r="AV465" t="str">
            <v xml:space="preserve">4Q98A </v>
          </cell>
          <cell r="AW465" t="str">
            <v xml:space="preserve">1998A </v>
          </cell>
          <cell r="AX465" t="str">
            <v xml:space="preserve">1Q99A </v>
          </cell>
          <cell r="AY465" t="str">
            <v xml:space="preserve">2Q99A </v>
          </cell>
          <cell r="AZ465" t="str">
            <v xml:space="preserve">3Q99A </v>
          </cell>
          <cell r="BA465" t="str">
            <v xml:space="preserve">4Q99A </v>
          </cell>
          <cell r="BB465" t="str">
            <v xml:space="preserve">1999A </v>
          </cell>
        </row>
        <row r="466">
          <cell r="A466" t="str">
            <v>Satellites Under Construction</v>
          </cell>
          <cell r="E466" t="str">
            <v xml:space="preserve"> </v>
          </cell>
          <cell r="F466" t="str">
            <v xml:space="preserve"> </v>
          </cell>
          <cell r="G466" t="str">
            <v xml:space="preserve"> </v>
          </cell>
          <cell r="AA466" t="str">
            <v>Satellites Under Construction</v>
          </cell>
        </row>
        <row r="467">
          <cell r="B467" t="str">
            <v>Echostar I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AB467" t="str">
            <v>Echostar I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</row>
        <row r="468">
          <cell r="B468" t="str">
            <v>Echostar II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AB468" t="str">
            <v>Echostar II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</row>
        <row r="469">
          <cell r="B469" t="str">
            <v>Echostar III</v>
          </cell>
          <cell r="E469">
            <v>213634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AB469" t="str">
            <v>Echostar III</v>
          </cell>
          <cell r="AN469">
            <v>44165</v>
          </cell>
          <cell r="AO469">
            <v>151570</v>
          </cell>
          <cell r="AP469">
            <v>207534</v>
          </cell>
          <cell r="AQ469">
            <v>213634</v>
          </cell>
          <cell r="AR469">
            <v>213634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</row>
        <row r="470">
          <cell r="B470" t="str">
            <v>Echostar IV</v>
          </cell>
          <cell r="E470">
            <v>121877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AB470" t="str">
            <v>Echostar IV</v>
          </cell>
          <cell r="AN470">
            <v>71362</v>
          </cell>
          <cell r="AO470">
            <v>77002</v>
          </cell>
          <cell r="AP470">
            <v>99077</v>
          </cell>
          <cell r="AQ470">
            <v>121877</v>
          </cell>
          <cell r="AR470">
            <v>121877</v>
          </cell>
          <cell r="AS470">
            <v>137545</v>
          </cell>
          <cell r="AT470">
            <v>207545</v>
          </cell>
          <cell r="AU470">
            <v>114411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</row>
        <row r="471">
          <cell r="B471" t="str">
            <v>Echostar V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AB471" t="str">
            <v>Echostar V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13345</v>
          </cell>
          <cell r="AZ471">
            <v>0</v>
          </cell>
          <cell r="BA471">
            <v>0</v>
          </cell>
          <cell r="BB471">
            <v>0</v>
          </cell>
        </row>
        <row r="472">
          <cell r="B472" t="str">
            <v>Echostar VI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AB472" t="str">
            <v>Echostar VI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</row>
        <row r="473">
          <cell r="B473" t="str">
            <v>EchoStar VII</v>
          </cell>
          <cell r="E473">
            <v>0</v>
          </cell>
          <cell r="F473">
            <v>0</v>
          </cell>
          <cell r="G473">
            <v>0</v>
          </cell>
          <cell r="H473">
            <v>25000</v>
          </cell>
          <cell r="I473">
            <v>0</v>
          </cell>
          <cell r="J473">
            <v>0</v>
          </cell>
          <cell r="AB473" t="str">
            <v>EchoStar VII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</row>
        <row r="474">
          <cell r="B474" t="str">
            <v>EchoStar VIII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82048</v>
          </cell>
          <cell r="J474">
            <v>0</v>
          </cell>
          <cell r="AB474" t="str">
            <v>EchoStar VIII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</row>
        <row r="475">
          <cell r="B475" t="str">
            <v>EchoStar IX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51974</v>
          </cell>
          <cell r="J475">
            <v>78530</v>
          </cell>
          <cell r="AB475" t="str">
            <v>EchoStar IX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</row>
        <row r="476">
          <cell r="B476" t="str">
            <v>Additional Satellite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AB476" t="str">
            <v>Additional Satellite</v>
          </cell>
        </row>
        <row r="477">
          <cell r="B477" t="str">
            <v>Additional Satellite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AB477" t="str">
            <v>Additional Satellite</v>
          </cell>
        </row>
        <row r="478">
          <cell r="B478" t="str">
            <v>Additional Satellite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AB478" t="str">
            <v>Additional Satellite</v>
          </cell>
        </row>
        <row r="479">
          <cell r="B479" t="str">
            <v>Additional Satellite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AB479" t="str">
            <v>Additional Satellite</v>
          </cell>
        </row>
        <row r="480">
          <cell r="B480" t="str">
            <v>Additional Satellite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AB480" t="str">
            <v>Additional Satellite</v>
          </cell>
        </row>
        <row r="481">
          <cell r="B481" t="str">
            <v>Additional Satellite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AB481" t="str">
            <v>Additional Satellite</v>
          </cell>
        </row>
        <row r="482">
          <cell r="B482" t="str">
            <v>Additional Satellite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AB482" t="str">
            <v>Additional Satellite</v>
          </cell>
        </row>
        <row r="483">
          <cell r="B483" t="str">
            <v>Additional Satellite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AB483" t="str">
            <v>Additional Satellite</v>
          </cell>
        </row>
        <row r="484">
          <cell r="B484" t="str">
            <v>Additional Satellite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AB484" t="str">
            <v>Additional Satellite</v>
          </cell>
        </row>
        <row r="485">
          <cell r="B485" t="str">
            <v>Additional Satellite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AB485" t="str">
            <v>Additional Satellite</v>
          </cell>
        </row>
        <row r="486">
          <cell r="B486" t="str">
            <v>Other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AB486" t="str">
            <v>Other</v>
          </cell>
          <cell r="AN486">
            <v>4290</v>
          </cell>
          <cell r="AO486">
            <v>12617</v>
          </cell>
          <cell r="AP486">
            <v>22804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</row>
        <row r="487">
          <cell r="A487" t="str">
            <v>Total Satellites Under Construction</v>
          </cell>
          <cell r="E487">
            <v>335511</v>
          </cell>
          <cell r="F487">
            <v>0</v>
          </cell>
          <cell r="G487">
            <v>0</v>
          </cell>
          <cell r="H487">
            <v>25000</v>
          </cell>
          <cell r="I487">
            <v>134022</v>
          </cell>
          <cell r="J487">
            <v>78530</v>
          </cell>
          <cell r="AA487" t="str">
            <v>Total Satellites Under Construction</v>
          </cell>
          <cell r="AN487">
            <v>119817</v>
          </cell>
          <cell r="AO487">
            <v>241189</v>
          </cell>
          <cell r="AP487">
            <v>329415</v>
          </cell>
          <cell r="AQ487">
            <v>335511</v>
          </cell>
          <cell r="AR487">
            <v>335511</v>
          </cell>
          <cell r="AS487">
            <v>137545</v>
          </cell>
          <cell r="AT487">
            <v>207545</v>
          </cell>
          <cell r="AU487">
            <v>114411</v>
          </cell>
          <cell r="AV487">
            <v>0</v>
          </cell>
          <cell r="AW487">
            <v>0</v>
          </cell>
          <cell r="AX487">
            <v>0</v>
          </cell>
          <cell r="AY487">
            <v>13345</v>
          </cell>
          <cell r="AZ487">
            <v>0</v>
          </cell>
          <cell r="BA487">
            <v>0</v>
          </cell>
          <cell r="BB487">
            <v>0</v>
          </cell>
        </row>
        <row r="488">
          <cell r="A488" t="str">
            <v>Average Satellites Under Construction</v>
          </cell>
          <cell r="E488">
            <v>220460.25</v>
          </cell>
          <cell r="F488">
            <v>140912.625</v>
          </cell>
          <cell r="G488">
            <v>3336.25</v>
          </cell>
          <cell r="H488">
            <v>12500</v>
          </cell>
          <cell r="I488">
            <v>117377.75</v>
          </cell>
          <cell r="J488">
            <v>157710.5</v>
          </cell>
          <cell r="AA488" t="str">
            <v>Average Satellites Under Construction</v>
          </cell>
          <cell r="AN488">
            <v>104775</v>
          </cell>
          <cell r="AO488">
            <v>180503</v>
          </cell>
          <cell r="AP488">
            <v>285302</v>
          </cell>
          <cell r="AQ488">
            <v>311261</v>
          </cell>
          <cell r="AR488">
            <v>220460.25</v>
          </cell>
          <cell r="AS488">
            <v>194124</v>
          </cell>
          <cell r="AT488">
            <v>151343</v>
          </cell>
          <cell r="AU488">
            <v>160978</v>
          </cell>
          <cell r="AV488">
            <v>57205.5</v>
          </cell>
          <cell r="AW488">
            <v>140912.625</v>
          </cell>
          <cell r="AX488">
            <v>0</v>
          </cell>
          <cell r="AY488">
            <v>6672.5</v>
          </cell>
          <cell r="AZ488">
            <v>6672.5</v>
          </cell>
          <cell r="BA488">
            <v>0</v>
          </cell>
          <cell r="BB488">
            <v>3336.25</v>
          </cell>
        </row>
        <row r="489">
          <cell r="J489" t="str">
            <v/>
          </cell>
        </row>
        <row r="490">
          <cell r="A490" t="str">
            <v>Capitalized Interest</v>
          </cell>
          <cell r="E490" t="str">
            <v xml:space="preserve"> </v>
          </cell>
          <cell r="F490" t="str">
            <v xml:space="preserve"> </v>
          </cell>
          <cell r="G490" t="str">
            <v xml:space="preserve"> </v>
          </cell>
          <cell r="AA490" t="str">
            <v>Capitalized Interest</v>
          </cell>
        </row>
        <row r="491">
          <cell r="B491" t="str">
            <v>Echostar I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AB491" t="str">
            <v>Echostar I</v>
          </cell>
        </row>
        <row r="492">
          <cell r="B492" t="str">
            <v>Echostar II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AB492" t="str">
            <v>Echostar II</v>
          </cell>
        </row>
        <row r="493">
          <cell r="B493" t="str">
            <v>Echostar III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AB493" t="str">
            <v>Echostar III</v>
          </cell>
        </row>
        <row r="494">
          <cell r="B494" t="str">
            <v>Echostar IV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AB494" t="str">
            <v>Echostar IV</v>
          </cell>
        </row>
        <row r="495">
          <cell r="B495" t="str">
            <v>Echostar V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AB495" t="str">
            <v>Echostar V</v>
          </cell>
        </row>
        <row r="496">
          <cell r="B496" t="str">
            <v>Echostar VI</v>
          </cell>
          <cell r="E496">
            <v>0</v>
          </cell>
          <cell r="F496">
            <v>0</v>
          </cell>
          <cell r="G496">
            <v>0</v>
          </cell>
          <cell r="H496">
            <v>709.60002061033617</v>
          </cell>
          <cell r="I496">
            <v>0</v>
          </cell>
          <cell r="J496">
            <v>0</v>
          </cell>
          <cell r="AB496" t="str">
            <v>Echostar VI</v>
          </cell>
        </row>
        <row r="497">
          <cell r="B497" t="str">
            <v>EchoStar VII</v>
          </cell>
          <cell r="E497">
            <v>0</v>
          </cell>
          <cell r="F497">
            <v>0</v>
          </cell>
          <cell r="G497">
            <v>0</v>
          </cell>
          <cell r="H497">
            <v>352.38313034627618</v>
          </cell>
          <cell r="I497">
            <v>18492.431003356418</v>
          </cell>
          <cell r="J497">
            <v>0</v>
          </cell>
          <cell r="AB497" t="str">
            <v>EchoStar VII</v>
          </cell>
        </row>
        <row r="498">
          <cell r="B498" t="str">
            <v>EchoStar VIII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4025.6000000000004</v>
          </cell>
          <cell r="J498">
            <v>7202.4</v>
          </cell>
          <cell r="AB498" t="str">
            <v>EchoStar VIII</v>
          </cell>
        </row>
        <row r="499">
          <cell r="B499" t="str">
            <v>EchoStar IX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2524.6750000000002</v>
          </cell>
          <cell r="J499">
            <v>4434</v>
          </cell>
          <cell r="AB499" t="str">
            <v>EchoStar IX</v>
          </cell>
        </row>
        <row r="500">
          <cell r="B500" t="str">
            <v>Additional Satellite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AB500" t="str">
            <v>Additional Satellite</v>
          </cell>
        </row>
        <row r="501">
          <cell r="B501" t="str">
            <v>Additional Satellite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AB501" t="str">
            <v>Additional Satellite</v>
          </cell>
        </row>
        <row r="502">
          <cell r="B502" t="str">
            <v>Additional Satellite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AB502" t="str">
            <v>Additional Satellite</v>
          </cell>
        </row>
        <row r="503">
          <cell r="B503" t="str">
            <v>Additional Satellite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AB503" t="str">
            <v>Additional Satellite</v>
          </cell>
        </row>
        <row r="504">
          <cell r="B504" t="str">
            <v>Additional Satellite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AB504" t="str">
            <v>Additional Satellite</v>
          </cell>
        </row>
        <row r="505">
          <cell r="B505" t="str">
            <v>Additional Satellite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AB505" t="str">
            <v>Additional Satellite</v>
          </cell>
        </row>
        <row r="506">
          <cell r="B506" t="str">
            <v>Additional Satellite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AB506" t="str">
            <v>Additional Satellite</v>
          </cell>
        </row>
        <row r="507">
          <cell r="B507" t="str">
            <v>Additional Satellite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AB507" t="str">
            <v>Additional Satellite</v>
          </cell>
        </row>
        <row r="508">
          <cell r="B508" t="str">
            <v>Additional Satellite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AB508" t="str">
            <v>Additional Satellite</v>
          </cell>
        </row>
        <row r="509">
          <cell r="B509" t="str">
            <v>Additional Satellite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AB509" t="str">
            <v>Additional Satellite</v>
          </cell>
        </row>
        <row r="515">
          <cell r="E515" t="str">
            <v xml:space="preserve"> </v>
          </cell>
          <cell r="F515" t="str">
            <v xml:space="preserve"> </v>
          </cell>
          <cell r="G515" t="str">
            <v xml:space="preserve"> </v>
          </cell>
        </row>
        <row r="516">
          <cell r="E516" t="str">
            <v xml:space="preserve"> </v>
          </cell>
          <cell r="F516" t="str">
            <v xml:space="preserve"> </v>
          </cell>
          <cell r="G516" t="str">
            <v xml:space="preserve"> </v>
          </cell>
        </row>
        <row r="517">
          <cell r="A517" t="str">
            <v>Tax Depreciation Based on Double Declining Method (In 000s)</v>
          </cell>
          <cell r="AA517" t="str">
            <v>Tax Depreciation Based on Double Declining Method (In 000s)</v>
          </cell>
        </row>
        <row r="518">
          <cell r="C518" t="str">
            <v xml:space="preserve">Cost </v>
          </cell>
          <cell r="E518" t="str">
            <v xml:space="preserve">1997A </v>
          </cell>
          <cell r="F518" t="str">
            <v xml:space="preserve">1998A </v>
          </cell>
          <cell r="G518" t="str">
            <v xml:space="preserve">1999A </v>
          </cell>
          <cell r="H518" t="str">
            <v xml:space="preserve">2000A </v>
          </cell>
          <cell r="I518" t="str">
            <v xml:space="preserve">2001A </v>
          </cell>
          <cell r="J518" t="str">
            <v xml:space="preserve">2002A </v>
          </cell>
          <cell r="AD518" t="str">
            <v xml:space="preserve"> 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 t="str">
            <v xml:space="preserve">1Q97A </v>
          </cell>
          <cell r="AO518" t="str">
            <v xml:space="preserve">2Q97A </v>
          </cell>
          <cell r="AP518" t="str">
            <v xml:space="preserve">3Q97A </v>
          </cell>
          <cell r="AQ518" t="str">
            <v xml:space="preserve">4Q97A </v>
          </cell>
          <cell r="AR518" t="str">
            <v xml:space="preserve">1997A </v>
          </cell>
          <cell r="AS518" t="str">
            <v xml:space="preserve">1Q98A </v>
          </cell>
          <cell r="AT518" t="str">
            <v xml:space="preserve">2Q98A </v>
          </cell>
          <cell r="AU518" t="str">
            <v xml:space="preserve">3Q98A </v>
          </cell>
          <cell r="AV518" t="str">
            <v xml:space="preserve">4Q98A </v>
          </cell>
          <cell r="AW518" t="str">
            <v xml:space="preserve">1998A </v>
          </cell>
          <cell r="AX518" t="str">
            <v xml:space="preserve">1Q99A </v>
          </cell>
          <cell r="AY518" t="str">
            <v xml:space="preserve">2Q99A </v>
          </cell>
          <cell r="AZ518" t="str">
            <v xml:space="preserve">3Q99A </v>
          </cell>
          <cell r="BA518" t="str">
            <v xml:space="preserve">4Q99A </v>
          </cell>
          <cell r="BB518" t="str">
            <v xml:space="preserve">1999A </v>
          </cell>
        </row>
        <row r="519">
          <cell r="A519" t="str">
            <v>Tax Depreciation</v>
          </cell>
          <cell r="E519" t="str">
            <v xml:space="preserve"> </v>
          </cell>
          <cell r="F519" t="str">
            <v xml:space="preserve"> </v>
          </cell>
          <cell r="G519" t="str">
            <v xml:space="preserve"> </v>
          </cell>
          <cell r="AA519" t="str">
            <v>Tax Depreciation</v>
          </cell>
        </row>
        <row r="520">
          <cell r="B520" t="str">
            <v>Echostar I</v>
          </cell>
          <cell r="C520">
            <v>201607</v>
          </cell>
          <cell r="E520">
            <v>52417.819999999992</v>
          </cell>
          <cell r="F520">
            <v>31450.692000000003</v>
          </cell>
          <cell r="G520">
            <v>22196.930700000004</v>
          </cell>
          <cell r="H520">
            <v>22196.930700000004</v>
          </cell>
          <cell r="I520">
            <v>2782.1766000000002</v>
          </cell>
          <cell r="J520">
            <v>0</v>
          </cell>
          <cell r="AB520" t="str">
            <v>Echostar I</v>
          </cell>
          <cell r="AN520">
            <v>13104.455</v>
          </cell>
          <cell r="AO520">
            <v>13104.455</v>
          </cell>
          <cell r="AP520">
            <v>13104.455</v>
          </cell>
          <cell r="AQ520">
            <v>13104.454999999996</v>
          </cell>
          <cell r="AR520">
            <v>52417.819999999992</v>
          </cell>
          <cell r="AS520">
            <v>7862.6729999999998</v>
          </cell>
          <cell r="AT520">
            <v>7862.6729999999998</v>
          </cell>
          <cell r="AU520">
            <v>7862.6729999999998</v>
          </cell>
          <cell r="AV520">
            <v>7862.6730000000016</v>
          </cell>
          <cell r="AW520">
            <v>31450.692000000003</v>
          </cell>
          <cell r="AX520">
            <v>5549.2326750000002</v>
          </cell>
          <cell r="AY520">
            <v>5549.2326750000002</v>
          </cell>
          <cell r="AZ520">
            <v>5549.2326750000002</v>
          </cell>
          <cell r="BA520">
            <v>5549.232675000002</v>
          </cell>
          <cell r="BB520">
            <v>22196.930700000004</v>
          </cell>
        </row>
        <row r="521">
          <cell r="B521" t="str">
            <v>Echostar II</v>
          </cell>
          <cell r="C521">
            <v>228694</v>
          </cell>
          <cell r="E521">
            <v>59460.44</v>
          </cell>
          <cell r="F521">
            <v>35676.26400000001</v>
          </cell>
          <cell r="G521">
            <v>25179.209400000003</v>
          </cell>
          <cell r="H521">
            <v>25179.209400000003</v>
          </cell>
          <cell r="I521">
            <v>3155.9772000000003</v>
          </cell>
          <cell r="J521">
            <v>0</v>
          </cell>
          <cell r="AB521" t="str">
            <v>Echostar II</v>
          </cell>
          <cell r="AN521">
            <v>14865.11</v>
          </cell>
          <cell r="AO521">
            <v>14865.11</v>
          </cell>
          <cell r="AP521">
            <v>14865.11</v>
          </cell>
          <cell r="AQ521">
            <v>14865.11</v>
          </cell>
          <cell r="AR521">
            <v>59460.44</v>
          </cell>
          <cell r="AS521">
            <v>8919.0660000000007</v>
          </cell>
          <cell r="AT521">
            <v>8919.0660000000007</v>
          </cell>
          <cell r="AU521">
            <v>8919.0660000000007</v>
          </cell>
          <cell r="AV521">
            <v>8919.0660000000044</v>
          </cell>
          <cell r="AW521">
            <v>35676.26400000001</v>
          </cell>
          <cell r="AX521">
            <v>6294.8023499999999</v>
          </cell>
          <cell r="AY521">
            <v>6294.8023499999999</v>
          </cell>
          <cell r="AZ521">
            <v>6294.8023499999999</v>
          </cell>
          <cell r="BA521">
            <v>6294.8023500000018</v>
          </cell>
          <cell r="BB521">
            <v>25179.209400000003</v>
          </cell>
        </row>
        <row r="522">
          <cell r="B522" t="str">
            <v>Echostar III</v>
          </cell>
          <cell r="C522">
            <v>234083</v>
          </cell>
          <cell r="E522">
            <v>81929.049999999988</v>
          </cell>
          <cell r="F522">
            <v>60861.579999999994</v>
          </cell>
          <cell r="G522">
            <v>36516.947999999989</v>
          </cell>
          <cell r="H522">
            <v>25772.5383</v>
          </cell>
          <cell r="I522">
            <v>25772.5383</v>
          </cell>
          <cell r="J522">
            <v>3230.3454000000002</v>
          </cell>
          <cell r="AB522" t="str">
            <v>Echostar III</v>
          </cell>
          <cell r="AN522">
            <v>0</v>
          </cell>
          <cell r="AO522">
            <v>0</v>
          </cell>
          <cell r="AP522">
            <v>0</v>
          </cell>
          <cell r="AQ522">
            <v>81929.049999999988</v>
          </cell>
          <cell r="AR522">
            <v>81929.049999999988</v>
          </cell>
          <cell r="AS522">
            <v>15215.395</v>
          </cell>
          <cell r="AT522">
            <v>15215.395</v>
          </cell>
          <cell r="AU522">
            <v>15215.395</v>
          </cell>
          <cell r="AV522">
            <v>15215.394999999997</v>
          </cell>
          <cell r="AW522">
            <v>60861.579999999994</v>
          </cell>
          <cell r="AX522">
            <v>9129.2369999999992</v>
          </cell>
          <cell r="AY522">
            <v>9129.2369999999992</v>
          </cell>
          <cell r="AZ522">
            <v>9129.2369999999992</v>
          </cell>
          <cell r="BA522">
            <v>9129.2369999999955</v>
          </cell>
          <cell r="BB522">
            <v>36516.947999999989</v>
          </cell>
        </row>
        <row r="523">
          <cell r="B523" t="str">
            <v>Echostar IV</v>
          </cell>
          <cell r="C523">
            <v>89505</v>
          </cell>
          <cell r="E523">
            <v>0</v>
          </cell>
          <cell r="F523">
            <v>31326.749999999993</v>
          </cell>
          <cell r="G523">
            <v>23271.299999999996</v>
          </cell>
          <cell r="H523">
            <v>13962.780000000002</v>
          </cell>
          <cell r="I523">
            <v>9854.5004999999983</v>
          </cell>
          <cell r="J523">
            <v>9854.5004999999983</v>
          </cell>
          <cell r="AB523" t="str">
            <v>Echostar IV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7831.6874999999991</v>
          </cell>
          <cell r="AU523">
            <v>7831.6874999999991</v>
          </cell>
          <cell r="AV523">
            <v>15663.374999999996</v>
          </cell>
          <cell r="AW523">
            <v>31326.749999999993</v>
          </cell>
          <cell r="AX523">
            <v>5817.8249999999998</v>
          </cell>
          <cell r="AY523">
            <v>5817.8249999999998</v>
          </cell>
          <cell r="AZ523">
            <v>5817.8249999999998</v>
          </cell>
          <cell r="BA523">
            <v>5817.824999999998</v>
          </cell>
          <cell r="BB523">
            <v>23271.299999999996</v>
          </cell>
        </row>
        <row r="524">
          <cell r="B524" t="str">
            <v>Echostar V</v>
          </cell>
          <cell r="C524">
            <v>210446</v>
          </cell>
          <cell r="E524">
            <v>0</v>
          </cell>
          <cell r="F524">
            <v>0</v>
          </cell>
          <cell r="G524">
            <v>73656.100000000006</v>
          </cell>
          <cell r="H524">
            <v>54715.960000000006</v>
          </cell>
          <cell r="I524">
            <v>32829.576000000001</v>
          </cell>
          <cell r="J524">
            <v>23170.104599999999</v>
          </cell>
          <cell r="AB524" t="str">
            <v>Echostar V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18414.024999999998</v>
          </cell>
          <cell r="AZ524">
            <v>18414.024999999998</v>
          </cell>
          <cell r="BA524">
            <v>36828.050000000003</v>
          </cell>
          <cell r="BB524">
            <v>73656.100000000006</v>
          </cell>
        </row>
        <row r="525">
          <cell r="B525" t="str">
            <v>Echostar VI</v>
          </cell>
          <cell r="C525">
            <v>246022</v>
          </cell>
          <cell r="E525">
            <v>0</v>
          </cell>
          <cell r="F525">
            <v>0</v>
          </cell>
          <cell r="G525">
            <v>0</v>
          </cell>
          <cell r="H525">
            <v>86107.699999999983</v>
          </cell>
          <cell r="I525">
            <v>63965.72</v>
          </cell>
          <cell r="J525">
            <v>38379.432000000001</v>
          </cell>
          <cell r="AB525" t="str">
            <v>Echostar VI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</row>
        <row r="526">
          <cell r="B526" t="str">
            <v>EchoStar VII</v>
          </cell>
          <cell r="C526">
            <v>177000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61949.999999999993</v>
          </cell>
          <cell r="J526">
            <v>46020</v>
          </cell>
          <cell r="AB526" t="str">
            <v>EchoStar VII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</row>
        <row r="527">
          <cell r="B527" t="str">
            <v>EchoStar VIII</v>
          </cell>
          <cell r="C527">
            <v>194913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68219.55</v>
          </cell>
          <cell r="AB527" t="str">
            <v>EchoStar VIII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</row>
        <row r="528">
          <cell r="B528" t="str">
            <v>EchoStar IX</v>
          </cell>
          <cell r="C528">
            <v>194173.77499999999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AB528" t="str">
            <v>EchoStar IX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</row>
        <row r="529">
          <cell r="B529" t="str">
            <v>Additional Satellite</v>
          </cell>
          <cell r="C529">
            <v>249000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AB529" t="str">
            <v>Additional Satellite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</row>
        <row r="530">
          <cell r="B530" t="str">
            <v>Additional Satellite</v>
          </cell>
          <cell r="C530">
            <v>239000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AB530" t="str">
            <v>Additional Satellite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</row>
        <row r="531">
          <cell r="B531" t="str">
            <v>Additional Satellite</v>
          </cell>
          <cell r="C531">
            <v>239000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AB531" t="str">
            <v>Additional Satellite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</row>
        <row r="532">
          <cell r="B532" t="str">
            <v>Additional Satellite</v>
          </cell>
          <cell r="C532">
            <v>239000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AB532" t="str">
            <v>Additional Satellite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</row>
        <row r="533">
          <cell r="B533" t="str">
            <v>Additional Satellite</v>
          </cell>
          <cell r="C533">
            <v>134000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AB533" t="str">
            <v>Additional Satellite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</row>
        <row r="534">
          <cell r="B534" t="str">
            <v>Additional Satellite</v>
          </cell>
          <cell r="C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AB534" t="str">
            <v>Additional Satellite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</row>
        <row r="535">
          <cell r="B535" t="str">
            <v>Additional Satellite</v>
          </cell>
          <cell r="C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AB535" t="str">
            <v>Additional Satellite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</row>
        <row r="536">
          <cell r="B536" t="str">
            <v>Additional Satellite</v>
          </cell>
          <cell r="C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AB536" t="str">
            <v>Additional Satellite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</row>
        <row r="537">
          <cell r="B537" t="str">
            <v>Additional Satellite</v>
          </cell>
          <cell r="C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AB537" t="str">
            <v>Additional Satellite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</row>
        <row r="543">
          <cell r="E543" t="str">
            <v xml:space="preserve"> </v>
          </cell>
          <cell r="F543" t="str">
            <v xml:space="preserve"> </v>
          </cell>
          <cell r="G543" t="str">
            <v xml:space="preserve"> </v>
          </cell>
        </row>
        <row r="546">
          <cell r="A546" t="str">
            <v>Tax Schedule (In 000s)</v>
          </cell>
        </row>
        <row r="547">
          <cell r="E547" t="str">
            <v xml:space="preserve">1997A </v>
          </cell>
          <cell r="F547" t="str">
            <v xml:space="preserve">1998A </v>
          </cell>
          <cell r="G547" t="str">
            <v xml:space="preserve">1999A </v>
          </cell>
          <cell r="H547" t="str">
            <v xml:space="preserve">2000A </v>
          </cell>
          <cell r="I547" t="str">
            <v xml:space="preserve">2001A </v>
          </cell>
          <cell r="J547" t="str">
            <v xml:space="preserve">2002A </v>
          </cell>
          <cell r="AD547" t="str">
            <v xml:space="preserve"> </v>
          </cell>
          <cell r="AN547" t="str">
            <v xml:space="preserve">1Q97A </v>
          </cell>
          <cell r="AO547" t="str">
            <v xml:space="preserve">2Q97A </v>
          </cell>
          <cell r="AP547" t="str">
            <v xml:space="preserve">3Q97A </v>
          </cell>
          <cell r="AQ547" t="str">
            <v xml:space="preserve">4Q97A </v>
          </cell>
          <cell r="AR547" t="str">
            <v xml:space="preserve">1997A </v>
          </cell>
          <cell r="AS547" t="str">
            <v xml:space="preserve">1Q98A </v>
          </cell>
          <cell r="AT547" t="str">
            <v xml:space="preserve">2Q98A </v>
          </cell>
          <cell r="AU547" t="str">
            <v xml:space="preserve">3Q98A </v>
          </cell>
          <cell r="AV547" t="str">
            <v xml:space="preserve">4Q98A </v>
          </cell>
          <cell r="AW547" t="str">
            <v xml:space="preserve">1998A </v>
          </cell>
          <cell r="AX547" t="str">
            <v xml:space="preserve">1Q99A </v>
          </cell>
          <cell r="AY547" t="str">
            <v xml:space="preserve">2Q99A </v>
          </cell>
          <cell r="AZ547" t="str">
            <v xml:space="preserve">3Q99A </v>
          </cell>
          <cell r="BA547" t="str">
            <v xml:space="preserve">4Q99A </v>
          </cell>
          <cell r="BB547" t="str">
            <v xml:space="preserve">1999A </v>
          </cell>
        </row>
        <row r="548">
          <cell r="A548" t="str">
            <v>Tax Schedule</v>
          </cell>
          <cell r="D548" t="str">
            <v xml:space="preserve"> </v>
          </cell>
          <cell r="E548" t="str">
            <v xml:space="preserve"> </v>
          </cell>
          <cell r="F548" t="str">
            <v xml:space="preserve"> </v>
          </cell>
          <cell r="G548" t="str">
            <v xml:space="preserve"> </v>
          </cell>
          <cell r="AA548" t="str">
            <v>Tax Schedule</v>
          </cell>
        </row>
        <row r="549">
          <cell r="A549" t="str">
            <v>Book Pre-Tax Income</v>
          </cell>
          <cell r="H549">
            <v>-650325.91325364099</v>
          </cell>
          <cell r="I549">
            <v>-215498.18359999999</v>
          </cell>
          <cell r="J549">
            <v>-881650</v>
          </cell>
          <cell r="AA549" t="str">
            <v>Book Pre-Tax Income</v>
          </cell>
        </row>
        <row r="550">
          <cell r="A550" t="str">
            <v>Add: Straight Line (Book) Depreciation</v>
          </cell>
          <cell r="H550">
            <v>185356</v>
          </cell>
          <cell r="I550">
            <v>278652</v>
          </cell>
          <cell r="J550">
            <v>372958</v>
          </cell>
          <cell r="AA550" t="str">
            <v>Add: Straight Line (Book) Depreciation</v>
          </cell>
        </row>
        <row r="551">
          <cell r="A551" t="str">
            <v>Less: Double Declining Balances (Tax) Depreciation</v>
          </cell>
          <cell r="H551">
            <v>-314147.11839999998</v>
          </cell>
          <cell r="I551">
            <v>-365683.48859999992</v>
          </cell>
          <cell r="J551">
            <v>-433676.9325</v>
          </cell>
          <cell r="AA551" t="str">
            <v>Less: Double Declining Balances (Tax) Depreciation</v>
          </cell>
        </row>
        <row r="552">
          <cell r="A552" t="str">
            <v>Other Adjustments</v>
          </cell>
          <cell r="H552">
            <v>212117.03165364102</v>
          </cell>
          <cell r="I552">
            <v>240529.67219999991</v>
          </cell>
          <cell r="J552">
            <v>-27631.067499999888</v>
          </cell>
        </row>
        <row r="553">
          <cell r="A553" t="str">
            <v>Tax Pre Tax Income</v>
          </cell>
          <cell r="H553">
            <v>-567000</v>
          </cell>
          <cell r="I553">
            <v>-62000</v>
          </cell>
          <cell r="J553">
            <v>-970000</v>
          </cell>
          <cell r="AA553" t="str">
            <v>Tax Pre Tax Income</v>
          </cell>
        </row>
        <row r="555">
          <cell r="A555" t="str">
            <v>Net Deferred Tax Assets (NOLs)</v>
          </cell>
          <cell r="D555" t="str">
            <v xml:space="preserve"> </v>
          </cell>
          <cell r="J555" t="str">
            <v/>
          </cell>
          <cell r="AA555" t="str">
            <v>Net Deferred Tax Assets (NOLs)</v>
          </cell>
        </row>
        <row r="556">
          <cell r="A556" t="str">
            <v>Beginning Balance</v>
          </cell>
          <cell r="D556" t="str">
            <v xml:space="preserve"> </v>
          </cell>
          <cell r="H556">
            <v>-1307014.3666418856</v>
          </cell>
          <cell r="I556">
            <v>-2050000</v>
          </cell>
          <cell r="J556">
            <v>-2112000</v>
          </cell>
          <cell r="AA556" t="str">
            <v>Beginning Balance</v>
          </cell>
        </row>
        <row r="557">
          <cell r="A557" t="str">
            <v>Change</v>
          </cell>
          <cell r="D557" t="str">
            <v xml:space="preserve"> </v>
          </cell>
          <cell r="H557">
            <v>-567000</v>
          </cell>
          <cell r="I557">
            <v>-62000</v>
          </cell>
          <cell r="J557">
            <v>-970000</v>
          </cell>
          <cell r="AA557" t="str">
            <v>Change</v>
          </cell>
        </row>
        <row r="558">
          <cell r="A558" t="str">
            <v>Ending Balance</v>
          </cell>
          <cell r="D558" t="str">
            <v xml:space="preserve"> </v>
          </cell>
          <cell r="H558">
            <v>-2050000</v>
          </cell>
          <cell r="I558">
            <v>-2112000</v>
          </cell>
          <cell r="J558">
            <v>-3082000</v>
          </cell>
          <cell r="AA558" t="str">
            <v>Ending Balance</v>
          </cell>
        </row>
        <row r="559">
          <cell r="A559" t="str">
            <v>Cash Taxes</v>
          </cell>
          <cell r="H559">
            <v>0</v>
          </cell>
          <cell r="I559">
            <v>0</v>
          </cell>
          <cell r="J559">
            <v>0</v>
          </cell>
        </row>
        <row r="561">
          <cell r="A561" t="str">
            <v>Book NOLs</v>
          </cell>
          <cell r="J561" t="str">
            <v/>
          </cell>
        </row>
        <row r="562">
          <cell r="A562" t="str">
            <v>Beginning Balance</v>
          </cell>
          <cell r="C562">
            <v>-96752.58669635898</v>
          </cell>
          <cell r="D562">
            <v>-108238.58669635898</v>
          </cell>
          <cell r="E562">
            <v>-209224.58669635898</v>
          </cell>
          <cell r="F562">
            <v>-522051.58669635898</v>
          </cell>
          <cell r="G562">
            <v>-782933.58674635901</v>
          </cell>
          <cell r="H562">
            <v>-1575780.086746359</v>
          </cell>
          <cell r="I562">
            <v>-2225551</v>
          </cell>
          <cell r="J562">
            <v>-2439595.1836000001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Assumptions"/>
      <sheetName val="Market"/>
      <sheetName val="Total_Revenue"/>
      <sheetName val="Total_Revenue_rolling"/>
      <sheetName val="Domestic_Revenue"/>
      <sheetName val="Dome_Rev_rolling"/>
      <sheetName val="Inter_Revenue"/>
      <sheetName val="BS"/>
      <sheetName val="P&amp;L"/>
      <sheetName val="CF"/>
      <sheetName val="DCF"/>
      <sheetName val="COGS"/>
      <sheetName val="S&amp;M"/>
      <sheetName val="R&amp;D"/>
      <sheetName val="Capex"/>
      <sheetName val="long-term"/>
      <sheetName val="long-term within 1 yr"/>
      <sheetName val="short-term"/>
      <sheetName val="EBIT_Fixed"/>
      <sheetName val="EBIT_Optical"/>
      <sheetName val="EBIT_Wireless"/>
      <sheetName val="EBIT_Software"/>
      <sheetName val="Cases_Domestic_Market"/>
      <sheetName val="Cases_Operating"/>
      <sheetName val="Output"/>
      <sheetName val="Template"/>
      <sheetName val="Customer_Service"/>
      <sheetName val="Output_Template"/>
    </sheetNames>
    <sheetDataSet>
      <sheetData sheetId="0">
        <row r="13">
          <cell r="C13" t="str">
            <v>PROJECT    PPP801</v>
          </cell>
        </row>
      </sheetData>
      <sheetData sheetId="1"/>
      <sheetData sheetId="2">
        <row r="45">
          <cell r="E45">
            <v>30</v>
          </cell>
        </row>
        <row r="46">
          <cell r="E46">
            <v>7</v>
          </cell>
        </row>
        <row r="47">
          <cell r="E47">
            <v>5</v>
          </cell>
        </row>
        <row r="48">
          <cell r="E48">
            <v>5</v>
          </cell>
        </row>
        <row r="49">
          <cell r="E49">
            <v>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 Sum"/>
      <sheetName val="Dev"/>
      <sheetName val="GEMiner"/>
      <sheetName val="HKDEV"/>
      <sheetName val="Data"/>
      <sheetName val="industry output"/>
      <sheetName val="Assumptions"/>
      <sheetName val="Cover"/>
    </sheetNames>
    <sheetDataSet>
      <sheetData sheetId="0" refreshError="1">
        <row r="116">
          <cell r="B116">
            <v>7.0000000000000007E-2</v>
          </cell>
        </row>
        <row r="123">
          <cell r="B123">
            <v>0.125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FAI"/>
      <sheetName val="地价"/>
      <sheetName val="全国住宅建设情况c9"/>
      <sheetName val="可支配收入C3 11&amp;12"/>
      <sheetName val="Beijing"/>
      <sheetName val="Shanghai"/>
      <sheetName val="Investment"/>
      <sheetName val="Shenzhen"/>
      <sheetName val="3Q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 t="str">
            <v>RMB mn</v>
          </cell>
        </row>
      </sheetData>
      <sheetData sheetId="7"/>
      <sheetData sheetId="8"/>
      <sheetData sheetId="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GWP-WLine"/>
      <sheetName val="Cover"/>
      <sheetName val="Sheet1"/>
      <sheetName val="Scenario"/>
      <sheetName val="ImportantDisclosures"/>
      <sheetName val="IndexInformation"/>
      <sheetName val="Income"/>
      <sheetName val="GW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Graphs_Equity Summary"/>
      <sheetName val="Graphs_Credit Summary"/>
      <sheetName val="Equity Summary"/>
      <sheetName val="Credit Summary"/>
      <sheetName val="Investments"/>
      <sheetName val="ADLAC"/>
      <sheetName val="CVC"/>
      <sheetName val="CHTR"/>
      <sheetName val="CLSC"/>
      <sheetName val="cmcsk"/>
      <sheetName val="CMCSKA"/>
      <sheetName val="COX"/>
      <sheetName val="Cox Sprint PCS"/>
      <sheetName val="COX &amp; AT&amp;T"/>
      <sheetName val="ICCI"/>
      <sheetName val="MCCC"/>
      <sheetName val="Prices"/>
      <sheetName val="Deal List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5">
          <cell r="C5">
            <v>37281</v>
          </cell>
        </row>
      </sheetData>
      <sheetData sheetId="1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onsolidated Financials"/>
      <sheetName val="segment"/>
      <sheetName val="Segment Analysis"/>
      <sheetName val="Valuation"/>
      <sheetName val="hist performance"/>
      <sheetName val="Factsheet"/>
      <sheetName val="Summary"/>
      <sheetName val="financial performance"/>
      <sheetName val="Module1"/>
      <sheetName val="Module2"/>
      <sheetName val="Module3"/>
      <sheetName val="Module4"/>
      <sheetName val="Module5"/>
      <sheetName val="Module7"/>
    </sheetNames>
    <sheetDataSet>
      <sheetData sheetId="0"/>
      <sheetData sheetId="1" refreshError="1">
        <row r="44">
          <cell r="O44">
            <v>0</v>
          </cell>
        </row>
        <row r="250">
          <cell r="O25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 ComSize"/>
      <sheetName val="SU ComSize"/>
      <sheetName val="Proj Growth"/>
      <sheetName val="Credit Stats"/>
      <sheetName val="Returns"/>
      <sheetName val="FFO DCF"/>
      <sheetName val="ServCo A DCF"/>
      <sheetName val="ServCo B DCF"/>
      <sheetName val="PZN DCF"/>
      <sheetName val="OpCo DCF"/>
      <sheetName val="Sheet1"/>
      <sheetName val="Interest Calc 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Project Prism</v>
          </cell>
        </row>
        <row r="2">
          <cell r="A2" t="str">
            <v>Discounted Cash Flow Analysis - EBITDA Multiple Method</v>
          </cell>
        </row>
        <row r="3">
          <cell r="A3" t="str">
            <v>(Dollars in Millions, Except Per Share Data)</v>
          </cell>
        </row>
        <row r="5">
          <cell r="C5" t="str">
            <v>Projected FYE December 31, (a)</v>
          </cell>
        </row>
        <row r="6">
          <cell r="A6" t="str">
            <v>PZN Standalone</v>
          </cell>
          <cell r="C6">
            <v>1999</v>
          </cell>
          <cell r="D6">
            <v>2000</v>
          </cell>
          <cell r="E6">
            <v>2001</v>
          </cell>
          <cell r="F6">
            <v>2002</v>
          </cell>
          <cell r="G6">
            <v>2003</v>
          </cell>
          <cell r="H6">
            <v>2004</v>
          </cell>
          <cell r="I6">
            <v>2005</v>
          </cell>
          <cell r="J6">
            <v>2006</v>
          </cell>
          <cell r="K6">
            <v>2007</v>
          </cell>
          <cell r="L6">
            <v>2008</v>
          </cell>
        </row>
        <row r="8">
          <cell r="A8" t="str">
            <v>EBITDA</v>
          </cell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</row>
        <row r="9">
          <cell r="A9" t="str">
            <v>Less:  Depreciation</v>
          </cell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 t="e">
            <v>#REF!</v>
          </cell>
          <cell r="L9" t="e">
            <v>#REF!</v>
          </cell>
        </row>
        <row r="10">
          <cell r="A10" t="str">
            <v>EBITA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 t="e">
            <v>#REF!</v>
          </cell>
          <cell r="L10" t="e">
            <v>#REF!</v>
          </cell>
        </row>
        <row r="11">
          <cell r="A11" t="str">
            <v>Less: Taxes @</v>
          </cell>
          <cell r="B11">
            <v>0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 t="e">
            <v>#REF!</v>
          </cell>
          <cell r="L11" t="e">
            <v>#REF!</v>
          </cell>
        </row>
        <row r="12">
          <cell r="A12" t="str">
            <v>Tax-effected EBITA</v>
          </cell>
          <cell r="C12" t="e">
            <v>#REF!</v>
          </cell>
          <cell r="D12" t="e">
            <v>#REF!</v>
          </cell>
          <cell r="E12" t="e">
            <v>#REF!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K12" t="e">
            <v>#REF!</v>
          </cell>
          <cell r="L12" t="e">
            <v>#REF!</v>
          </cell>
        </row>
        <row r="14">
          <cell r="A14" t="str">
            <v>Plus:  Depreciation</v>
          </cell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 t="e">
            <v>#REF!</v>
          </cell>
          <cell r="L14" t="e">
            <v>#REF!</v>
          </cell>
        </row>
        <row r="15">
          <cell r="A15" t="str">
            <v>Plus:  Deferred Taxes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 t="str">
            <v>Less:  Capital Expenditures</v>
          </cell>
          <cell r="C16" t="e">
            <v>#REF!</v>
          </cell>
          <cell r="D16" t="e">
            <v>#REF!</v>
          </cell>
          <cell r="E16" t="e">
            <v>#REF!</v>
          </cell>
          <cell r="F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 t="e">
            <v>#REF!</v>
          </cell>
          <cell r="L16" t="e">
            <v>#REF!</v>
          </cell>
        </row>
        <row r="17">
          <cell r="A17" t="str">
            <v>Less:  Changes in Working Capital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9">
          <cell r="A19" t="str">
            <v>Free Cash Flow</v>
          </cell>
          <cell r="C19" t="e">
            <v>#REF!</v>
          </cell>
          <cell r="D19" t="e">
            <v>#REF!</v>
          </cell>
          <cell r="E19" t="e">
            <v>#REF!</v>
          </cell>
          <cell r="F19" t="e">
            <v>#REF!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  <cell r="K19" t="e">
            <v>#REF!</v>
          </cell>
          <cell r="L19" t="e">
            <v>#REF!</v>
          </cell>
        </row>
        <row r="22">
          <cell r="C22" t="str">
            <v>A</v>
          </cell>
          <cell r="D22" t="str">
            <v>+</v>
          </cell>
          <cell r="E22" t="str">
            <v>B</v>
          </cell>
          <cell r="H22" t="str">
            <v>=</v>
          </cell>
          <cell r="I22" t="str">
            <v>C</v>
          </cell>
        </row>
        <row r="24">
          <cell r="C24" t="str">
            <v>Discounted (a)</v>
          </cell>
          <cell r="E24" t="str">
            <v xml:space="preserve">PV of Terminal Value as a </v>
          </cell>
        </row>
        <row r="25">
          <cell r="C25" t="str">
            <v>Cash Flows</v>
          </cell>
          <cell r="E25" t="str">
            <v xml:space="preserve">    Multiple of 2008 EBITDA (b)</v>
          </cell>
          <cell r="I25" t="str">
            <v>Firm Value</v>
          </cell>
        </row>
        <row r="26">
          <cell r="A26" t="str">
            <v>Discount Rate</v>
          </cell>
          <cell r="C26" t="str">
            <v>(1999-2008)</v>
          </cell>
          <cell r="E26">
            <v>6</v>
          </cell>
          <cell r="F26">
            <v>7</v>
          </cell>
          <cell r="G26">
            <v>8</v>
          </cell>
          <cell r="I26">
            <v>6</v>
          </cell>
          <cell r="J26">
            <v>7</v>
          </cell>
          <cell r="K26">
            <v>8</v>
          </cell>
        </row>
        <row r="28">
          <cell r="A28">
            <v>0.12</v>
          </cell>
          <cell r="C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I28" t="e">
            <v>#REF!</v>
          </cell>
          <cell r="J28" t="e">
            <v>#REF!</v>
          </cell>
          <cell r="K28" t="e">
            <v>#REF!</v>
          </cell>
        </row>
        <row r="29">
          <cell r="A29">
            <v>0.13</v>
          </cell>
          <cell r="C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</row>
        <row r="30">
          <cell r="A30">
            <v>0.14000000000000001</v>
          </cell>
          <cell r="C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</row>
        <row r="31">
          <cell r="A31">
            <v>0.15000000000000002</v>
          </cell>
          <cell r="C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</row>
        <row r="32">
          <cell r="A32">
            <v>0.16000000000000003</v>
          </cell>
          <cell r="C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</row>
        <row r="34">
          <cell r="B34" t="str">
            <v>-</v>
          </cell>
          <cell r="C34" t="str">
            <v>D</v>
          </cell>
          <cell r="D34" t="str">
            <v>=</v>
          </cell>
          <cell r="E34" t="str">
            <v>E</v>
          </cell>
        </row>
        <row r="36">
          <cell r="C36" t="str">
            <v>Net Debt</v>
          </cell>
          <cell r="E36" t="str">
            <v>Total Equity Value</v>
          </cell>
          <cell r="I36" t="str">
            <v>Equity Value per Share (c)</v>
          </cell>
        </row>
        <row r="37">
          <cell r="A37" t="str">
            <v>Discount Rate</v>
          </cell>
          <cell r="C37" t="str">
            <v>@ June 1999</v>
          </cell>
          <cell r="E37">
            <v>6</v>
          </cell>
          <cell r="F37">
            <v>7</v>
          </cell>
          <cell r="G37">
            <v>8</v>
          </cell>
          <cell r="I37">
            <v>6</v>
          </cell>
          <cell r="J37">
            <v>7</v>
          </cell>
          <cell r="K37">
            <v>8</v>
          </cell>
        </row>
        <row r="39">
          <cell r="A39">
            <v>0.12</v>
          </cell>
          <cell r="C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</row>
        <row r="40">
          <cell r="A40">
            <v>0.13</v>
          </cell>
          <cell r="C40" t="e">
            <v>#REF!</v>
          </cell>
          <cell r="E40" t="e">
            <v>#REF!</v>
          </cell>
          <cell r="F40" t="e">
            <v>#REF!</v>
          </cell>
          <cell r="G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</row>
        <row r="41">
          <cell r="A41">
            <v>0.14000000000000001</v>
          </cell>
          <cell r="C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</row>
        <row r="42">
          <cell r="A42">
            <v>0.15000000000000002</v>
          </cell>
          <cell r="C42" t="e">
            <v>#REF!</v>
          </cell>
          <cell r="E42" t="e">
            <v>#REF!</v>
          </cell>
          <cell r="F42" t="e">
            <v>#REF!</v>
          </cell>
          <cell r="G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</row>
        <row r="43">
          <cell r="A43">
            <v>0.16000000000000003</v>
          </cell>
          <cell r="C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</row>
        <row r="46">
          <cell r="A46" t="str">
            <v>(a)  Present values calculated as of June 30, 1999.</v>
          </cell>
        </row>
        <row r="47">
          <cell r="A47" t="e">
            <v>#VALUE!</v>
          </cell>
        </row>
        <row r="48">
          <cell r="A48" t="str">
            <v>(c)  Based on 117.716 million primary shares outstanding.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</sheetNames>
    <sheetDataSet>
      <sheetData sheetId="0"/>
      <sheetData sheetId="1">
        <row r="6">
          <cell r="B6" t="str">
            <v>RMB</v>
          </cell>
          <cell r="C6" t="str">
            <v>RMB</v>
          </cell>
          <cell r="D6" t="str">
            <v>RMB</v>
          </cell>
          <cell r="E6" t="str">
            <v>RMB</v>
          </cell>
          <cell r="F6" t="str">
            <v>RMB</v>
          </cell>
          <cell r="G6" t="str">
            <v>RMB</v>
          </cell>
          <cell r="H6" t="str">
            <v>RMB</v>
          </cell>
          <cell r="I6" t="str">
            <v>RMB</v>
          </cell>
          <cell r="J6" t="str">
            <v>RMB</v>
          </cell>
          <cell r="K6" t="str">
            <v>RMB</v>
          </cell>
          <cell r="L6" t="str">
            <v>RMB</v>
          </cell>
          <cell r="M6" t="str">
            <v>RMB</v>
          </cell>
        </row>
        <row r="8">
          <cell r="C8">
            <v>177.83</v>
          </cell>
        </row>
        <row r="9">
          <cell r="C9">
            <v>207.6</v>
          </cell>
        </row>
        <row r="10">
          <cell r="C10">
            <v>144.52000000000001</v>
          </cell>
        </row>
        <row r="11">
          <cell r="C11">
            <v>147.52000000000001</v>
          </cell>
        </row>
        <row r="12">
          <cell r="C12">
            <v>147.52000000000001</v>
          </cell>
        </row>
        <row r="13">
          <cell r="C13">
            <v>153.91</v>
          </cell>
        </row>
        <row r="14">
          <cell r="C14">
            <v>164.35</v>
          </cell>
        </row>
        <row r="15">
          <cell r="C15">
            <v>159.41999999999999</v>
          </cell>
        </row>
        <row r="16">
          <cell r="C16">
            <v>173.19</v>
          </cell>
        </row>
        <row r="17">
          <cell r="C17">
            <v>171.98</v>
          </cell>
        </row>
        <row r="18">
          <cell r="C18">
            <v>176.87</v>
          </cell>
        </row>
        <row r="19">
          <cell r="B19">
            <v>208.01</v>
          </cell>
          <cell r="C19">
            <v>176.87</v>
          </cell>
          <cell r="D19">
            <v>255.65</v>
          </cell>
          <cell r="E19">
            <v>223.88</v>
          </cell>
          <cell r="F19">
            <v>209.2</v>
          </cell>
          <cell r="G19">
            <v>302.67</v>
          </cell>
          <cell r="H19">
            <v>235.46</v>
          </cell>
          <cell r="I19">
            <v>259.39</v>
          </cell>
          <cell r="J19">
            <v>213.08</v>
          </cell>
          <cell r="K19">
            <v>398.78</v>
          </cell>
          <cell r="L19">
            <v>582.07000000000005</v>
          </cell>
          <cell r="M19">
            <v>210.19</v>
          </cell>
        </row>
        <row r="20">
          <cell r="B20">
            <v>222.83</v>
          </cell>
          <cell r="C20">
            <v>328.77</v>
          </cell>
          <cell r="D20">
            <v>335.53</v>
          </cell>
          <cell r="E20">
            <v>260.39999999999998</v>
          </cell>
          <cell r="F20">
            <v>253.36</v>
          </cell>
          <cell r="G20">
            <v>458.51</v>
          </cell>
          <cell r="H20">
            <v>372.6</v>
          </cell>
          <cell r="I20">
            <v>408.94</v>
          </cell>
          <cell r="J20">
            <v>286.39999999999998</v>
          </cell>
          <cell r="K20">
            <v>543.82000000000005</v>
          </cell>
          <cell r="L20">
            <v>622.62</v>
          </cell>
          <cell r="M20">
            <v>282.02</v>
          </cell>
        </row>
        <row r="21">
          <cell r="B21">
            <v>187.27</v>
          </cell>
          <cell r="C21">
            <v>250.13</v>
          </cell>
          <cell r="D21">
            <v>261.92</v>
          </cell>
          <cell r="E21">
            <v>204.29</v>
          </cell>
          <cell r="F21">
            <v>195.84</v>
          </cell>
          <cell r="G21">
            <v>278.7</v>
          </cell>
          <cell r="H21">
            <v>255.28</v>
          </cell>
          <cell r="I21">
            <v>224.71</v>
          </cell>
          <cell r="J21">
            <v>248.2</v>
          </cell>
          <cell r="K21">
            <v>458.88</v>
          </cell>
          <cell r="L21">
            <v>807.35</v>
          </cell>
          <cell r="M21">
            <v>232.03</v>
          </cell>
        </row>
        <row r="22">
          <cell r="B22">
            <v>198.2</v>
          </cell>
          <cell r="C22">
            <v>239.51</v>
          </cell>
          <cell r="D22">
            <v>269.64999999999998</v>
          </cell>
          <cell r="E22">
            <v>209.45</v>
          </cell>
          <cell r="F22">
            <v>187.44</v>
          </cell>
          <cell r="G22">
            <v>312</v>
          </cell>
          <cell r="H22">
            <v>231.9</v>
          </cell>
          <cell r="I22">
            <v>242.55</v>
          </cell>
          <cell r="J22">
            <v>221.2</v>
          </cell>
          <cell r="K22">
            <v>386.29</v>
          </cell>
          <cell r="L22">
            <v>564.47</v>
          </cell>
          <cell r="M22">
            <v>205.93</v>
          </cell>
        </row>
        <row r="23">
          <cell r="B23">
            <v>198.2</v>
          </cell>
          <cell r="C23">
            <v>239.51</v>
          </cell>
          <cell r="D23">
            <v>269.64999999999998</v>
          </cell>
          <cell r="E23">
            <v>209.45</v>
          </cell>
          <cell r="F23">
            <v>189.44</v>
          </cell>
          <cell r="G23">
            <v>312</v>
          </cell>
          <cell r="H23">
            <v>231.9</v>
          </cell>
          <cell r="I23">
            <v>242.55</v>
          </cell>
          <cell r="J23">
            <v>221.2</v>
          </cell>
          <cell r="K23">
            <v>386.29</v>
          </cell>
          <cell r="L23">
            <v>564.47</v>
          </cell>
          <cell r="M23">
            <v>205.93</v>
          </cell>
        </row>
        <row r="24">
          <cell r="B24">
            <v>205.89</v>
          </cell>
          <cell r="C24">
            <v>243.02</v>
          </cell>
          <cell r="D24">
            <v>269.68</v>
          </cell>
          <cell r="E24">
            <v>217.14</v>
          </cell>
          <cell r="F24">
            <v>198.55</v>
          </cell>
          <cell r="G24">
            <v>313.02999999999997</v>
          </cell>
          <cell r="H24">
            <v>235.54</v>
          </cell>
          <cell r="I24">
            <v>256.86</v>
          </cell>
          <cell r="J24">
            <v>227.59</v>
          </cell>
          <cell r="K24">
            <v>386.66</v>
          </cell>
          <cell r="L24">
            <v>569.21</v>
          </cell>
          <cell r="M24">
            <v>199.93</v>
          </cell>
        </row>
        <row r="25">
          <cell r="B25">
            <v>203.77</v>
          </cell>
          <cell r="C25">
            <v>255.24</v>
          </cell>
          <cell r="D25">
            <v>285.63</v>
          </cell>
          <cell r="E25">
            <v>216.59</v>
          </cell>
          <cell r="F25">
            <v>197.98</v>
          </cell>
          <cell r="G25">
            <v>334.83</v>
          </cell>
          <cell r="H25">
            <v>257.66000000000003</v>
          </cell>
          <cell r="I25">
            <v>286.33</v>
          </cell>
          <cell r="J25">
            <v>228.92</v>
          </cell>
          <cell r="K25">
            <v>420.31</v>
          </cell>
          <cell r="L25">
            <v>615.04</v>
          </cell>
          <cell r="M25">
            <v>209.54</v>
          </cell>
        </row>
        <row r="26">
          <cell r="B26">
            <v>210.12</v>
          </cell>
          <cell r="C26">
            <v>268.74</v>
          </cell>
          <cell r="D26">
            <v>302.69</v>
          </cell>
          <cell r="E26">
            <v>220.07</v>
          </cell>
          <cell r="F26">
            <v>206.72</v>
          </cell>
          <cell r="G26">
            <v>369.36</v>
          </cell>
          <cell r="H26">
            <v>281.75</v>
          </cell>
          <cell r="I26">
            <v>313.41000000000003</v>
          </cell>
          <cell r="J26">
            <v>223.42</v>
          </cell>
          <cell r="K26">
            <v>432.56</v>
          </cell>
          <cell r="L26">
            <v>642.01</v>
          </cell>
          <cell r="M26">
            <v>240.11</v>
          </cell>
        </row>
        <row r="27">
          <cell r="B27">
            <v>198.97</v>
          </cell>
          <cell r="C27">
            <v>258.36</v>
          </cell>
          <cell r="D27">
            <v>289.19</v>
          </cell>
          <cell r="E27">
            <v>212.41</v>
          </cell>
          <cell r="F27">
            <v>201.56</v>
          </cell>
          <cell r="G27">
            <v>361.13</v>
          </cell>
          <cell r="H27">
            <v>264.02</v>
          </cell>
          <cell r="I27">
            <v>278.72000000000003</v>
          </cell>
          <cell r="J27">
            <v>241.65</v>
          </cell>
          <cell r="K27">
            <v>410.35</v>
          </cell>
          <cell r="L27">
            <v>657.98</v>
          </cell>
          <cell r="M27">
            <v>218.62</v>
          </cell>
        </row>
        <row r="28">
          <cell r="B28">
            <v>213.73</v>
          </cell>
          <cell r="C28">
            <v>276.20999999999998</v>
          </cell>
          <cell r="D28">
            <v>307.23</v>
          </cell>
          <cell r="E28">
            <v>231.84</v>
          </cell>
          <cell r="F28">
            <v>214.79</v>
          </cell>
          <cell r="G28">
            <v>383.32</v>
          </cell>
          <cell r="H28">
            <v>274.7</v>
          </cell>
          <cell r="I28">
            <v>309.88</v>
          </cell>
          <cell r="J28">
            <v>239.65</v>
          </cell>
          <cell r="K28">
            <v>461.39</v>
          </cell>
          <cell r="L28">
            <v>676.07</v>
          </cell>
          <cell r="M28">
            <v>229.13</v>
          </cell>
        </row>
        <row r="29">
          <cell r="B29">
            <v>227.57</v>
          </cell>
          <cell r="C29">
            <v>283.79000000000002</v>
          </cell>
          <cell r="D29">
            <v>316.36</v>
          </cell>
          <cell r="E29">
            <v>246.48</v>
          </cell>
          <cell r="F29">
            <v>209.28</v>
          </cell>
          <cell r="G29">
            <v>397.33</v>
          </cell>
          <cell r="H29">
            <v>290.32</v>
          </cell>
          <cell r="I29">
            <v>293.82</v>
          </cell>
          <cell r="J29">
            <v>247.7</v>
          </cell>
          <cell r="K29">
            <v>458.73</v>
          </cell>
          <cell r="L29">
            <v>730.69</v>
          </cell>
          <cell r="M29">
            <v>239.87</v>
          </cell>
        </row>
        <row r="30">
          <cell r="B30">
            <v>242.37</v>
          </cell>
          <cell r="C30">
            <v>279.43</v>
          </cell>
          <cell r="D30">
            <v>307.07</v>
          </cell>
          <cell r="E30">
            <v>255.6</v>
          </cell>
          <cell r="F30">
            <v>206.76</v>
          </cell>
          <cell r="G30">
            <v>380.48</v>
          </cell>
          <cell r="H30">
            <v>276.89</v>
          </cell>
          <cell r="I30">
            <v>291.81</v>
          </cell>
          <cell r="J30">
            <v>244.12</v>
          </cell>
          <cell r="K30">
            <v>458.96</v>
          </cell>
          <cell r="L30">
            <v>685.61</v>
          </cell>
          <cell r="M30">
            <v>237.94</v>
          </cell>
        </row>
        <row r="31">
          <cell r="B31">
            <v>270.14</v>
          </cell>
          <cell r="C31">
            <v>305.77</v>
          </cell>
          <cell r="D31">
            <v>333.18</v>
          </cell>
          <cell r="E31">
            <v>285.74</v>
          </cell>
          <cell r="F31">
            <v>223.09</v>
          </cell>
          <cell r="G31">
            <v>397.71</v>
          </cell>
          <cell r="H31">
            <v>293.42</v>
          </cell>
          <cell r="I31">
            <v>385.65</v>
          </cell>
          <cell r="J31">
            <v>257.51</v>
          </cell>
          <cell r="K31">
            <v>476.95</v>
          </cell>
          <cell r="L31">
            <v>639.37</v>
          </cell>
          <cell r="M31">
            <v>301.02</v>
          </cell>
        </row>
        <row r="32">
          <cell r="B32">
            <v>277.12</v>
          </cell>
          <cell r="C32">
            <v>354.04</v>
          </cell>
          <cell r="D32">
            <v>403.67</v>
          </cell>
          <cell r="E32">
            <v>290.93</v>
          </cell>
          <cell r="F32">
            <v>235.11</v>
          </cell>
          <cell r="G32">
            <v>466.43</v>
          </cell>
          <cell r="H32">
            <v>306.58999999999997</v>
          </cell>
          <cell r="I32">
            <v>475.99</v>
          </cell>
          <cell r="J32">
            <v>275.2</v>
          </cell>
          <cell r="K32">
            <v>680.91</v>
          </cell>
          <cell r="L32">
            <v>874.05</v>
          </cell>
          <cell r="M32">
            <v>319.05</v>
          </cell>
        </row>
        <row r="33">
          <cell r="B33">
            <v>317.91000000000003</v>
          </cell>
          <cell r="C33">
            <v>464.72</v>
          </cell>
          <cell r="D33">
            <v>496.65</v>
          </cell>
          <cell r="E33">
            <v>388.77</v>
          </cell>
          <cell r="F33">
            <v>357.91</v>
          </cell>
          <cell r="G33">
            <v>556.78</v>
          </cell>
          <cell r="H33">
            <v>437.76</v>
          </cell>
          <cell r="I33">
            <v>590.89</v>
          </cell>
          <cell r="J33">
            <v>393.53</v>
          </cell>
          <cell r="K33">
            <v>818.52</v>
          </cell>
          <cell r="L33">
            <v>1281.4100000000001</v>
          </cell>
          <cell r="M33">
            <v>451.24</v>
          </cell>
        </row>
        <row r="34">
          <cell r="B34">
            <v>246.34</v>
          </cell>
          <cell r="C34">
            <v>308.70999999999998</v>
          </cell>
          <cell r="D34">
            <v>364.24</v>
          </cell>
          <cell r="E34">
            <v>262.20999999999998</v>
          </cell>
          <cell r="F34">
            <v>225.49</v>
          </cell>
          <cell r="G34">
            <v>396.57</v>
          </cell>
          <cell r="H34">
            <v>284.33</v>
          </cell>
          <cell r="I34">
            <v>341.75</v>
          </cell>
          <cell r="J34">
            <v>269.79000000000002</v>
          </cell>
          <cell r="K34">
            <v>500.07</v>
          </cell>
          <cell r="L34">
            <v>814.09</v>
          </cell>
          <cell r="M34">
            <v>288.39</v>
          </cell>
        </row>
        <row r="35">
          <cell r="B35">
            <v>272.61</v>
          </cell>
          <cell r="C35">
            <v>322.45</v>
          </cell>
          <cell r="D35">
            <v>379.55</v>
          </cell>
          <cell r="E35">
            <v>289.05</v>
          </cell>
          <cell r="F35">
            <v>236.99</v>
          </cell>
          <cell r="G35">
            <v>417.38</v>
          </cell>
          <cell r="H35">
            <v>273.98</v>
          </cell>
          <cell r="I35">
            <v>366.74</v>
          </cell>
          <cell r="J35">
            <v>300.95</v>
          </cell>
          <cell r="K35">
            <v>502.98</v>
          </cell>
          <cell r="L35">
            <v>818.78</v>
          </cell>
          <cell r="M35">
            <v>289.49</v>
          </cell>
        </row>
        <row r="36">
          <cell r="B36">
            <v>276.38</v>
          </cell>
          <cell r="C36">
            <v>338.55</v>
          </cell>
          <cell r="D36">
            <v>402.85</v>
          </cell>
          <cell r="E36">
            <v>297.11</v>
          </cell>
          <cell r="F36">
            <v>251.53</v>
          </cell>
          <cell r="G36">
            <v>454.83</v>
          </cell>
          <cell r="H36">
            <v>282.95999999999998</v>
          </cell>
          <cell r="I36">
            <v>369.1</v>
          </cell>
          <cell r="J36">
            <v>295.93</v>
          </cell>
          <cell r="K36">
            <v>589.5</v>
          </cell>
          <cell r="L36">
            <v>843.11</v>
          </cell>
          <cell r="M36">
            <v>306.52999999999997</v>
          </cell>
        </row>
        <row r="37">
          <cell r="B37">
            <v>315.60000000000002</v>
          </cell>
          <cell r="C37">
            <v>354.65</v>
          </cell>
          <cell r="D37">
            <v>411.36</v>
          </cell>
          <cell r="E37">
            <v>330.75</v>
          </cell>
          <cell r="F37">
            <v>269.86</v>
          </cell>
          <cell r="G37">
            <v>459.46</v>
          </cell>
          <cell r="H37">
            <v>320.49</v>
          </cell>
          <cell r="I37">
            <v>410.08</v>
          </cell>
          <cell r="J37">
            <v>309.13</v>
          </cell>
          <cell r="K37">
            <v>611.24</v>
          </cell>
          <cell r="L37">
            <v>854.30000000000052</v>
          </cell>
          <cell r="M37">
            <v>308.23</v>
          </cell>
        </row>
        <row r="38">
          <cell r="B38">
            <v>327.45999999999998</v>
          </cell>
          <cell r="C38">
            <v>364.92</v>
          </cell>
          <cell r="D38">
            <v>417.1</v>
          </cell>
          <cell r="E38">
            <v>341.66</v>
          </cell>
          <cell r="F38">
            <v>268.77999999999997</v>
          </cell>
          <cell r="G38">
            <v>498.89</v>
          </cell>
          <cell r="H38">
            <v>344.55</v>
          </cell>
          <cell r="I38">
            <v>471.87</v>
          </cell>
          <cell r="J38">
            <v>308.27999999999997</v>
          </cell>
          <cell r="K38">
            <v>596.29999999999995</v>
          </cell>
          <cell r="L38">
            <v>895.81000000000051</v>
          </cell>
          <cell r="M38">
            <v>316.75</v>
          </cell>
        </row>
        <row r="39">
          <cell r="B39">
            <v>315.82</v>
          </cell>
          <cell r="C39">
            <v>368.14</v>
          </cell>
          <cell r="D39">
            <v>415.19</v>
          </cell>
          <cell r="E39">
            <v>327.29000000000002</v>
          </cell>
          <cell r="F39">
            <v>281.66000000000003</v>
          </cell>
          <cell r="G39">
            <v>481.68</v>
          </cell>
          <cell r="H39">
            <v>308.01</v>
          </cell>
          <cell r="I39">
            <v>404.69</v>
          </cell>
          <cell r="J39">
            <v>301.58</v>
          </cell>
          <cell r="K39">
            <v>649.67999999999995</v>
          </cell>
          <cell r="L39">
            <v>843.93000000000052</v>
          </cell>
          <cell r="M39">
            <v>350.75</v>
          </cell>
        </row>
        <row r="40">
          <cell r="B40">
            <v>340.84</v>
          </cell>
          <cell r="C40">
            <v>398.69</v>
          </cell>
          <cell r="D40">
            <v>425.56</v>
          </cell>
          <cell r="E40">
            <v>361.58</v>
          </cell>
          <cell r="F40">
            <v>309.13</v>
          </cell>
          <cell r="G40">
            <v>525.44000000000005</v>
          </cell>
          <cell r="H40">
            <v>339.97</v>
          </cell>
          <cell r="I40">
            <v>457.08</v>
          </cell>
          <cell r="J40">
            <v>324.8</v>
          </cell>
          <cell r="K40">
            <v>673.08</v>
          </cell>
          <cell r="L40">
            <v>903.43000000000052</v>
          </cell>
          <cell r="M40">
            <v>448.27</v>
          </cell>
        </row>
        <row r="41">
          <cell r="B41">
            <v>323.18</v>
          </cell>
          <cell r="C41">
            <v>393.89</v>
          </cell>
          <cell r="D41">
            <v>459.95</v>
          </cell>
          <cell r="E41">
            <v>347.24</v>
          </cell>
          <cell r="F41">
            <v>291.36</v>
          </cell>
          <cell r="G41">
            <v>544.15</v>
          </cell>
          <cell r="H41">
            <v>343.35</v>
          </cell>
          <cell r="I41">
            <v>458.32</v>
          </cell>
          <cell r="J41">
            <v>325.77</v>
          </cell>
          <cell r="K41">
            <v>598.39</v>
          </cell>
          <cell r="L41">
            <v>930.68000000000052</v>
          </cell>
          <cell r="M41">
            <v>394.64</v>
          </cell>
        </row>
        <row r="42">
          <cell r="B42">
            <v>343.34</v>
          </cell>
          <cell r="C42">
            <v>398.85</v>
          </cell>
          <cell r="D42">
            <v>440.7</v>
          </cell>
          <cell r="E42">
            <v>360.03</v>
          </cell>
          <cell r="F42">
            <v>305.13</v>
          </cell>
          <cell r="G42">
            <v>515.94000000000005</v>
          </cell>
          <cell r="H42">
            <v>358.62</v>
          </cell>
          <cell r="I42">
            <v>503.64</v>
          </cell>
          <cell r="J42">
            <v>329.16</v>
          </cell>
          <cell r="K42">
            <v>705.01</v>
          </cell>
          <cell r="L42">
            <v>948.50000000000057</v>
          </cell>
          <cell r="M42">
            <v>352.99</v>
          </cell>
        </row>
        <row r="43">
          <cell r="B43">
            <v>343.34</v>
          </cell>
          <cell r="C43">
            <v>398.85</v>
          </cell>
          <cell r="D43">
            <v>440.7</v>
          </cell>
          <cell r="E43">
            <v>360.03</v>
          </cell>
          <cell r="F43">
            <v>305.13</v>
          </cell>
          <cell r="G43">
            <v>515.94000000000005</v>
          </cell>
          <cell r="H43">
            <v>358.62</v>
          </cell>
          <cell r="I43">
            <v>503.64</v>
          </cell>
          <cell r="J43">
            <v>329.16</v>
          </cell>
          <cell r="K43">
            <v>705.01</v>
          </cell>
          <cell r="L43">
            <v>948.50000000000057</v>
          </cell>
          <cell r="M43">
            <v>352.99</v>
          </cell>
        </row>
        <row r="44">
          <cell r="B44">
            <v>388.54</v>
          </cell>
          <cell r="C44">
            <v>491.83</v>
          </cell>
          <cell r="D44">
            <v>540.48</v>
          </cell>
          <cell r="E44">
            <v>419.26</v>
          </cell>
          <cell r="F44">
            <v>351.34</v>
          </cell>
          <cell r="G44">
            <v>622.88</v>
          </cell>
          <cell r="H44">
            <v>501.18</v>
          </cell>
          <cell r="I44">
            <v>614.12</v>
          </cell>
          <cell r="J44">
            <v>375.31</v>
          </cell>
          <cell r="K44">
            <v>927.58</v>
          </cell>
          <cell r="L44">
            <v>1139.46</v>
          </cell>
          <cell r="M44">
            <v>468.03</v>
          </cell>
        </row>
        <row r="45">
          <cell r="B45">
            <v>337.94</v>
          </cell>
          <cell r="C45">
            <v>559.91</v>
          </cell>
          <cell r="D45">
            <v>580.82000000000005</v>
          </cell>
          <cell r="E45">
            <v>401.74</v>
          </cell>
          <cell r="F45">
            <v>429.88</v>
          </cell>
          <cell r="G45">
            <v>730.23</v>
          </cell>
          <cell r="H45">
            <v>484.33</v>
          </cell>
          <cell r="I45">
            <v>673.27</v>
          </cell>
          <cell r="J45">
            <v>491.26</v>
          </cell>
          <cell r="K45">
            <v>1046.69</v>
          </cell>
          <cell r="L45">
            <v>1541.71</v>
          </cell>
          <cell r="M45">
            <v>580.17999999999995</v>
          </cell>
        </row>
        <row r="46">
          <cell r="B46">
            <v>319.68</v>
          </cell>
          <cell r="C46">
            <v>398.18</v>
          </cell>
          <cell r="D46">
            <v>468.07</v>
          </cell>
          <cell r="E46">
            <v>336.8</v>
          </cell>
          <cell r="F46">
            <v>317.11</v>
          </cell>
          <cell r="G46">
            <v>520.75</v>
          </cell>
          <cell r="H46">
            <v>373.39</v>
          </cell>
          <cell r="I46">
            <v>395.19</v>
          </cell>
          <cell r="J46">
            <v>347.08</v>
          </cell>
          <cell r="K46">
            <v>645.28</v>
          </cell>
          <cell r="L46">
            <v>975.15</v>
          </cell>
          <cell r="M46">
            <v>359.3</v>
          </cell>
        </row>
        <row r="47">
          <cell r="B47">
            <v>364.3</v>
          </cell>
          <cell r="C47">
            <v>412.94</v>
          </cell>
          <cell r="D47">
            <v>472.35</v>
          </cell>
          <cell r="E47">
            <v>387.24</v>
          </cell>
          <cell r="F47">
            <v>320.01</v>
          </cell>
          <cell r="G47">
            <v>537.64</v>
          </cell>
          <cell r="H47">
            <v>389.18</v>
          </cell>
          <cell r="I47">
            <v>438.19</v>
          </cell>
          <cell r="J47">
            <v>333.91</v>
          </cell>
          <cell r="K47">
            <v>656</v>
          </cell>
          <cell r="L47">
            <v>995.35</v>
          </cell>
          <cell r="M47">
            <v>392.78</v>
          </cell>
        </row>
        <row r="48">
          <cell r="B48">
            <v>348.53</v>
          </cell>
          <cell r="C48">
            <v>422.19</v>
          </cell>
          <cell r="D48">
            <v>484.06</v>
          </cell>
          <cell r="E48">
            <v>367.03</v>
          </cell>
          <cell r="F48">
            <v>333.97</v>
          </cell>
          <cell r="G48">
            <v>561.64</v>
          </cell>
          <cell r="H48">
            <v>380.78</v>
          </cell>
          <cell r="I48">
            <v>461.82</v>
          </cell>
          <cell r="J48">
            <v>346.93</v>
          </cell>
          <cell r="K48">
            <v>712.29</v>
          </cell>
          <cell r="L48">
            <v>958.58</v>
          </cell>
          <cell r="M48">
            <v>410.44</v>
          </cell>
        </row>
        <row r="49">
          <cell r="B49">
            <v>356.84</v>
          </cell>
          <cell r="C49">
            <v>424.08</v>
          </cell>
          <cell r="D49">
            <v>494.17</v>
          </cell>
          <cell r="E49">
            <v>378.71</v>
          </cell>
          <cell r="F49">
            <v>321.81</v>
          </cell>
          <cell r="G49">
            <v>589.54</v>
          </cell>
          <cell r="H49">
            <v>390.95</v>
          </cell>
          <cell r="I49">
            <v>498.07</v>
          </cell>
          <cell r="J49">
            <v>348.17</v>
          </cell>
          <cell r="K49">
            <v>653.28</v>
          </cell>
          <cell r="L49">
            <v>940.55000000000052</v>
          </cell>
          <cell r="M49">
            <v>380.21</v>
          </cell>
        </row>
        <row r="50">
          <cell r="B50">
            <v>385.22</v>
          </cell>
          <cell r="C50">
            <v>444.67</v>
          </cell>
          <cell r="D50">
            <v>512.09</v>
          </cell>
          <cell r="E50">
            <v>400.76</v>
          </cell>
          <cell r="F50">
            <v>332</v>
          </cell>
          <cell r="G50">
            <v>631.87</v>
          </cell>
          <cell r="H50">
            <v>398.97</v>
          </cell>
          <cell r="I50">
            <v>551.55999999999995</v>
          </cell>
          <cell r="J50">
            <v>365.09</v>
          </cell>
          <cell r="K50">
            <v>730.18</v>
          </cell>
          <cell r="L50">
            <v>1009.95</v>
          </cell>
          <cell r="M50">
            <v>394.03</v>
          </cell>
        </row>
        <row r="51">
          <cell r="B51">
            <v>355.3</v>
          </cell>
          <cell r="C51">
            <v>433.88</v>
          </cell>
          <cell r="D51">
            <v>504.23</v>
          </cell>
          <cell r="E51">
            <v>375.51</v>
          </cell>
          <cell r="F51">
            <v>335.27</v>
          </cell>
          <cell r="G51">
            <v>587.83000000000004</v>
          </cell>
          <cell r="H51">
            <v>385.69</v>
          </cell>
          <cell r="I51">
            <v>517.80999999999995</v>
          </cell>
          <cell r="J51">
            <v>356.54</v>
          </cell>
          <cell r="K51">
            <v>700.21</v>
          </cell>
          <cell r="L51">
            <v>994.63</v>
          </cell>
          <cell r="M51">
            <v>399.81</v>
          </cell>
        </row>
        <row r="52">
          <cell r="B52">
            <v>381.33</v>
          </cell>
          <cell r="C52">
            <v>451.89</v>
          </cell>
          <cell r="D52">
            <v>540.12</v>
          </cell>
          <cell r="E52">
            <v>404.29</v>
          </cell>
          <cell r="F52">
            <v>341.74</v>
          </cell>
          <cell r="G52">
            <v>590.53</v>
          </cell>
          <cell r="H52">
            <v>406.04</v>
          </cell>
          <cell r="I52">
            <v>506</v>
          </cell>
          <cell r="J52">
            <v>373.47</v>
          </cell>
          <cell r="K52">
            <v>755.87</v>
          </cell>
          <cell r="L52">
            <v>1010.59</v>
          </cell>
          <cell r="M52">
            <v>407.92</v>
          </cell>
        </row>
        <row r="53">
          <cell r="B53">
            <v>396.01</v>
          </cell>
          <cell r="C53">
            <v>451.94</v>
          </cell>
          <cell r="D53">
            <v>548.55999999999995</v>
          </cell>
          <cell r="E53">
            <v>420.71</v>
          </cell>
          <cell r="F53">
            <v>334.03</v>
          </cell>
          <cell r="G53">
            <v>629.54</v>
          </cell>
          <cell r="H53">
            <v>431.11</v>
          </cell>
          <cell r="I53">
            <v>497.43</v>
          </cell>
          <cell r="J53">
            <v>369.68</v>
          </cell>
          <cell r="K53">
            <v>694.7</v>
          </cell>
          <cell r="L53">
            <v>1010.06</v>
          </cell>
          <cell r="M53">
            <v>409.92</v>
          </cell>
        </row>
        <row r="54">
          <cell r="B54">
            <v>441.9</v>
          </cell>
          <cell r="C54">
            <v>450.02</v>
          </cell>
          <cell r="D54">
            <v>542.03</v>
          </cell>
          <cell r="E54">
            <v>460.3</v>
          </cell>
          <cell r="F54">
            <v>332.74</v>
          </cell>
          <cell r="G54">
            <v>583.44000000000005</v>
          </cell>
          <cell r="H54">
            <v>399.13</v>
          </cell>
          <cell r="I54">
            <v>513.33000000000004</v>
          </cell>
          <cell r="J54">
            <v>371.07</v>
          </cell>
          <cell r="K54">
            <v>747.02</v>
          </cell>
          <cell r="L54">
            <v>1027.32</v>
          </cell>
          <cell r="M54">
            <v>407.55</v>
          </cell>
        </row>
        <row r="55">
          <cell r="B55">
            <v>441.9</v>
          </cell>
          <cell r="C55">
            <v>450.02</v>
          </cell>
          <cell r="D55">
            <v>542.03</v>
          </cell>
          <cell r="E55">
            <v>460.3</v>
          </cell>
          <cell r="F55">
            <v>332.74</v>
          </cell>
          <cell r="G55">
            <v>583.44000000000005</v>
          </cell>
          <cell r="H55">
            <v>399.13</v>
          </cell>
          <cell r="I55">
            <v>513.33000000000004</v>
          </cell>
          <cell r="J55">
            <v>371.07</v>
          </cell>
          <cell r="K55">
            <v>747.02</v>
          </cell>
          <cell r="L55">
            <v>1027.32</v>
          </cell>
          <cell r="M55">
            <v>407.55</v>
          </cell>
        </row>
        <row r="56">
          <cell r="B56">
            <v>404.33</v>
          </cell>
          <cell r="C56">
            <v>506.92</v>
          </cell>
          <cell r="D56">
            <v>561.49</v>
          </cell>
          <cell r="E56">
            <v>422.91</v>
          </cell>
          <cell r="F56">
            <v>374.46</v>
          </cell>
          <cell r="G56">
            <v>663.42</v>
          </cell>
          <cell r="H56">
            <v>462.49</v>
          </cell>
          <cell r="I56">
            <v>611.76</v>
          </cell>
          <cell r="J56">
            <v>402.32</v>
          </cell>
          <cell r="K56">
            <v>870.03</v>
          </cell>
          <cell r="L56">
            <v>1370.13</v>
          </cell>
          <cell r="M56">
            <v>481.81</v>
          </cell>
        </row>
        <row r="57">
          <cell r="B57">
            <v>584.91</v>
          </cell>
          <cell r="C57">
            <v>714.23</v>
          </cell>
          <cell r="D57">
            <v>696.11</v>
          </cell>
          <cell r="E57">
            <v>680</v>
          </cell>
          <cell r="F57">
            <v>421.44</v>
          </cell>
          <cell r="G57">
            <v>882.91</v>
          </cell>
          <cell r="H57">
            <v>663.58</v>
          </cell>
          <cell r="I57">
            <v>1043.3</v>
          </cell>
          <cell r="J57">
            <v>589.49</v>
          </cell>
          <cell r="K57">
            <v>1265.8599999999999</v>
          </cell>
          <cell r="L57">
            <v>2223.96</v>
          </cell>
          <cell r="M57">
            <v>752.04</v>
          </cell>
        </row>
        <row r="58">
          <cell r="B58">
            <v>417.29</v>
          </cell>
          <cell r="C58">
            <v>476.36</v>
          </cell>
          <cell r="D58">
            <v>570.42999999999995</v>
          </cell>
          <cell r="E58">
            <v>446.87</v>
          </cell>
          <cell r="F58">
            <v>348.89</v>
          </cell>
          <cell r="G58">
            <v>635.17999999999995</v>
          </cell>
          <cell r="H58">
            <v>442.46</v>
          </cell>
          <cell r="I58">
            <v>522.87</v>
          </cell>
          <cell r="J58">
            <v>399.97</v>
          </cell>
          <cell r="K58">
            <v>730.55</v>
          </cell>
          <cell r="L58">
            <v>1366.64</v>
          </cell>
          <cell r="M58">
            <v>420.74</v>
          </cell>
        </row>
        <row r="59">
          <cell r="B59">
            <v>436</v>
          </cell>
          <cell r="C59">
            <v>471.83</v>
          </cell>
          <cell r="D59">
            <v>555.88</v>
          </cell>
          <cell r="E59">
            <v>456.21</v>
          </cell>
          <cell r="F59">
            <v>334.56</v>
          </cell>
          <cell r="G59">
            <v>634.14</v>
          </cell>
          <cell r="H59">
            <v>435.59</v>
          </cell>
          <cell r="I59">
            <v>531.71</v>
          </cell>
          <cell r="J59">
            <v>387.34</v>
          </cell>
          <cell r="K59">
            <v>713.59</v>
          </cell>
          <cell r="L59">
            <v>1376.16</v>
          </cell>
          <cell r="M59">
            <v>421.18</v>
          </cell>
        </row>
        <row r="60">
          <cell r="B60">
            <v>436.08</v>
          </cell>
          <cell r="C60">
            <v>477.34</v>
          </cell>
          <cell r="D60">
            <v>557.89</v>
          </cell>
          <cell r="E60">
            <v>462.57</v>
          </cell>
          <cell r="F60">
            <v>334.25</v>
          </cell>
          <cell r="G60">
            <v>650.01</v>
          </cell>
          <cell r="H60">
            <v>435.32</v>
          </cell>
          <cell r="I60">
            <v>545.29</v>
          </cell>
          <cell r="J60">
            <v>376.83</v>
          </cell>
          <cell r="K60">
            <v>745.15</v>
          </cell>
          <cell r="L60">
            <v>1334.57</v>
          </cell>
          <cell r="M60">
            <v>458.11</v>
          </cell>
        </row>
        <row r="61">
          <cell r="B61">
            <v>426.91</v>
          </cell>
          <cell r="C61">
            <v>479.82</v>
          </cell>
          <cell r="D61">
            <v>558.79</v>
          </cell>
          <cell r="E61">
            <v>448.56</v>
          </cell>
          <cell r="F61">
            <v>339.99</v>
          </cell>
          <cell r="G61">
            <v>659.33</v>
          </cell>
          <cell r="H61">
            <v>431.68</v>
          </cell>
          <cell r="I61">
            <v>533.13</v>
          </cell>
          <cell r="J61">
            <v>391.01</v>
          </cell>
          <cell r="K61">
            <v>743.89</v>
          </cell>
          <cell r="L61">
            <v>1335.2</v>
          </cell>
          <cell r="M61">
            <v>437.85</v>
          </cell>
        </row>
        <row r="62">
          <cell r="B62">
            <v>442.42</v>
          </cell>
          <cell r="C62">
            <v>497.95</v>
          </cell>
          <cell r="D62">
            <v>571.54</v>
          </cell>
          <cell r="E62">
            <v>467.72</v>
          </cell>
          <cell r="F62">
            <v>359.59</v>
          </cell>
          <cell r="G62">
            <v>709.8</v>
          </cell>
          <cell r="H62">
            <v>456.46</v>
          </cell>
          <cell r="I62">
            <v>609.27</v>
          </cell>
          <cell r="J62">
            <v>389.11</v>
          </cell>
          <cell r="K62">
            <v>846.98</v>
          </cell>
          <cell r="L62">
            <v>1283.4000000000001</v>
          </cell>
          <cell r="M62">
            <v>437.81</v>
          </cell>
        </row>
        <row r="63">
          <cell r="B63">
            <v>430.62</v>
          </cell>
          <cell r="C63">
            <v>480.87</v>
          </cell>
          <cell r="D63">
            <v>571.12</v>
          </cell>
          <cell r="E63">
            <v>455.91</v>
          </cell>
          <cell r="F63">
            <v>340.19</v>
          </cell>
          <cell r="G63">
            <v>652.4</v>
          </cell>
          <cell r="H63">
            <v>435.8</v>
          </cell>
          <cell r="I63">
            <v>541.95000000000005</v>
          </cell>
          <cell r="J63">
            <v>373.53</v>
          </cell>
          <cell r="K63">
            <v>720.86</v>
          </cell>
          <cell r="L63">
            <v>1287.8800000000001</v>
          </cell>
          <cell r="M63">
            <v>433.09</v>
          </cell>
        </row>
        <row r="64">
          <cell r="B64">
            <v>460.61</v>
          </cell>
          <cell r="C64">
            <v>509.42</v>
          </cell>
          <cell r="D64">
            <v>602.32000000000005</v>
          </cell>
          <cell r="E64">
            <v>495.77</v>
          </cell>
          <cell r="F64">
            <v>347.92</v>
          </cell>
          <cell r="G64">
            <v>671.55</v>
          </cell>
          <cell r="H64">
            <v>455.32</v>
          </cell>
          <cell r="I64">
            <v>582.14</v>
          </cell>
          <cell r="J64">
            <v>401.65</v>
          </cell>
          <cell r="K64">
            <v>818.62</v>
          </cell>
          <cell r="L64">
            <v>1453.8</v>
          </cell>
          <cell r="M64">
            <v>464.01</v>
          </cell>
        </row>
        <row r="65">
          <cell r="B65">
            <v>474.92</v>
          </cell>
          <cell r="C65">
            <v>507.92</v>
          </cell>
          <cell r="D65">
            <v>605.47</v>
          </cell>
          <cell r="E65">
            <v>508.52</v>
          </cell>
          <cell r="F65">
            <v>374.69</v>
          </cell>
          <cell r="G65">
            <v>685.35</v>
          </cell>
          <cell r="H65">
            <v>471.22</v>
          </cell>
          <cell r="I65">
            <v>566.65</v>
          </cell>
          <cell r="J65">
            <v>393.88</v>
          </cell>
          <cell r="K65">
            <v>792.07</v>
          </cell>
          <cell r="L65">
            <v>1380.03</v>
          </cell>
          <cell r="M65">
            <v>462.29</v>
          </cell>
        </row>
        <row r="66">
          <cell r="B66">
            <v>536.03</v>
          </cell>
          <cell r="C66">
            <v>507.15</v>
          </cell>
          <cell r="D66">
            <v>601.1</v>
          </cell>
          <cell r="E66">
            <v>561.53</v>
          </cell>
          <cell r="F66">
            <v>364.73</v>
          </cell>
          <cell r="G66">
            <v>656.13</v>
          </cell>
          <cell r="H66">
            <v>454.04</v>
          </cell>
          <cell r="I66">
            <v>526.28</v>
          </cell>
          <cell r="J66">
            <v>404.09</v>
          </cell>
          <cell r="K66">
            <v>802.03</v>
          </cell>
          <cell r="L66">
            <v>1320.26</v>
          </cell>
          <cell r="M66">
            <v>446.65</v>
          </cell>
        </row>
        <row r="67">
          <cell r="B67">
            <v>536.03</v>
          </cell>
          <cell r="C67">
            <v>507.15</v>
          </cell>
          <cell r="D67">
            <v>601.1</v>
          </cell>
          <cell r="E67">
            <v>561.53</v>
          </cell>
          <cell r="F67">
            <v>364.73</v>
          </cell>
          <cell r="G67">
            <v>656.13</v>
          </cell>
          <cell r="H67">
            <v>454.04</v>
          </cell>
          <cell r="I67">
            <v>526.28</v>
          </cell>
          <cell r="J67">
            <v>404.09</v>
          </cell>
          <cell r="K67">
            <v>802.03</v>
          </cell>
          <cell r="L67">
            <v>1320.26</v>
          </cell>
          <cell r="M67">
            <v>446.65</v>
          </cell>
        </row>
        <row r="68">
          <cell r="B68">
            <v>517.96</v>
          </cell>
          <cell r="C68">
            <v>553.47</v>
          </cell>
          <cell r="D68">
            <v>644.98</v>
          </cell>
          <cell r="E68">
            <v>518.05999999999995</v>
          </cell>
          <cell r="F68">
            <v>388.41</v>
          </cell>
          <cell r="G68">
            <v>663.42</v>
          </cell>
          <cell r="H68">
            <v>580.24</v>
          </cell>
          <cell r="I68">
            <v>734.96</v>
          </cell>
          <cell r="J68">
            <v>389.44</v>
          </cell>
          <cell r="K68">
            <v>823.56</v>
          </cell>
          <cell r="L68">
            <v>1552.82</v>
          </cell>
          <cell r="M68">
            <v>505.78</v>
          </cell>
        </row>
        <row r="69">
          <cell r="B69">
            <v>685.89</v>
          </cell>
          <cell r="C69">
            <v>763.07</v>
          </cell>
          <cell r="D69">
            <v>801.14</v>
          </cell>
          <cell r="E69">
            <v>686.08</v>
          </cell>
          <cell r="F69">
            <v>481.09</v>
          </cell>
          <cell r="G69">
            <v>927.11</v>
          </cell>
          <cell r="H69">
            <v>764.09</v>
          </cell>
          <cell r="I69">
            <v>1061.5</v>
          </cell>
          <cell r="J69">
            <v>562.39</v>
          </cell>
          <cell r="K69">
            <v>1386.8</v>
          </cell>
          <cell r="L69">
            <v>2521.23</v>
          </cell>
          <cell r="M69">
            <v>813.07</v>
          </cell>
        </row>
        <row r="70">
          <cell r="B70">
            <v>483.23</v>
          </cell>
          <cell r="C70">
            <v>504.09</v>
          </cell>
          <cell r="D70">
            <v>600.92999999999995</v>
          </cell>
          <cell r="E70">
            <v>484.78</v>
          </cell>
          <cell r="F70">
            <v>364.35</v>
          </cell>
          <cell r="G70">
            <v>668</v>
          </cell>
          <cell r="H70">
            <v>510.91</v>
          </cell>
          <cell r="I70">
            <v>560.71</v>
          </cell>
          <cell r="J70">
            <v>410.26</v>
          </cell>
          <cell r="K70">
            <v>754.75</v>
          </cell>
          <cell r="L70">
            <v>1421.99</v>
          </cell>
          <cell r="M70">
            <v>456.52</v>
          </cell>
        </row>
        <row r="71">
          <cell r="B71">
            <v>507.55</v>
          </cell>
          <cell r="C71">
            <v>511.61</v>
          </cell>
          <cell r="D71">
            <v>613.91</v>
          </cell>
          <cell r="E71">
            <v>508.56</v>
          </cell>
          <cell r="F71">
            <v>384.4</v>
          </cell>
          <cell r="G71">
            <v>641.63</v>
          </cell>
          <cell r="H71">
            <v>498.67</v>
          </cell>
          <cell r="I71">
            <v>598.15</v>
          </cell>
          <cell r="J71">
            <v>402.39</v>
          </cell>
          <cell r="K71">
            <v>776.83</v>
          </cell>
          <cell r="L71">
            <v>1435.56</v>
          </cell>
          <cell r="M71">
            <v>463.08</v>
          </cell>
        </row>
        <row r="72">
          <cell r="B72">
            <v>480.83</v>
          </cell>
          <cell r="C72">
            <v>515.38</v>
          </cell>
          <cell r="D72">
            <v>637.65</v>
          </cell>
          <cell r="E72">
            <v>481.33</v>
          </cell>
          <cell r="F72">
            <v>384.21</v>
          </cell>
          <cell r="G72">
            <v>698.4</v>
          </cell>
          <cell r="H72">
            <v>505.09</v>
          </cell>
          <cell r="I72">
            <v>597.75</v>
          </cell>
          <cell r="J72">
            <v>398.6</v>
          </cell>
          <cell r="K72">
            <v>749.19</v>
          </cell>
          <cell r="L72">
            <v>1410.64</v>
          </cell>
          <cell r="M72">
            <v>451.74</v>
          </cell>
        </row>
        <row r="73">
          <cell r="B73">
            <v>539.08000000000004</v>
          </cell>
          <cell r="C73">
            <v>525.91999999999996</v>
          </cell>
          <cell r="D73">
            <v>632.51</v>
          </cell>
          <cell r="E73">
            <v>540.95000000000005</v>
          </cell>
          <cell r="F73">
            <v>379.91</v>
          </cell>
          <cell r="G73">
            <v>714.23</v>
          </cell>
          <cell r="H73">
            <v>510.35</v>
          </cell>
          <cell r="I73">
            <v>587.98</v>
          </cell>
          <cell r="J73">
            <v>406.3</v>
          </cell>
          <cell r="K73">
            <v>800.37</v>
          </cell>
          <cell r="L73">
            <v>1447.15</v>
          </cell>
          <cell r="M73">
            <v>476.58</v>
          </cell>
        </row>
        <row r="74">
          <cell r="B74">
            <v>542.97</v>
          </cell>
          <cell r="C74">
            <v>533.78</v>
          </cell>
          <cell r="D74">
            <v>645.96</v>
          </cell>
          <cell r="E74">
            <v>543.96</v>
          </cell>
          <cell r="F74">
            <v>387.04</v>
          </cell>
          <cell r="G74">
            <v>674.48</v>
          </cell>
          <cell r="H74">
            <v>527.01</v>
          </cell>
          <cell r="I74">
            <v>647.13</v>
          </cell>
          <cell r="J74">
            <v>412.22</v>
          </cell>
          <cell r="K74">
            <v>842.82</v>
          </cell>
          <cell r="L74">
            <v>1437.92</v>
          </cell>
          <cell r="M74">
            <v>493</v>
          </cell>
        </row>
        <row r="75">
          <cell r="B75">
            <v>494.05</v>
          </cell>
          <cell r="C75">
            <v>521.54999999999995</v>
          </cell>
          <cell r="D75">
            <v>640.74</v>
          </cell>
          <cell r="E75">
            <v>494.39</v>
          </cell>
          <cell r="F75">
            <v>386.57</v>
          </cell>
          <cell r="G75">
            <v>696.16</v>
          </cell>
          <cell r="H75">
            <v>504.76</v>
          </cell>
          <cell r="I75">
            <v>607.13</v>
          </cell>
          <cell r="J75">
            <v>401.72</v>
          </cell>
          <cell r="K75">
            <v>774.23</v>
          </cell>
          <cell r="L75">
            <v>1566.35</v>
          </cell>
          <cell r="M75">
            <v>479.3</v>
          </cell>
        </row>
        <row r="76">
          <cell r="B76">
            <v>566.59</v>
          </cell>
          <cell r="C76">
            <v>550.92999999999995</v>
          </cell>
          <cell r="D76">
            <v>657.36</v>
          </cell>
          <cell r="E76">
            <v>569.01</v>
          </cell>
          <cell r="F76">
            <v>401.95</v>
          </cell>
          <cell r="G76">
            <v>702.21</v>
          </cell>
          <cell r="H76">
            <v>546.22</v>
          </cell>
          <cell r="I76">
            <v>662.15</v>
          </cell>
          <cell r="J76">
            <v>431.84</v>
          </cell>
          <cell r="K76">
            <v>856.66</v>
          </cell>
          <cell r="L76">
            <v>1363.25</v>
          </cell>
          <cell r="M76">
            <v>469.03</v>
          </cell>
        </row>
        <row r="77">
          <cell r="B77">
            <v>563.39</v>
          </cell>
          <cell r="C77">
            <v>547.95000000000005</v>
          </cell>
          <cell r="D77">
            <v>659.2</v>
          </cell>
          <cell r="E77">
            <v>563.91</v>
          </cell>
          <cell r="F77">
            <v>407.32</v>
          </cell>
          <cell r="G77">
            <v>707.06</v>
          </cell>
          <cell r="H77">
            <v>523.53</v>
          </cell>
          <cell r="I77">
            <v>635.79999999999995</v>
          </cell>
          <cell r="J77">
            <v>462.21</v>
          </cell>
          <cell r="K77">
            <v>790.29</v>
          </cell>
          <cell r="L77">
            <v>1534.76</v>
          </cell>
          <cell r="M77">
            <v>483.47</v>
          </cell>
        </row>
        <row r="78">
          <cell r="B78">
            <v>596.30999999999995</v>
          </cell>
          <cell r="C78">
            <v>541.98</v>
          </cell>
          <cell r="D78">
            <v>651.17999999999995</v>
          </cell>
          <cell r="E78">
            <v>596.74</v>
          </cell>
          <cell r="F78">
            <v>381.49</v>
          </cell>
          <cell r="G78">
            <v>703.38</v>
          </cell>
          <cell r="H78">
            <v>520.62</v>
          </cell>
          <cell r="I78">
            <v>588.66999999999996</v>
          </cell>
          <cell r="J78">
            <v>467.04</v>
          </cell>
          <cell r="K78">
            <v>802.17</v>
          </cell>
          <cell r="L78">
            <v>1449.6</v>
          </cell>
          <cell r="M78">
            <v>462.11</v>
          </cell>
        </row>
        <row r="79">
          <cell r="B79">
            <v>596.30999999999995</v>
          </cell>
          <cell r="C79">
            <v>541.98</v>
          </cell>
          <cell r="D79">
            <v>651.17999999999995</v>
          </cell>
          <cell r="E79">
            <v>596.74</v>
          </cell>
          <cell r="F79">
            <v>381.49</v>
          </cell>
          <cell r="G79">
            <v>703.38</v>
          </cell>
          <cell r="H79">
            <v>520.62</v>
          </cell>
          <cell r="I79">
            <v>588.66999999999996</v>
          </cell>
          <cell r="J79">
            <v>467.04</v>
          </cell>
          <cell r="K79">
            <v>802.17</v>
          </cell>
          <cell r="L79">
            <v>1449.6</v>
          </cell>
          <cell r="M79">
            <v>462.11</v>
          </cell>
        </row>
        <row r="80">
          <cell r="B80">
            <v>543.98</v>
          </cell>
          <cell r="C80">
            <v>647.91999999999996</v>
          </cell>
          <cell r="D80">
            <v>714.65</v>
          </cell>
          <cell r="E80">
            <v>544.12</v>
          </cell>
          <cell r="F80">
            <v>433.75</v>
          </cell>
          <cell r="G80">
            <v>750.51</v>
          </cell>
          <cell r="H80">
            <v>622.9</v>
          </cell>
          <cell r="I80">
            <v>808.15</v>
          </cell>
          <cell r="J80">
            <v>485.45</v>
          </cell>
          <cell r="K80">
            <v>1137.48</v>
          </cell>
          <cell r="L80">
            <v>2254.13</v>
          </cell>
          <cell r="M80">
            <v>613.77</v>
          </cell>
        </row>
        <row r="81">
          <cell r="B81">
            <v>749.47</v>
          </cell>
          <cell r="C81">
            <v>780.4</v>
          </cell>
          <cell r="D81">
            <v>862.74</v>
          </cell>
          <cell r="E81">
            <v>750.02</v>
          </cell>
          <cell r="F81">
            <v>478.62</v>
          </cell>
          <cell r="G81">
            <v>955.1</v>
          </cell>
          <cell r="H81">
            <v>826.14</v>
          </cell>
          <cell r="I81">
            <v>1146.99</v>
          </cell>
          <cell r="J81">
            <v>611.66999999999996</v>
          </cell>
          <cell r="K81">
            <v>1286.8399999999999</v>
          </cell>
          <cell r="L81">
            <v>2734.29</v>
          </cell>
          <cell r="M81">
            <v>778.02</v>
          </cell>
        </row>
        <row r="82">
          <cell r="B82">
            <v>535.01</v>
          </cell>
          <cell r="C82">
            <v>544.09</v>
          </cell>
          <cell r="D82">
            <v>684.57</v>
          </cell>
          <cell r="E82">
            <v>537.29</v>
          </cell>
          <cell r="F82">
            <v>385.86</v>
          </cell>
          <cell r="G82">
            <v>681.39</v>
          </cell>
          <cell r="H82">
            <v>555.11</v>
          </cell>
          <cell r="I82">
            <v>647.42999999999995</v>
          </cell>
          <cell r="J82">
            <v>439.74</v>
          </cell>
          <cell r="K82">
            <v>873.07</v>
          </cell>
          <cell r="L82">
            <v>1495.41</v>
          </cell>
          <cell r="M82">
            <v>515.66999999999996</v>
          </cell>
        </row>
        <row r="83">
          <cell r="B83">
            <v>538.72</v>
          </cell>
          <cell r="C83">
            <v>548.11</v>
          </cell>
          <cell r="D83">
            <v>672.92</v>
          </cell>
          <cell r="E83">
            <v>539.51</v>
          </cell>
          <cell r="F83">
            <v>408.36</v>
          </cell>
          <cell r="G83">
            <v>700.81</v>
          </cell>
          <cell r="H83">
            <v>453.52</v>
          </cell>
          <cell r="I83">
            <v>645.39</v>
          </cell>
          <cell r="J83">
            <v>441.84</v>
          </cell>
          <cell r="K83">
            <v>866.98</v>
          </cell>
          <cell r="L83">
            <v>1535.18</v>
          </cell>
          <cell r="M83">
            <v>484.04</v>
          </cell>
        </row>
        <row r="84">
          <cell r="B84">
            <v>622.74</v>
          </cell>
          <cell r="C84">
            <v>564.6</v>
          </cell>
          <cell r="D84">
            <v>693.42</v>
          </cell>
          <cell r="E84">
            <v>623.17999999999995</v>
          </cell>
          <cell r="F84">
            <v>388.91</v>
          </cell>
          <cell r="G84">
            <v>703</v>
          </cell>
          <cell r="H84">
            <v>541.15</v>
          </cell>
          <cell r="I84">
            <v>638.34</v>
          </cell>
          <cell r="J84">
            <v>446.53</v>
          </cell>
          <cell r="K84">
            <v>893.2</v>
          </cell>
          <cell r="L84">
            <v>1591.98</v>
          </cell>
          <cell r="M84">
            <v>485.8</v>
          </cell>
        </row>
        <row r="85">
          <cell r="B85">
            <v>563.61</v>
          </cell>
          <cell r="C85">
            <v>552.23</v>
          </cell>
          <cell r="D85">
            <v>690.11</v>
          </cell>
          <cell r="E85">
            <v>566.6</v>
          </cell>
          <cell r="F85">
            <v>406.47</v>
          </cell>
          <cell r="G85">
            <v>690.16</v>
          </cell>
          <cell r="H85">
            <v>559.13</v>
          </cell>
          <cell r="I85">
            <v>620.36</v>
          </cell>
          <cell r="J85">
            <v>443.14</v>
          </cell>
          <cell r="K85">
            <v>867.7</v>
          </cell>
          <cell r="L85">
            <v>1513.46</v>
          </cell>
          <cell r="M85">
            <v>475.6</v>
          </cell>
        </row>
        <row r="86">
          <cell r="B86">
            <v>573.41</v>
          </cell>
          <cell r="C86">
            <v>566.83000000000004</v>
          </cell>
          <cell r="D86">
            <v>687.8</v>
          </cell>
          <cell r="E86">
            <v>574.16</v>
          </cell>
          <cell r="F86">
            <v>389.26</v>
          </cell>
          <cell r="G86">
            <v>702.94</v>
          </cell>
          <cell r="H86">
            <v>552.97</v>
          </cell>
          <cell r="I86">
            <v>688.74</v>
          </cell>
          <cell r="J86">
            <v>447.23</v>
          </cell>
          <cell r="K86">
            <v>905.69</v>
          </cell>
          <cell r="L86">
            <v>1579.14</v>
          </cell>
          <cell r="M86">
            <v>527.41</v>
          </cell>
        </row>
        <row r="87">
          <cell r="B87">
            <v>539.1</v>
          </cell>
          <cell r="C87">
            <v>559.28</v>
          </cell>
          <cell r="D87">
            <v>684.15</v>
          </cell>
          <cell r="E87">
            <v>539.72</v>
          </cell>
          <cell r="F87">
            <v>381.6</v>
          </cell>
          <cell r="G87">
            <v>712.92</v>
          </cell>
          <cell r="H87">
            <v>543.04999999999995</v>
          </cell>
          <cell r="I87">
            <v>629.33000000000004</v>
          </cell>
          <cell r="J87">
            <v>447.23</v>
          </cell>
          <cell r="K87">
            <v>929.99</v>
          </cell>
          <cell r="L87">
            <v>1554.63</v>
          </cell>
          <cell r="M87">
            <v>584.99</v>
          </cell>
        </row>
        <row r="88">
          <cell r="B88">
            <v>579.66</v>
          </cell>
          <cell r="C88">
            <v>570.54999999999995</v>
          </cell>
          <cell r="D88">
            <v>702.6</v>
          </cell>
          <cell r="E88">
            <v>581.25</v>
          </cell>
          <cell r="F88">
            <v>420.14</v>
          </cell>
          <cell r="G88">
            <v>703.04</v>
          </cell>
          <cell r="H88">
            <v>573.91</v>
          </cell>
          <cell r="I88">
            <v>659.63</v>
          </cell>
          <cell r="J88">
            <v>467.87</v>
          </cell>
          <cell r="K88">
            <v>906</v>
          </cell>
          <cell r="L88">
            <v>1578.58</v>
          </cell>
          <cell r="M88">
            <v>505.95</v>
          </cell>
        </row>
        <row r="89">
          <cell r="B89">
            <v>644.87</v>
          </cell>
          <cell r="C89">
            <v>597.22</v>
          </cell>
          <cell r="D89">
            <v>709.96</v>
          </cell>
          <cell r="E89">
            <v>646.78</v>
          </cell>
          <cell r="F89">
            <v>417.16</v>
          </cell>
          <cell r="G89">
            <v>776.08</v>
          </cell>
          <cell r="H89">
            <v>579.66999999999996</v>
          </cell>
          <cell r="I89">
            <v>682.15</v>
          </cell>
          <cell r="J89">
            <v>484.34</v>
          </cell>
          <cell r="K89">
            <v>999.87</v>
          </cell>
          <cell r="L89">
            <v>1587.05</v>
          </cell>
          <cell r="M89">
            <v>533.09</v>
          </cell>
        </row>
        <row r="90">
          <cell r="B90">
            <v>624.67999999999995</v>
          </cell>
          <cell r="C90">
            <v>572.69000000000005</v>
          </cell>
          <cell r="D90">
            <v>694</v>
          </cell>
          <cell r="E90">
            <v>625.28</v>
          </cell>
          <cell r="F90">
            <v>417.19</v>
          </cell>
          <cell r="G90">
            <v>706.77</v>
          </cell>
          <cell r="H90">
            <v>553.41999999999996</v>
          </cell>
          <cell r="I90">
            <v>644.01</v>
          </cell>
          <cell r="J90">
            <v>461.74</v>
          </cell>
          <cell r="K90">
            <v>900.84</v>
          </cell>
          <cell r="L90">
            <v>1479.36</v>
          </cell>
          <cell r="M90">
            <v>504.89</v>
          </cell>
        </row>
        <row r="91">
          <cell r="B91">
            <v>624.67999999999995</v>
          </cell>
          <cell r="C91">
            <v>572.69000000000005</v>
          </cell>
          <cell r="D91">
            <v>694</v>
          </cell>
          <cell r="E91">
            <v>625.28</v>
          </cell>
          <cell r="F91">
            <v>417.19</v>
          </cell>
          <cell r="G91">
            <v>706.77</v>
          </cell>
          <cell r="H91">
            <v>553.41999999999996</v>
          </cell>
          <cell r="I91">
            <v>644.01</v>
          </cell>
          <cell r="J91">
            <v>461.74</v>
          </cell>
          <cell r="K91">
            <v>900.84</v>
          </cell>
          <cell r="L91">
            <v>1479.36</v>
          </cell>
          <cell r="M91">
            <v>504.89</v>
          </cell>
        </row>
        <row r="92">
          <cell r="B92">
            <v>612.58000000000004</v>
          </cell>
          <cell r="C92">
            <v>631.03</v>
          </cell>
          <cell r="D92">
            <v>737.03</v>
          </cell>
          <cell r="E92">
            <v>613.08000000000004</v>
          </cell>
          <cell r="F92">
            <v>456.96</v>
          </cell>
          <cell r="G92">
            <v>824.74</v>
          </cell>
          <cell r="H92">
            <v>680.48</v>
          </cell>
          <cell r="I92">
            <v>766.65</v>
          </cell>
          <cell r="J92">
            <v>495.95</v>
          </cell>
          <cell r="K92">
            <v>1039.75</v>
          </cell>
          <cell r="L92">
            <v>1754.06</v>
          </cell>
          <cell r="M92">
            <v>644.85</v>
          </cell>
        </row>
        <row r="93">
          <cell r="B93">
            <v>844.5</v>
          </cell>
          <cell r="C93">
            <v>888.02</v>
          </cell>
          <cell r="D93">
            <v>927.64</v>
          </cell>
          <cell r="E93">
            <v>845.38</v>
          </cell>
          <cell r="F93">
            <v>535.73</v>
          </cell>
          <cell r="G93">
            <v>1074.95</v>
          </cell>
          <cell r="H93">
            <v>937.22</v>
          </cell>
          <cell r="I93">
            <v>1320.82</v>
          </cell>
          <cell r="J93">
            <v>685.89</v>
          </cell>
          <cell r="K93">
            <v>1541.22</v>
          </cell>
          <cell r="L93">
            <v>3023.06</v>
          </cell>
          <cell r="M93">
            <v>980.19</v>
          </cell>
        </row>
        <row r="94">
          <cell r="B94">
            <v>557.02</v>
          </cell>
          <cell r="C94">
            <v>599.98</v>
          </cell>
          <cell r="D94">
            <v>742.42</v>
          </cell>
          <cell r="E94">
            <v>560.49</v>
          </cell>
          <cell r="F94">
            <v>410.8</v>
          </cell>
          <cell r="G94">
            <v>879.57</v>
          </cell>
          <cell r="H94">
            <v>626.85</v>
          </cell>
          <cell r="I94">
            <v>677.37</v>
          </cell>
          <cell r="J94">
            <v>529.19000000000005</v>
          </cell>
          <cell r="K94">
            <v>997.31</v>
          </cell>
          <cell r="L94">
            <v>1522.83</v>
          </cell>
          <cell r="M94">
            <v>542.26</v>
          </cell>
        </row>
        <row r="95">
          <cell r="B95">
            <v>559.46</v>
          </cell>
          <cell r="C95">
            <v>579.85</v>
          </cell>
          <cell r="D95">
            <v>736.68</v>
          </cell>
          <cell r="E95">
            <v>560.72</v>
          </cell>
          <cell r="F95">
            <v>415.3</v>
          </cell>
          <cell r="G95">
            <v>823.85</v>
          </cell>
          <cell r="H95">
            <v>581.73</v>
          </cell>
          <cell r="I95">
            <v>640.61</v>
          </cell>
          <cell r="J95">
            <v>474.31</v>
          </cell>
          <cell r="K95">
            <v>964.56</v>
          </cell>
          <cell r="L95">
            <v>1502.77</v>
          </cell>
          <cell r="M95">
            <v>527.96</v>
          </cell>
        </row>
        <row r="96">
          <cell r="B96">
            <v>569.57000000000005</v>
          </cell>
          <cell r="C96">
            <v>602.85</v>
          </cell>
          <cell r="D96">
            <v>722.48</v>
          </cell>
          <cell r="E96">
            <v>570.09</v>
          </cell>
          <cell r="F96">
            <v>421.61</v>
          </cell>
          <cell r="G96">
            <v>1070.5899999999999</v>
          </cell>
          <cell r="H96">
            <v>578.75</v>
          </cell>
          <cell r="I96">
            <v>668.39</v>
          </cell>
          <cell r="J96">
            <v>471.91</v>
          </cell>
          <cell r="K96">
            <v>901.83</v>
          </cell>
          <cell r="L96">
            <v>1547.43</v>
          </cell>
          <cell r="M96">
            <v>530.75</v>
          </cell>
        </row>
        <row r="97">
          <cell r="B97">
            <v>569.63</v>
          </cell>
          <cell r="C97">
            <v>603.57000000000005</v>
          </cell>
          <cell r="D97">
            <v>727.38</v>
          </cell>
          <cell r="E97">
            <v>572.66</v>
          </cell>
          <cell r="F97">
            <v>429.78</v>
          </cell>
          <cell r="G97">
            <v>1000.06</v>
          </cell>
          <cell r="H97">
            <v>580.04999999999995</v>
          </cell>
          <cell r="I97">
            <v>672.16</v>
          </cell>
          <cell r="J97">
            <v>468.71</v>
          </cell>
          <cell r="K97">
            <v>923.04</v>
          </cell>
          <cell r="L97">
            <v>1491.19</v>
          </cell>
          <cell r="M97">
            <v>531.38</v>
          </cell>
        </row>
        <row r="98">
          <cell r="B98">
            <v>603.71</v>
          </cell>
          <cell r="C98">
            <v>595.52</v>
          </cell>
          <cell r="D98">
            <v>730.11</v>
          </cell>
          <cell r="E98">
            <v>604.61</v>
          </cell>
          <cell r="F98">
            <v>425.78</v>
          </cell>
          <cell r="G98">
            <v>835.46</v>
          </cell>
          <cell r="H98">
            <v>595.33000000000004</v>
          </cell>
          <cell r="I98">
            <v>707.52</v>
          </cell>
          <cell r="J98">
            <v>475.76</v>
          </cell>
          <cell r="K98">
            <v>931.24</v>
          </cell>
          <cell r="L98">
            <v>1591.19</v>
          </cell>
          <cell r="M98">
            <v>549.54999999999995</v>
          </cell>
        </row>
        <row r="99">
          <cell r="B99">
            <v>590.75</v>
          </cell>
          <cell r="C99">
            <v>595.66</v>
          </cell>
          <cell r="D99">
            <v>729.18</v>
          </cell>
          <cell r="E99">
            <v>591.35</v>
          </cell>
          <cell r="F99">
            <v>432.54</v>
          </cell>
          <cell r="G99">
            <v>850.57</v>
          </cell>
          <cell r="H99">
            <v>592.14</v>
          </cell>
          <cell r="I99">
            <v>714.59</v>
          </cell>
          <cell r="J99">
            <v>492.62</v>
          </cell>
          <cell r="K99">
            <v>919.45</v>
          </cell>
          <cell r="L99">
            <v>1580.34</v>
          </cell>
          <cell r="M99">
            <v>547.24</v>
          </cell>
        </row>
        <row r="100">
          <cell r="B100">
            <v>671.53</v>
          </cell>
          <cell r="C100">
            <v>659.7</v>
          </cell>
          <cell r="D100">
            <v>795.58</v>
          </cell>
          <cell r="E100">
            <v>673.97</v>
          </cell>
          <cell r="F100">
            <v>475.4</v>
          </cell>
          <cell r="G100">
            <v>887.2</v>
          </cell>
          <cell r="H100">
            <v>633.73</v>
          </cell>
          <cell r="I100">
            <v>758.26</v>
          </cell>
          <cell r="J100">
            <v>563.37</v>
          </cell>
          <cell r="K100">
            <v>1063.31</v>
          </cell>
          <cell r="L100">
            <v>1552.84</v>
          </cell>
          <cell r="M100">
            <v>563.64</v>
          </cell>
        </row>
        <row r="101">
          <cell r="B101">
            <v>705.31999999999948</v>
          </cell>
          <cell r="C101">
            <v>679.77</v>
          </cell>
          <cell r="D101">
            <v>817.32</v>
          </cell>
          <cell r="E101">
            <v>706.92</v>
          </cell>
          <cell r="F101">
            <v>480.06</v>
          </cell>
          <cell r="G101">
            <v>980.95</v>
          </cell>
          <cell r="H101">
            <v>668.23</v>
          </cell>
          <cell r="I101">
            <v>770.56</v>
          </cell>
          <cell r="J101">
            <v>544.15</v>
          </cell>
          <cell r="K101">
            <v>1058.22</v>
          </cell>
          <cell r="L101">
            <v>1700.9</v>
          </cell>
          <cell r="M101">
            <v>599.33000000000004</v>
          </cell>
        </row>
        <row r="102">
          <cell r="B102">
            <v>639.73999999999944</v>
          </cell>
          <cell r="C102">
            <v>636.32000000000005</v>
          </cell>
          <cell r="D102">
            <v>778.28</v>
          </cell>
          <cell r="E102">
            <v>640.85</v>
          </cell>
          <cell r="F102">
            <v>446.36</v>
          </cell>
          <cell r="G102">
            <v>879.34</v>
          </cell>
          <cell r="H102">
            <v>617.03</v>
          </cell>
          <cell r="I102">
            <v>713.79</v>
          </cell>
          <cell r="J102">
            <v>496.96</v>
          </cell>
          <cell r="K102">
            <v>1069.58</v>
          </cell>
          <cell r="L102">
            <v>1651.1</v>
          </cell>
          <cell r="M102">
            <v>553.24</v>
          </cell>
        </row>
        <row r="103">
          <cell r="B103">
            <v>639.73999999999944</v>
          </cell>
          <cell r="C103">
            <v>636.32000000000005</v>
          </cell>
          <cell r="D103">
            <v>778.28</v>
          </cell>
          <cell r="E103">
            <v>640.85</v>
          </cell>
          <cell r="F103">
            <v>446.36</v>
          </cell>
          <cell r="G103">
            <v>879.34</v>
          </cell>
          <cell r="H103">
            <v>617.03</v>
          </cell>
          <cell r="I103">
            <v>713.79</v>
          </cell>
          <cell r="J103">
            <v>496.96</v>
          </cell>
          <cell r="K103">
            <v>1069.58</v>
          </cell>
          <cell r="L103">
            <v>1651.1</v>
          </cell>
          <cell r="M103">
            <v>553.24</v>
          </cell>
        </row>
        <row r="104">
          <cell r="B104">
            <v>637.23999999999944</v>
          </cell>
          <cell r="C104">
            <v>708.6</v>
          </cell>
          <cell r="D104">
            <v>846.11</v>
          </cell>
          <cell r="E104">
            <v>638</v>
          </cell>
          <cell r="F104">
            <v>494.24</v>
          </cell>
          <cell r="G104">
            <v>945.9</v>
          </cell>
          <cell r="H104">
            <v>672.73</v>
          </cell>
          <cell r="I104">
            <v>794.33</v>
          </cell>
          <cell r="J104">
            <v>546.71</v>
          </cell>
          <cell r="K104">
            <v>1231.07</v>
          </cell>
          <cell r="L104">
            <v>1867.3</v>
          </cell>
          <cell r="M104">
            <v>679.27</v>
          </cell>
        </row>
        <row r="105">
          <cell r="B105">
            <v>879.34999999999945</v>
          </cell>
          <cell r="C105">
            <v>962.71</v>
          </cell>
          <cell r="D105">
            <v>1048.73</v>
          </cell>
          <cell r="E105">
            <v>880.25</v>
          </cell>
          <cell r="F105">
            <v>578.77</v>
          </cell>
          <cell r="G105">
            <v>1355.57</v>
          </cell>
          <cell r="H105">
            <v>951.26</v>
          </cell>
          <cell r="I105">
            <v>1400.86</v>
          </cell>
          <cell r="J105">
            <v>791.23</v>
          </cell>
          <cell r="K105">
            <v>1568.65</v>
          </cell>
          <cell r="L105">
            <v>2942.49</v>
          </cell>
          <cell r="M105">
            <v>939</v>
          </cell>
        </row>
        <row r="106">
          <cell r="B106">
            <v>602.89999999999941</v>
          </cell>
          <cell r="C106">
            <v>647.61</v>
          </cell>
          <cell r="D106">
            <v>825.93000000000052</v>
          </cell>
          <cell r="E106">
            <v>606.19000000000005</v>
          </cell>
          <cell r="F106">
            <v>471.42</v>
          </cell>
          <cell r="G106">
            <v>895.31</v>
          </cell>
          <cell r="H106">
            <v>655.43</v>
          </cell>
          <cell r="I106">
            <v>696.37</v>
          </cell>
          <cell r="J106">
            <v>537.45000000000005</v>
          </cell>
          <cell r="K106">
            <v>1076.7</v>
          </cell>
          <cell r="L106">
            <v>1677.2</v>
          </cell>
          <cell r="M106">
            <v>572.62</v>
          </cell>
        </row>
        <row r="107">
          <cell r="B107">
            <v>610.6599999999994</v>
          </cell>
          <cell r="C107">
            <v>650.89</v>
          </cell>
          <cell r="D107">
            <v>835.81000000000051</v>
          </cell>
          <cell r="E107">
            <v>612.02</v>
          </cell>
          <cell r="F107">
            <v>486.25</v>
          </cell>
          <cell r="G107">
            <v>900.17</v>
          </cell>
          <cell r="H107">
            <v>653.86</v>
          </cell>
          <cell r="I107">
            <v>686.58</v>
          </cell>
          <cell r="J107">
            <v>506.39</v>
          </cell>
          <cell r="K107">
            <v>1055.46</v>
          </cell>
          <cell r="L107">
            <v>1669.63</v>
          </cell>
          <cell r="M107">
            <v>601.80999999999995</v>
          </cell>
        </row>
        <row r="108">
          <cell r="B108">
            <v>629.59999999999945</v>
          </cell>
          <cell r="C108">
            <v>661.82</v>
          </cell>
          <cell r="D108">
            <v>815.56000000000051</v>
          </cell>
          <cell r="E108">
            <v>630.4</v>
          </cell>
          <cell r="F108">
            <v>466.12</v>
          </cell>
          <cell r="G108">
            <v>907</v>
          </cell>
          <cell r="H108">
            <v>661.03</v>
          </cell>
          <cell r="I108">
            <v>781.73</v>
          </cell>
          <cell r="J108">
            <v>510.24</v>
          </cell>
          <cell r="K108">
            <v>1093.49</v>
          </cell>
          <cell r="L108">
            <v>1703.24</v>
          </cell>
          <cell r="M108">
            <v>589.32000000000005</v>
          </cell>
        </row>
        <row r="109">
          <cell r="B109">
            <v>653.11999999999944</v>
          </cell>
          <cell r="C109">
            <v>661.41</v>
          </cell>
          <cell r="D109">
            <v>833.91000000000054</v>
          </cell>
          <cell r="E109">
            <v>656.33</v>
          </cell>
          <cell r="F109">
            <v>474.64</v>
          </cell>
          <cell r="G109">
            <v>966.54</v>
          </cell>
          <cell r="H109">
            <v>656.23</v>
          </cell>
          <cell r="I109">
            <v>717.14</v>
          </cell>
          <cell r="J109">
            <v>488.97</v>
          </cell>
          <cell r="K109">
            <v>1035.97</v>
          </cell>
          <cell r="L109">
            <v>1566.2</v>
          </cell>
          <cell r="M109">
            <v>617.47</v>
          </cell>
        </row>
        <row r="110">
          <cell r="B110">
            <v>638.79999999999939</v>
          </cell>
          <cell r="C110">
            <v>671.9</v>
          </cell>
          <cell r="D110">
            <v>862.79000000000053</v>
          </cell>
          <cell r="E110">
            <v>640.57000000000005</v>
          </cell>
          <cell r="F110">
            <v>479.55</v>
          </cell>
          <cell r="G110">
            <v>949.82</v>
          </cell>
          <cell r="H110">
            <v>671.81</v>
          </cell>
          <cell r="I110">
            <v>755.01</v>
          </cell>
          <cell r="J110">
            <v>510.68</v>
          </cell>
          <cell r="K110">
            <v>1102.48</v>
          </cell>
          <cell r="L110">
            <v>1662.76</v>
          </cell>
          <cell r="M110">
            <v>589.79</v>
          </cell>
        </row>
        <row r="111">
          <cell r="B111">
            <v>626.61999999999944</v>
          </cell>
          <cell r="C111">
            <v>661.88</v>
          </cell>
          <cell r="D111">
            <v>849.21</v>
          </cell>
          <cell r="E111">
            <v>628.05999999999995</v>
          </cell>
          <cell r="F111">
            <v>470.27</v>
          </cell>
          <cell r="G111">
            <v>918.93</v>
          </cell>
          <cell r="H111">
            <v>663.5</v>
          </cell>
          <cell r="I111">
            <v>765.88</v>
          </cell>
          <cell r="J111">
            <v>551.74</v>
          </cell>
          <cell r="K111">
            <v>1060.75</v>
          </cell>
          <cell r="L111">
            <v>1702.82</v>
          </cell>
          <cell r="M111">
            <v>586.94000000000005</v>
          </cell>
        </row>
        <row r="112">
          <cell r="B112">
            <v>686.06999999999948</v>
          </cell>
          <cell r="C112">
            <v>709.32</v>
          </cell>
          <cell r="D112">
            <v>885.36</v>
          </cell>
          <cell r="E112">
            <v>689.84</v>
          </cell>
          <cell r="F112">
            <v>493.37</v>
          </cell>
          <cell r="G112">
            <v>973.52</v>
          </cell>
          <cell r="H112">
            <v>692.26</v>
          </cell>
          <cell r="I112">
            <v>755.68</v>
          </cell>
          <cell r="J112">
            <v>574.16999999999996</v>
          </cell>
          <cell r="K112">
            <v>1181.1600000000001</v>
          </cell>
          <cell r="L112">
            <v>1800.33</v>
          </cell>
          <cell r="M112">
            <v>600.41</v>
          </cell>
        </row>
        <row r="113">
          <cell r="B113">
            <v>673.91</v>
          </cell>
          <cell r="C113">
            <v>697.76</v>
          </cell>
          <cell r="D113">
            <v>889.53</v>
          </cell>
          <cell r="E113">
            <v>675.7</v>
          </cell>
          <cell r="F113">
            <v>489.69</v>
          </cell>
          <cell r="G113">
            <v>997.44</v>
          </cell>
          <cell r="H113">
            <v>670.03</v>
          </cell>
          <cell r="I113">
            <v>770.4</v>
          </cell>
          <cell r="J113">
            <v>571.26</v>
          </cell>
          <cell r="K113">
            <v>1125.72</v>
          </cell>
          <cell r="L113">
            <v>1814.23</v>
          </cell>
          <cell r="M113">
            <v>662.37</v>
          </cell>
        </row>
        <row r="114">
          <cell r="B114">
            <v>671.20999999999947</v>
          </cell>
          <cell r="C114">
            <v>672.96</v>
          </cell>
          <cell r="D114">
            <v>848.73</v>
          </cell>
          <cell r="E114">
            <v>672.17</v>
          </cell>
          <cell r="F114">
            <v>472.5</v>
          </cell>
          <cell r="G114">
            <v>914.77</v>
          </cell>
          <cell r="H114">
            <v>644.66999999999996</v>
          </cell>
          <cell r="I114">
            <v>778.98</v>
          </cell>
          <cell r="J114">
            <v>526.47</v>
          </cell>
          <cell r="K114">
            <v>1127.55</v>
          </cell>
          <cell r="L114">
            <v>1590.77</v>
          </cell>
          <cell r="M114">
            <v>586.75</v>
          </cell>
        </row>
        <row r="115">
          <cell r="B115">
            <v>671.20999999999947</v>
          </cell>
          <cell r="C115">
            <v>672.96</v>
          </cell>
          <cell r="D115">
            <v>848.73</v>
          </cell>
          <cell r="E115">
            <v>672.17</v>
          </cell>
          <cell r="F115">
            <v>472.5</v>
          </cell>
          <cell r="G115">
            <v>914.77</v>
          </cell>
          <cell r="H115">
            <v>644.66999999999996</v>
          </cell>
          <cell r="I115">
            <v>778.98</v>
          </cell>
          <cell r="J115">
            <v>526.47</v>
          </cell>
          <cell r="K115">
            <v>1127.55</v>
          </cell>
          <cell r="L115">
            <v>1590.77</v>
          </cell>
          <cell r="M115">
            <v>586.75</v>
          </cell>
        </row>
        <row r="116">
          <cell r="B116">
            <v>831.91</v>
          </cell>
          <cell r="C116">
            <v>826.12</v>
          </cell>
          <cell r="D116">
            <v>993.23</v>
          </cell>
          <cell r="E116">
            <v>833.53</v>
          </cell>
          <cell r="F116">
            <v>510.67</v>
          </cell>
          <cell r="G116">
            <v>1266.22</v>
          </cell>
          <cell r="H116">
            <v>854.1</v>
          </cell>
          <cell r="I116">
            <v>1156</v>
          </cell>
          <cell r="J116">
            <v>599.59</v>
          </cell>
          <cell r="K116">
            <v>1276.8900000000001</v>
          </cell>
          <cell r="L116">
            <v>1879.42</v>
          </cell>
          <cell r="M116">
            <v>739.8</v>
          </cell>
        </row>
        <row r="117">
          <cell r="B117">
            <v>806.65</v>
          </cell>
          <cell r="C117">
            <v>914.26</v>
          </cell>
          <cell r="D117">
            <v>1120.52</v>
          </cell>
          <cell r="E117">
            <v>808.39</v>
          </cell>
          <cell r="F117">
            <v>582.09</v>
          </cell>
          <cell r="G117">
            <v>1023.81</v>
          </cell>
          <cell r="H117">
            <v>906.04</v>
          </cell>
          <cell r="I117">
            <v>1193.49</v>
          </cell>
          <cell r="J117">
            <v>758.35</v>
          </cell>
          <cell r="K117">
            <v>1685.61</v>
          </cell>
          <cell r="L117">
            <v>2988.72</v>
          </cell>
          <cell r="M117">
            <v>861.07</v>
          </cell>
        </row>
        <row r="118">
          <cell r="B118">
            <v>642.24</v>
          </cell>
          <cell r="C118">
            <v>684.19</v>
          </cell>
          <cell r="D118">
            <v>899.81</v>
          </cell>
          <cell r="E118">
            <v>646.66999999999996</v>
          </cell>
          <cell r="F118">
            <v>491.71</v>
          </cell>
          <cell r="G118">
            <v>917.63</v>
          </cell>
          <cell r="H118">
            <v>676.97</v>
          </cell>
          <cell r="I118">
            <v>739.06999999999948</v>
          </cell>
          <cell r="J118">
            <v>532.44000000000005</v>
          </cell>
          <cell r="K118">
            <v>1110.02</v>
          </cell>
          <cell r="L118">
            <v>1622.74</v>
          </cell>
          <cell r="M118">
            <v>622.11</v>
          </cell>
        </row>
        <row r="119">
          <cell r="B119">
            <v>689.37</v>
          </cell>
          <cell r="C119">
            <v>698.69</v>
          </cell>
          <cell r="D119">
            <v>907.66</v>
          </cell>
          <cell r="E119">
            <v>694.63</v>
          </cell>
          <cell r="F119">
            <v>499.45</v>
          </cell>
          <cell r="G119">
            <v>942.44</v>
          </cell>
          <cell r="H119">
            <v>688.47</v>
          </cell>
          <cell r="I119">
            <v>827.02</v>
          </cell>
          <cell r="J119">
            <v>523.25</v>
          </cell>
          <cell r="K119">
            <v>1103.69</v>
          </cell>
          <cell r="L119">
            <v>1718.2</v>
          </cell>
          <cell r="M119">
            <v>650.25</v>
          </cell>
        </row>
        <row r="120">
          <cell r="B120">
            <v>662.67</v>
          </cell>
          <cell r="C120">
            <v>722.63</v>
          </cell>
          <cell r="D120">
            <v>954.63</v>
          </cell>
          <cell r="E120">
            <v>664.75</v>
          </cell>
          <cell r="F120">
            <v>536.6</v>
          </cell>
          <cell r="G120">
            <v>945.78</v>
          </cell>
          <cell r="H120">
            <v>719.66</v>
          </cell>
          <cell r="I120">
            <v>842.55</v>
          </cell>
          <cell r="J120">
            <v>553.69000000000005</v>
          </cell>
          <cell r="K120">
            <v>1163.1300000000001</v>
          </cell>
          <cell r="L120">
            <v>1714.32</v>
          </cell>
          <cell r="M120">
            <v>621.51</v>
          </cell>
        </row>
        <row r="121">
          <cell r="B121">
            <v>691.36</v>
          </cell>
          <cell r="C121">
            <v>718.79</v>
          </cell>
          <cell r="D121">
            <v>933.08</v>
          </cell>
          <cell r="E121">
            <v>695.05</v>
          </cell>
          <cell r="F121">
            <v>540</v>
          </cell>
          <cell r="G121">
            <v>956.24</v>
          </cell>
          <cell r="H121">
            <v>686.18</v>
          </cell>
          <cell r="I121">
            <v>837.14</v>
          </cell>
          <cell r="J121">
            <v>542.69000000000005</v>
          </cell>
          <cell r="K121">
            <v>1110.21</v>
          </cell>
          <cell r="L121">
            <v>1628.47</v>
          </cell>
          <cell r="M121">
            <v>597.30999999999995</v>
          </cell>
        </row>
        <row r="122">
          <cell r="B122">
            <v>707.16</v>
          </cell>
          <cell r="C122">
            <v>752.76</v>
          </cell>
          <cell r="D122">
            <v>949.96</v>
          </cell>
          <cell r="E122">
            <v>710.52</v>
          </cell>
          <cell r="F122">
            <v>534.29999999999995</v>
          </cell>
          <cell r="G122">
            <v>1158.43</v>
          </cell>
          <cell r="H122">
            <v>846.48</v>
          </cell>
          <cell r="I122">
            <v>879.98</v>
          </cell>
          <cell r="J122">
            <v>542.5</v>
          </cell>
          <cell r="K122">
            <v>1126.4100000000001</v>
          </cell>
          <cell r="L122">
            <v>1665.72</v>
          </cell>
          <cell r="M122">
            <v>621.29999999999995</v>
          </cell>
        </row>
        <row r="123">
          <cell r="B123">
            <v>695.99</v>
          </cell>
          <cell r="C123">
            <v>762.73</v>
          </cell>
          <cell r="D123">
            <v>969.14</v>
          </cell>
          <cell r="E123">
            <v>697.92</v>
          </cell>
          <cell r="F123">
            <v>529.54999999999995</v>
          </cell>
          <cell r="G123">
            <v>1273.56</v>
          </cell>
          <cell r="H123">
            <v>714.36</v>
          </cell>
          <cell r="I123">
            <v>849.27</v>
          </cell>
          <cell r="J123">
            <v>624.63</v>
          </cell>
          <cell r="K123">
            <v>1169.6600000000001</v>
          </cell>
          <cell r="L123">
            <v>1846.66</v>
          </cell>
          <cell r="M123">
            <v>629.89</v>
          </cell>
        </row>
        <row r="124">
          <cell r="B124">
            <v>748.1</v>
          </cell>
          <cell r="C124">
            <v>764.77</v>
          </cell>
          <cell r="D124">
            <v>985.33</v>
          </cell>
          <cell r="E124">
            <v>752.26</v>
          </cell>
          <cell r="F124">
            <v>563.88</v>
          </cell>
          <cell r="G124">
            <v>1127.47</v>
          </cell>
          <cell r="H124">
            <v>696.32</v>
          </cell>
          <cell r="I124">
            <v>837.42</v>
          </cell>
          <cell r="J124">
            <v>653.73</v>
          </cell>
          <cell r="K124">
            <v>1183.42</v>
          </cell>
          <cell r="L124">
            <v>1837.24</v>
          </cell>
          <cell r="M124">
            <v>628.13</v>
          </cell>
        </row>
        <row r="125">
          <cell r="B125">
            <v>777.34</v>
          </cell>
          <cell r="C125">
            <v>804.28</v>
          </cell>
          <cell r="D125">
            <v>1011.9</v>
          </cell>
          <cell r="E125">
            <v>779.63</v>
          </cell>
          <cell r="F125">
            <v>544.38</v>
          </cell>
          <cell r="G125">
            <v>1219.9000000000001</v>
          </cell>
          <cell r="H125">
            <v>752.4</v>
          </cell>
          <cell r="I125">
            <v>886.55999999999949</v>
          </cell>
          <cell r="J125">
            <v>647.46</v>
          </cell>
          <cell r="K125">
            <v>1304.82</v>
          </cell>
          <cell r="L125">
            <v>1930.11</v>
          </cell>
          <cell r="M125">
            <v>751.85</v>
          </cell>
        </row>
        <row r="126">
          <cell r="B126">
            <v>749.41</v>
          </cell>
          <cell r="C126">
            <v>757.28</v>
          </cell>
          <cell r="D126">
            <v>934.30000000000052</v>
          </cell>
          <cell r="E126">
            <v>751.27</v>
          </cell>
          <cell r="F126">
            <v>539.22</v>
          </cell>
          <cell r="G126">
            <v>1123.99</v>
          </cell>
          <cell r="H126">
            <v>729.51</v>
          </cell>
          <cell r="I126">
            <v>878.5</v>
          </cell>
          <cell r="J126">
            <v>600.59</v>
          </cell>
          <cell r="K126">
            <v>1233.26</v>
          </cell>
          <cell r="L126">
            <v>1679.13</v>
          </cell>
          <cell r="M126">
            <v>723.08</v>
          </cell>
        </row>
        <row r="127">
          <cell r="B127">
            <v>749.41</v>
          </cell>
          <cell r="C127">
            <v>757.28</v>
          </cell>
          <cell r="D127">
            <v>934.30000000000052</v>
          </cell>
          <cell r="E127">
            <v>751.27</v>
          </cell>
          <cell r="F127">
            <v>539.22</v>
          </cell>
          <cell r="G127">
            <v>1123.99</v>
          </cell>
          <cell r="H127">
            <v>729.51</v>
          </cell>
          <cell r="I127">
            <v>878.5</v>
          </cell>
          <cell r="J127">
            <v>600.59</v>
          </cell>
          <cell r="K127">
            <v>1233.26</v>
          </cell>
          <cell r="L127">
            <v>1679.13</v>
          </cell>
          <cell r="M127">
            <v>723.08</v>
          </cell>
        </row>
        <row r="128">
          <cell r="B128">
            <v>752.65</v>
          </cell>
          <cell r="C128">
            <v>843.6</v>
          </cell>
          <cell r="D128">
            <v>1097.06</v>
          </cell>
          <cell r="E128">
            <v>773</v>
          </cell>
          <cell r="F128">
            <v>601.41</v>
          </cell>
          <cell r="G128">
            <v>1212.99</v>
          </cell>
          <cell r="H128">
            <v>786.61</v>
          </cell>
          <cell r="I128">
            <v>978.04</v>
          </cell>
          <cell r="J128">
            <v>667.22</v>
          </cell>
          <cell r="K128">
            <v>1330.07</v>
          </cell>
          <cell r="L128">
            <v>2202.62</v>
          </cell>
          <cell r="M128">
            <v>731.8</v>
          </cell>
        </row>
        <row r="129">
          <cell r="B129">
            <v>999.26</v>
          </cell>
          <cell r="C129">
            <v>1123.95</v>
          </cell>
          <cell r="D129">
            <v>1271.7</v>
          </cell>
          <cell r="E129">
            <v>1020.62</v>
          </cell>
          <cell r="F129">
            <v>701.63</v>
          </cell>
          <cell r="G129">
            <v>1631.15</v>
          </cell>
          <cell r="H129">
            <v>1172.6099999999999</v>
          </cell>
          <cell r="I129">
            <v>1725.74</v>
          </cell>
          <cell r="J129">
            <v>927.23</v>
          </cell>
          <cell r="K129">
            <v>1794.26</v>
          </cell>
          <cell r="L129">
            <v>3007.65</v>
          </cell>
          <cell r="M129">
            <v>960.06</v>
          </cell>
        </row>
        <row r="130">
          <cell r="B130">
            <v>684.42</v>
          </cell>
          <cell r="C130">
            <v>771.08</v>
          </cell>
          <cell r="D130">
            <v>1064.57</v>
          </cell>
          <cell r="E130">
            <v>718.42</v>
          </cell>
          <cell r="F130">
            <v>566.4</v>
          </cell>
          <cell r="G130">
            <v>1144.76</v>
          </cell>
          <cell r="H130">
            <v>789.38</v>
          </cell>
          <cell r="I130">
            <v>1073.8499999999999</v>
          </cell>
          <cell r="J130">
            <v>638.86</v>
          </cell>
          <cell r="K130">
            <v>1162.49</v>
          </cell>
          <cell r="L130">
            <v>1679.14</v>
          </cell>
          <cell r="M130">
            <v>657.34</v>
          </cell>
        </row>
        <row r="131">
          <cell r="B131">
            <v>695.1</v>
          </cell>
          <cell r="C131">
            <v>777.78</v>
          </cell>
          <cell r="D131">
            <v>1061.3900000000001</v>
          </cell>
          <cell r="E131">
            <v>734.33</v>
          </cell>
          <cell r="F131">
            <v>585.01</v>
          </cell>
          <cell r="G131">
            <v>1115.54</v>
          </cell>
          <cell r="H131">
            <v>782.37</v>
          </cell>
          <cell r="I131">
            <v>942.55999999999949</v>
          </cell>
          <cell r="J131">
            <v>669.39</v>
          </cell>
          <cell r="K131">
            <v>1252.8800000000001</v>
          </cell>
          <cell r="L131">
            <v>1652.93</v>
          </cell>
          <cell r="M131">
            <v>679.08</v>
          </cell>
        </row>
        <row r="132">
          <cell r="B132">
            <v>689.69</v>
          </cell>
          <cell r="C132">
            <v>796.19</v>
          </cell>
          <cell r="D132">
            <v>1066.0999999999999</v>
          </cell>
          <cell r="E132">
            <v>731.71</v>
          </cell>
          <cell r="F132">
            <v>593</v>
          </cell>
          <cell r="G132">
            <v>1158.77</v>
          </cell>
          <cell r="H132">
            <v>783</v>
          </cell>
          <cell r="I132">
            <v>950.4</v>
          </cell>
          <cell r="J132">
            <v>672.79</v>
          </cell>
          <cell r="K132">
            <v>1201.0999999999999</v>
          </cell>
          <cell r="L132">
            <v>1774.36</v>
          </cell>
          <cell r="M132">
            <v>677.29</v>
          </cell>
        </row>
        <row r="133">
          <cell r="B133">
            <v>682.77</v>
          </cell>
          <cell r="C133">
            <v>791.88</v>
          </cell>
          <cell r="D133">
            <v>1040.5</v>
          </cell>
          <cell r="E133">
            <v>723.95</v>
          </cell>
          <cell r="F133">
            <v>637.16999999999996</v>
          </cell>
          <cell r="G133">
            <v>1120.1600000000001</v>
          </cell>
          <cell r="H133">
            <v>779.31</v>
          </cell>
          <cell r="I133">
            <v>912.61</v>
          </cell>
          <cell r="J133">
            <v>648.44000000000005</v>
          </cell>
          <cell r="K133">
            <v>1163.25</v>
          </cell>
          <cell r="L133">
            <v>1711.34</v>
          </cell>
          <cell r="M133">
            <v>791.49</v>
          </cell>
        </row>
        <row r="134">
          <cell r="B134">
            <v>690.66</v>
          </cell>
          <cell r="C134">
            <v>805.42</v>
          </cell>
          <cell r="D134">
            <v>1067.8499999999999</v>
          </cell>
          <cell r="E134">
            <v>735.57</v>
          </cell>
          <cell r="F134">
            <v>632.53</v>
          </cell>
          <cell r="G134">
            <v>1165.73</v>
          </cell>
          <cell r="H134">
            <v>768.01</v>
          </cell>
          <cell r="I134">
            <v>1005.18</v>
          </cell>
          <cell r="J134">
            <v>670.65</v>
          </cell>
          <cell r="K134">
            <v>1162.18</v>
          </cell>
          <cell r="L134">
            <v>1734.3</v>
          </cell>
          <cell r="M134">
            <v>759.59</v>
          </cell>
        </row>
        <row r="135">
          <cell r="B135">
            <v>697.89</v>
          </cell>
          <cell r="C135">
            <v>797.83</v>
          </cell>
          <cell r="D135">
            <v>1068.1300000000001</v>
          </cell>
          <cell r="E135">
            <v>739.57</v>
          </cell>
          <cell r="F135">
            <v>615.57000000000005</v>
          </cell>
          <cell r="G135">
            <v>1133.3499999999999</v>
          </cell>
          <cell r="H135">
            <v>783.38</v>
          </cell>
          <cell r="I135">
            <v>1002.76</v>
          </cell>
          <cell r="J135">
            <v>688.3</v>
          </cell>
          <cell r="K135">
            <v>1172.44</v>
          </cell>
          <cell r="L135">
            <v>1744.57</v>
          </cell>
          <cell r="M135">
            <v>684.27</v>
          </cell>
        </row>
        <row r="136">
          <cell r="B136">
            <v>772.09</v>
          </cell>
          <cell r="C136">
            <v>848.48</v>
          </cell>
          <cell r="D136">
            <v>1105.52</v>
          </cell>
          <cell r="E136">
            <v>829.39</v>
          </cell>
          <cell r="F136">
            <v>658.8</v>
          </cell>
          <cell r="G136">
            <v>1211.97</v>
          </cell>
          <cell r="H136">
            <v>790.86</v>
          </cell>
          <cell r="I136">
            <v>1000.36</v>
          </cell>
          <cell r="J136">
            <v>670.63</v>
          </cell>
          <cell r="K136">
            <v>1212.1500000000001</v>
          </cell>
          <cell r="L136">
            <v>2069.0700000000002</v>
          </cell>
          <cell r="M136">
            <v>720.37</v>
          </cell>
        </row>
        <row r="137">
          <cell r="B137">
            <v>790.53</v>
          </cell>
          <cell r="C137">
            <v>847.57</v>
          </cell>
          <cell r="D137">
            <v>1128.44</v>
          </cell>
          <cell r="E137">
            <v>843.77</v>
          </cell>
          <cell r="F137">
            <v>685.05</v>
          </cell>
          <cell r="G137">
            <v>1186.1300000000001</v>
          </cell>
          <cell r="H137">
            <v>815.87</v>
          </cell>
          <cell r="I137">
            <v>1001.17</v>
          </cell>
          <cell r="J137">
            <v>660.51</v>
          </cell>
          <cell r="K137">
            <v>1325.74</v>
          </cell>
          <cell r="L137">
            <v>1869.66</v>
          </cell>
          <cell r="M137">
            <v>714.96</v>
          </cell>
        </row>
        <row r="138">
          <cell r="B138">
            <v>804.08</v>
          </cell>
          <cell r="C138">
            <v>821</v>
          </cell>
          <cell r="D138">
            <v>1117.46</v>
          </cell>
          <cell r="E138">
            <v>854.17</v>
          </cell>
          <cell r="F138">
            <v>683.73</v>
          </cell>
          <cell r="G138">
            <v>1185.3800000000001</v>
          </cell>
          <cell r="H138">
            <v>784.45</v>
          </cell>
          <cell r="I138">
            <v>1015.53</v>
          </cell>
          <cell r="J138">
            <v>623.44000000000005</v>
          </cell>
          <cell r="K138">
            <v>1191.47</v>
          </cell>
          <cell r="L138">
            <v>1879.17</v>
          </cell>
          <cell r="M138">
            <v>692.47</v>
          </cell>
        </row>
        <row r="139">
          <cell r="B139">
            <v>804.08</v>
          </cell>
          <cell r="C139">
            <v>821</v>
          </cell>
          <cell r="D139">
            <v>1117.46</v>
          </cell>
          <cell r="E139">
            <v>854.17</v>
          </cell>
          <cell r="F139">
            <v>683.73</v>
          </cell>
          <cell r="G139">
            <v>1185.3800000000001</v>
          </cell>
          <cell r="H139">
            <v>784.45</v>
          </cell>
          <cell r="I139">
            <v>1015.53</v>
          </cell>
          <cell r="J139">
            <v>623.44000000000005</v>
          </cell>
          <cell r="K139">
            <v>1191.47</v>
          </cell>
          <cell r="L139">
            <v>1879.17</v>
          </cell>
          <cell r="M139">
            <v>692.47</v>
          </cell>
        </row>
        <row r="140">
          <cell r="B140">
            <v>829.53</v>
          </cell>
          <cell r="C140">
            <v>927.32</v>
          </cell>
          <cell r="D140">
            <v>1236.3900000000001</v>
          </cell>
          <cell r="E140">
            <v>877.63</v>
          </cell>
          <cell r="F140">
            <v>710.73</v>
          </cell>
          <cell r="G140">
            <v>1273.54</v>
          </cell>
          <cell r="H140">
            <v>827.44</v>
          </cell>
          <cell r="I140">
            <v>1257.74</v>
          </cell>
          <cell r="J140">
            <v>728.47</v>
          </cell>
          <cell r="K140">
            <v>1499.42</v>
          </cell>
          <cell r="L140">
            <v>2214.38</v>
          </cell>
          <cell r="M140">
            <v>784.58</v>
          </cell>
        </row>
        <row r="141">
          <cell r="B141">
            <v>1110.96</v>
          </cell>
          <cell r="C141">
            <v>1224.92</v>
          </cell>
          <cell r="D141">
            <v>1519.2</v>
          </cell>
          <cell r="E141">
            <v>1157.3699999999999</v>
          </cell>
          <cell r="F141">
            <v>804.05</v>
          </cell>
          <cell r="G141">
            <v>1741.88</v>
          </cell>
          <cell r="H141">
            <v>1118.73</v>
          </cell>
          <cell r="I141">
            <v>2141.29</v>
          </cell>
          <cell r="J141">
            <v>1021.5</v>
          </cell>
          <cell r="K141">
            <v>1797.86</v>
          </cell>
          <cell r="L141">
            <v>3429.86</v>
          </cell>
          <cell r="M141">
            <v>989.12</v>
          </cell>
        </row>
        <row r="142">
          <cell r="B142">
            <v>751.73</v>
          </cell>
          <cell r="C142">
            <v>864.24</v>
          </cell>
          <cell r="D142">
            <v>1255.3499999999999</v>
          </cell>
          <cell r="E142">
            <v>805.22</v>
          </cell>
          <cell r="F142">
            <v>714.41</v>
          </cell>
          <cell r="G142">
            <v>1229.92</v>
          </cell>
          <cell r="H142">
            <v>791.38</v>
          </cell>
          <cell r="I142">
            <v>1049.1300000000001</v>
          </cell>
          <cell r="J142">
            <v>703.38</v>
          </cell>
          <cell r="K142">
            <v>1371.84</v>
          </cell>
          <cell r="L142">
            <v>1874.78</v>
          </cell>
          <cell r="M142">
            <v>658.97</v>
          </cell>
        </row>
        <row r="143">
          <cell r="B143">
            <v>754.49</v>
          </cell>
          <cell r="C143">
            <v>873.75</v>
          </cell>
          <cell r="D143">
            <v>1186.47</v>
          </cell>
          <cell r="E143">
            <v>807.46</v>
          </cell>
          <cell r="F143">
            <v>722.66</v>
          </cell>
          <cell r="G143">
            <v>1307.8499999999999</v>
          </cell>
          <cell r="H143">
            <v>904.76</v>
          </cell>
          <cell r="I143">
            <v>1045.21</v>
          </cell>
          <cell r="J143">
            <v>733.72</v>
          </cell>
          <cell r="K143">
            <v>1318.91</v>
          </cell>
          <cell r="L143">
            <v>1860.82</v>
          </cell>
          <cell r="M143">
            <v>679.71</v>
          </cell>
        </row>
        <row r="144">
          <cell r="B144">
            <v>751.81</v>
          </cell>
          <cell r="C144">
            <v>876.27</v>
          </cell>
          <cell r="D144">
            <v>1195.56</v>
          </cell>
          <cell r="E144">
            <v>800.03</v>
          </cell>
          <cell r="F144">
            <v>694.74</v>
          </cell>
          <cell r="G144">
            <v>1282.42</v>
          </cell>
          <cell r="H144">
            <v>914.86</v>
          </cell>
          <cell r="I144">
            <v>1057.17</v>
          </cell>
          <cell r="J144">
            <v>727.09</v>
          </cell>
          <cell r="K144">
            <v>1319.31</v>
          </cell>
          <cell r="L144">
            <v>1933.05</v>
          </cell>
          <cell r="M144">
            <v>699.52</v>
          </cell>
        </row>
        <row r="145">
          <cell r="B145">
            <v>770.85</v>
          </cell>
          <cell r="C145">
            <v>873.61</v>
          </cell>
          <cell r="D145">
            <v>1174.48</v>
          </cell>
          <cell r="E145">
            <v>827.61</v>
          </cell>
          <cell r="F145">
            <v>692.73</v>
          </cell>
          <cell r="G145">
            <v>1273.24</v>
          </cell>
          <cell r="H145">
            <v>892.41</v>
          </cell>
          <cell r="I145">
            <v>1004.69</v>
          </cell>
          <cell r="J145">
            <v>711.79</v>
          </cell>
          <cell r="K145">
            <v>1310.49</v>
          </cell>
          <cell r="L145">
            <v>1806.78</v>
          </cell>
          <cell r="M145">
            <v>848.98</v>
          </cell>
        </row>
        <row r="146">
          <cell r="B146">
            <v>750.43</v>
          </cell>
          <cell r="C146">
            <v>899.61</v>
          </cell>
          <cell r="D146">
            <v>1170.75</v>
          </cell>
          <cell r="E146">
            <v>806.1</v>
          </cell>
          <cell r="F146">
            <v>752.45</v>
          </cell>
          <cell r="G146">
            <v>1308.01</v>
          </cell>
          <cell r="H146">
            <v>897.39</v>
          </cell>
          <cell r="I146">
            <v>1136.45</v>
          </cell>
          <cell r="J146">
            <v>732.43</v>
          </cell>
          <cell r="K146">
            <v>1374.19</v>
          </cell>
          <cell r="L146">
            <v>1905.76</v>
          </cell>
          <cell r="M146">
            <v>817.68</v>
          </cell>
        </row>
        <row r="147">
          <cell r="B147">
            <v>756.42</v>
          </cell>
          <cell r="C147">
            <v>907.33</v>
          </cell>
          <cell r="D147">
            <v>1212.03</v>
          </cell>
          <cell r="E147">
            <v>807.37</v>
          </cell>
          <cell r="F147">
            <v>710.03</v>
          </cell>
          <cell r="G147">
            <v>1385.32</v>
          </cell>
          <cell r="H147">
            <v>925.04</v>
          </cell>
          <cell r="I147">
            <v>1095.69</v>
          </cell>
          <cell r="J147">
            <v>747.61</v>
          </cell>
          <cell r="K147">
            <v>1387.66</v>
          </cell>
          <cell r="L147">
            <v>1900.42</v>
          </cell>
          <cell r="M147">
            <v>756.57</v>
          </cell>
        </row>
        <row r="148">
          <cell r="B148">
            <v>838.11</v>
          </cell>
          <cell r="C148">
            <v>950.17</v>
          </cell>
          <cell r="D148">
            <v>1233.8800000000001</v>
          </cell>
          <cell r="E148">
            <v>900.77</v>
          </cell>
          <cell r="F148">
            <v>755.47</v>
          </cell>
          <cell r="G148">
            <v>1379.29</v>
          </cell>
          <cell r="H148">
            <v>905.56</v>
          </cell>
          <cell r="I148">
            <v>1094.69</v>
          </cell>
          <cell r="J148">
            <v>761.4</v>
          </cell>
          <cell r="K148">
            <v>1440.59</v>
          </cell>
          <cell r="L148">
            <v>2090.7600000000002</v>
          </cell>
          <cell r="M148">
            <v>818.4</v>
          </cell>
        </row>
        <row r="149">
          <cell r="B149">
            <v>826.34</v>
          </cell>
          <cell r="C149">
            <v>941.22</v>
          </cell>
          <cell r="D149">
            <v>1283.07</v>
          </cell>
          <cell r="E149">
            <v>886.98</v>
          </cell>
          <cell r="F149">
            <v>707.5</v>
          </cell>
          <cell r="G149">
            <v>1421.13</v>
          </cell>
          <cell r="H149">
            <v>913.84</v>
          </cell>
          <cell r="I149">
            <v>1145.05</v>
          </cell>
          <cell r="J149">
            <v>742.12</v>
          </cell>
          <cell r="K149">
            <v>1376.43</v>
          </cell>
          <cell r="L149">
            <v>2004.78</v>
          </cell>
          <cell r="M149">
            <v>768.38</v>
          </cell>
        </row>
        <row r="150">
          <cell r="B150">
            <v>972.53</v>
          </cell>
          <cell r="C150">
            <v>925.59</v>
          </cell>
          <cell r="D150">
            <v>1216.6300000000001</v>
          </cell>
          <cell r="E150">
            <v>1031.67</v>
          </cell>
          <cell r="F150">
            <v>701.74</v>
          </cell>
          <cell r="G150">
            <v>1376.79</v>
          </cell>
          <cell r="H150">
            <v>888.42</v>
          </cell>
          <cell r="I150">
            <v>1122.53</v>
          </cell>
          <cell r="J150">
            <v>687.56</v>
          </cell>
          <cell r="K150">
            <v>1339.82</v>
          </cell>
          <cell r="L150">
            <v>1952.74</v>
          </cell>
          <cell r="M150">
            <v>734.53</v>
          </cell>
        </row>
        <row r="151">
          <cell r="B151">
            <v>1201.43</v>
          </cell>
          <cell r="C151">
            <v>1003.53</v>
          </cell>
          <cell r="D151">
            <v>1275.1400000000001</v>
          </cell>
          <cell r="E151">
            <v>1265.2</v>
          </cell>
          <cell r="F151">
            <v>771.69</v>
          </cell>
          <cell r="G151">
            <v>1396.33</v>
          </cell>
          <cell r="H151">
            <v>902.46</v>
          </cell>
          <cell r="I151">
            <v>1151.24</v>
          </cell>
          <cell r="J151">
            <v>701.46</v>
          </cell>
          <cell r="K151">
            <v>1503.32</v>
          </cell>
          <cell r="L151">
            <v>2726.02</v>
          </cell>
          <cell r="M151">
            <v>800.86</v>
          </cell>
        </row>
        <row r="152">
          <cell r="B152">
            <v>1127.07</v>
          </cell>
          <cell r="C152">
            <v>1222.33</v>
          </cell>
          <cell r="D152">
            <v>1500.8</v>
          </cell>
          <cell r="E152">
            <v>1184.19</v>
          </cell>
          <cell r="F152">
            <v>849.66</v>
          </cell>
          <cell r="G152">
            <v>2000.83</v>
          </cell>
          <cell r="H152">
            <v>1035.08</v>
          </cell>
          <cell r="I152">
            <v>2192.12</v>
          </cell>
          <cell r="J152">
            <v>915.15</v>
          </cell>
          <cell r="K152">
            <v>1922.54</v>
          </cell>
          <cell r="L152">
            <v>2628.05</v>
          </cell>
          <cell r="M152">
            <v>938.52</v>
          </cell>
        </row>
        <row r="153">
          <cell r="B153">
            <v>962.89</v>
          </cell>
          <cell r="C153">
            <v>1252.07</v>
          </cell>
          <cell r="D153">
            <v>1587.73</v>
          </cell>
          <cell r="E153">
            <v>1022.26</v>
          </cell>
          <cell r="F153">
            <v>938.61</v>
          </cell>
          <cell r="G153">
            <v>1632.51</v>
          </cell>
          <cell r="H153">
            <v>1379.9</v>
          </cell>
          <cell r="I153">
            <v>1703.29</v>
          </cell>
          <cell r="J153">
            <v>1068.73</v>
          </cell>
          <cell r="K153">
            <v>2154.1</v>
          </cell>
          <cell r="L153">
            <v>2947.43</v>
          </cell>
          <cell r="M153">
            <v>1162.43</v>
          </cell>
        </row>
        <row r="154">
          <cell r="B154">
            <v>849.41</v>
          </cell>
          <cell r="C154">
            <v>969.84</v>
          </cell>
          <cell r="D154">
            <v>1332.89</v>
          </cell>
          <cell r="E154">
            <v>922.58</v>
          </cell>
          <cell r="F154">
            <v>721.06</v>
          </cell>
          <cell r="G154">
            <v>1421.69</v>
          </cell>
          <cell r="H154">
            <v>919.47</v>
          </cell>
          <cell r="I154">
            <v>1180.05</v>
          </cell>
          <cell r="J154">
            <v>809.96</v>
          </cell>
          <cell r="K154">
            <v>1558.25</v>
          </cell>
          <cell r="L154">
            <v>2085.4499999999998</v>
          </cell>
          <cell r="M154">
            <v>792.93</v>
          </cell>
        </row>
        <row r="155">
          <cell r="B155">
            <v>834.07</v>
          </cell>
          <cell r="C155">
            <v>979.97</v>
          </cell>
          <cell r="D155">
            <v>1349.77</v>
          </cell>
          <cell r="E155">
            <v>902.35</v>
          </cell>
          <cell r="F155">
            <v>816.65</v>
          </cell>
          <cell r="G155">
            <v>1476.94</v>
          </cell>
          <cell r="H155">
            <v>940.53</v>
          </cell>
          <cell r="I155">
            <v>1221.6600000000001</v>
          </cell>
          <cell r="J155">
            <v>835.97</v>
          </cell>
          <cell r="K155">
            <v>1471.06</v>
          </cell>
          <cell r="L155">
            <v>2143.3200000000002</v>
          </cell>
          <cell r="M155">
            <v>823.59</v>
          </cell>
        </row>
        <row r="156">
          <cell r="B156">
            <v>837.98</v>
          </cell>
          <cell r="C156">
            <v>993.77</v>
          </cell>
          <cell r="D156">
            <v>1380.37</v>
          </cell>
          <cell r="E156">
            <v>904.72</v>
          </cell>
          <cell r="F156">
            <v>761.01</v>
          </cell>
          <cell r="G156">
            <v>1480.94</v>
          </cell>
          <cell r="H156">
            <v>1004.45</v>
          </cell>
          <cell r="I156">
            <v>1197.94</v>
          </cell>
          <cell r="J156">
            <v>827.7</v>
          </cell>
          <cell r="K156">
            <v>1537.85</v>
          </cell>
          <cell r="L156">
            <v>2469.52</v>
          </cell>
          <cell r="M156">
            <v>830.82</v>
          </cell>
        </row>
        <row r="157">
          <cell r="B157">
            <v>864</v>
          </cell>
          <cell r="C157">
            <v>978.63</v>
          </cell>
          <cell r="D157">
            <v>1370.84</v>
          </cell>
          <cell r="E157">
            <v>927.62</v>
          </cell>
          <cell r="F157">
            <v>743.8</v>
          </cell>
          <cell r="G157">
            <v>1395.95</v>
          </cell>
          <cell r="H157">
            <v>937.64</v>
          </cell>
          <cell r="I157">
            <v>1149.1400000000001</v>
          </cell>
          <cell r="J157">
            <v>831.34</v>
          </cell>
          <cell r="K157">
            <v>1512.24</v>
          </cell>
          <cell r="L157">
            <v>2324.36</v>
          </cell>
          <cell r="M157">
            <v>926.61</v>
          </cell>
        </row>
        <row r="158">
          <cell r="B158">
            <v>834.53</v>
          </cell>
          <cell r="C158">
            <v>1007.8</v>
          </cell>
          <cell r="D158">
            <v>1415.48</v>
          </cell>
          <cell r="E158">
            <v>904.14</v>
          </cell>
          <cell r="F158">
            <v>771.53</v>
          </cell>
          <cell r="G158">
            <v>1473.35</v>
          </cell>
          <cell r="H158">
            <v>965.54</v>
          </cell>
          <cell r="I158">
            <v>1236.8599999999999</v>
          </cell>
          <cell r="J158">
            <v>806.34</v>
          </cell>
          <cell r="K158">
            <v>1510.07</v>
          </cell>
          <cell r="L158">
            <v>2248.5</v>
          </cell>
          <cell r="M158">
            <v>899.39</v>
          </cell>
        </row>
        <row r="159">
          <cell r="B159">
            <v>844.75</v>
          </cell>
          <cell r="C159">
            <v>1009.69</v>
          </cell>
          <cell r="D159">
            <v>1389.77</v>
          </cell>
          <cell r="E159">
            <v>914.75</v>
          </cell>
          <cell r="F159">
            <v>769.25</v>
          </cell>
          <cell r="G159">
            <v>1520.88</v>
          </cell>
          <cell r="H159">
            <v>970.01</v>
          </cell>
          <cell r="I159">
            <v>1237.3</v>
          </cell>
          <cell r="J159">
            <v>810.86</v>
          </cell>
          <cell r="K159">
            <v>1542.45</v>
          </cell>
          <cell r="L159">
            <v>2186.5100000000002</v>
          </cell>
          <cell r="M159">
            <v>848.77</v>
          </cell>
        </row>
        <row r="160">
          <cell r="B160">
            <v>925.76</v>
          </cell>
          <cell r="C160">
            <v>1042.23</v>
          </cell>
          <cell r="D160">
            <v>1438.86</v>
          </cell>
          <cell r="E160">
            <v>999.55</v>
          </cell>
          <cell r="F160">
            <v>865.89</v>
          </cell>
          <cell r="G160">
            <v>1524.59</v>
          </cell>
          <cell r="H160">
            <v>982.86</v>
          </cell>
          <cell r="I160">
            <v>1277.42</v>
          </cell>
          <cell r="J160">
            <v>818.26</v>
          </cell>
          <cell r="K160">
            <v>1531.64</v>
          </cell>
          <cell r="L160">
            <v>2221.15</v>
          </cell>
          <cell r="M160">
            <v>895.21</v>
          </cell>
        </row>
        <row r="161">
          <cell r="B161">
            <v>921.64</v>
          </cell>
          <cell r="C161">
            <v>1061.0999999999999</v>
          </cell>
          <cell r="D161">
            <v>1488.52</v>
          </cell>
          <cell r="E161">
            <v>993.77</v>
          </cell>
          <cell r="F161">
            <v>816.43</v>
          </cell>
          <cell r="G161">
            <v>1541.47</v>
          </cell>
          <cell r="H161">
            <v>1040.17</v>
          </cell>
          <cell r="I161">
            <v>1285.75</v>
          </cell>
          <cell r="J161">
            <v>852.17</v>
          </cell>
          <cell r="K161">
            <v>1681.22</v>
          </cell>
          <cell r="L161">
            <v>2212.16</v>
          </cell>
          <cell r="M161">
            <v>921.36</v>
          </cell>
        </row>
        <row r="162">
          <cell r="B162">
            <v>944.8</v>
          </cell>
          <cell r="C162">
            <v>1036.67</v>
          </cell>
          <cell r="D162">
            <v>1405.89</v>
          </cell>
          <cell r="E162">
            <v>1009.8</v>
          </cell>
          <cell r="F162">
            <v>853.93</v>
          </cell>
          <cell r="G162">
            <v>1496.44</v>
          </cell>
          <cell r="H162">
            <v>1072.3399999999999</v>
          </cell>
          <cell r="I162">
            <v>1218.78</v>
          </cell>
          <cell r="J162">
            <v>804.52</v>
          </cell>
          <cell r="K162">
            <v>1550.26</v>
          </cell>
          <cell r="L162">
            <v>2089.98</v>
          </cell>
          <cell r="M162">
            <v>877.47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DCF"/>
      <sheetName val="BS"/>
      <sheetName val="Summary"/>
      <sheetName val="KBRO"/>
      <sheetName val="BS Data"/>
      <sheetName val="Access Lines"/>
      <sheetName val="Metrics"/>
      <sheetName val="2Q99"/>
      <sheetName val="1Q99"/>
      <sheetName val="4Q98"/>
      <sheetName val="3Q98"/>
      <sheetName val="Revenue &amp; EBITDA"/>
      <sheetName val="Rev &amp; EBITDA"/>
      <sheetName val="Business Mix"/>
      <sheetName val="EBITDA Chart"/>
      <sheetName val="Chart Data"/>
      <sheetName val="Capital Structure"/>
      <sheetName val="CS Data"/>
      <sheetName val="Comp Table"/>
      <sheetName val="Comp Graph"/>
      <sheetName val="SmartBuild 1"/>
      <sheetName val="SmartBuild 2"/>
    </sheetNames>
    <sheetDataSet>
      <sheetData sheetId="0" refreshError="1">
        <row r="12">
          <cell r="B12">
            <v>81832.06</v>
          </cell>
          <cell r="C12">
            <v>25422.578000000001</v>
          </cell>
          <cell r="D12">
            <v>27942.483</v>
          </cell>
          <cell r="E12">
            <v>29439.074999999997</v>
          </cell>
          <cell r="F12">
            <v>31785.862000000001</v>
          </cell>
          <cell r="G12">
            <v>114589.99799999999</v>
          </cell>
          <cell r="H12">
            <v>36695.390483367344</v>
          </cell>
          <cell r="I12">
            <v>40852.397332826848</v>
          </cell>
          <cell r="J12">
            <v>45676.12</v>
          </cell>
          <cell r="K12">
            <v>48616</v>
          </cell>
          <cell r="L12">
            <v>171839.9078161942</v>
          </cell>
          <cell r="M12">
            <v>53034.111036284761</v>
          </cell>
          <cell r="N12">
            <v>57376.481942426297</v>
          </cell>
          <cell r="O12">
            <v>66278.259985103956</v>
          </cell>
          <cell r="P12">
            <v>73698.88361717957</v>
          </cell>
          <cell r="Q12">
            <v>250387.73658099462</v>
          </cell>
          <cell r="R12">
            <v>348661.06529375003</v>
          </cell>
          <cell r="S12">
            <v>485541.71211265621</v>
          </cell>
          <cell r="T12">
            <v>641861.58410315239</v>
          </cell>
          <cell r="U12">
            <v>798181.35382092115</v>
          </cell>
          <cell r="V12">
            <v>954501.16736985883</v>
          </cell>
          <cell r="W12">
            <v>1110821.001545229</v>
          </cell>
          <cell r="X12">
            <v>1267140.847065137</v>
          </cell>
          <cell r="Y12">
            <v>1423460.6994904159</v>
          </cell>
          <cell r="Z12">
            <v>1579780.5564307447</v>
          </cell>
        </row>
        <row r="35">
          <cell r="B35">
            <v>-0.34420584098834522</v>
          </cell>
          <cell r="C35">
            <v>-2.0202512664914487E-2</v>
          </cell>
          <cell r="D35">
            <v>-4.6154851017403728E-2</v>
          </cell>
          <cell r="E35">
            <v>-0.10147551473193683</v>
          </cell>
          <cell r="F35">
            <v>-6.7294214324564672E-2</v>
          </cell>
          <cell r="G35">
            <v>-0.23585369183410515</v>
          </cell>
          <cell r="H35">
            <v>-9.2325028128731321E-2</v>
          </cell>
          <cell r="I35">
            <v>-9.5140692305211425E-2</v>
          </cell>
          <cell r="J35">
            <v>-0.13302170014315348</v>
          </cell>
          <cell r="K35">
            <v>-0.18726000428824824</v>
          </cell>
          <cell r="L35">
            <v>-0.50774742486534441</v>
          </cell>
          <cell r="M35">
            <v>-0.25262932998925802</v>
          </cell>
          <cell r="N35">
            <v>-0.23437038284284187</v>
          </cell>
          <cell r="O35">
            <v>-0.23888359473506596</v>
          </cell>
          <cell r="P35">
            <v>-0.23846708970255345</v>
          </cell>
          <cell r="Q35">
            <v>-0.96435039726971927</v>
          </cell>
          <cell r="R35">
            <v>-0.813245715940623</v>
          </cell>
          <cell r="S35">
            <v>-0.36121993832136962</v>
          </cell>
          <cell r="T35">
            <v>0.46678166334975724</v>
          </cell>
          <cell r="U35">
            <v>1.001156082154705</v>
          </cell>
          <cell r="V35">
            <v>1.5233372703830825</v>
          </cell>
          <cell r="W35">
            <v>1.3953824701157727</v>
          </cell>
          <cell r="X35">
            <v>1.7793439074398076</v>
          </cell>
          <cell r="Y35">
            <v>2.1197565374361154</v>
          </cell>
          <cell r="Z35">
            <v>2.4650520532417644</v>
          </cell>
        </row>
        <row r="37">
          <cell r="B37">
            <v>0.37880797127396537</v>
          </cell>
          <cell r="C37">
            <v>0.12448351852400472</v>
          </cell>
          <cell r="D37">
            <v>0.13447138138718864</v>
          </cell>
          <cell r="E37">
            <v>0.12486370506221006</v>
          </cell>
          <cell r="F37">
            <v>0.11438230236218112</v>
          </cell>
          <cell r="G37">
            <v>0.49733300063283081</v>
          </cell>
          <cell r="H37">
            <v>0.12462411347218094</v>
          </cell>
          <cell r="I37">
            <v>0.12014733709997286</v>
          </cell>
          <cell r="J37">
            <v>0.11588238206390704</v>
          </cell>
          <cell r="K37">
            <v>0.11005204374013215</v>
          </cell>
          <cell r="L37">
            <v>0.47070587637619299</v>
          </cell>
          <cell r="M37">
            <v>0.11658517367749224</v>
          </cell>
          <cell r="N37">
            <v>0.12692784916207919</v>
          </cell>
          <cell r="O37">
            <v>0.14076359801824112</v>
          </cell>
          <cell r="P37">
            <v>0.1665775587571193</v>
          </cell>
          <cell r="Q37">
            <v>0.55085417961493188</v>
          </cell>
          <cell r="R37">
            <v>1.0125856458572877</v>
          </cell>
          <cell r="S37">
            <v>1.8056908716979725</v>
          </cell>
          <cell r="T37">
            <v>2.9421808922354584</v>
          </cell>
          <cell r="U37">
            <v>3.7343207610873086</v>
          </cell>
          <cell r="V37">
            <v>4.6629275559303256</v>
          </cell>
          <cell r="W37">
            <v>5.4379278198361511</v>
          </cell>
          <cell r="X37">
            <v>6.2049801426183642</v>
          </cell>
          <cell r="Y37">
            <v>6.862238248704748</v>
          </cell>
          <cell r="Z37">
            <v>7.4936919846899475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"/>
      <sheetName val="Sparc"/>
      <sheetName val="Data"/>
      <sheetName val="Daily"/>
      <sheetName val="Assumptions"/>
      <sheetName val="PL"/>
      <sheetName val="CF"/>
      <sheetName val="BS"/>
      <sheetName val="NAV"/>
      <sheetName val="Dev"/>
      <sheetName val="Dev Sum"/>
      <sheetName val="Inv"/>
      <sheetName val="Inv Sum"/>
      <sheetName val="pre-sale"/>
      <sheetName val="smr"/>
      <sheetName val="Spark"/>
      <sheetName val="Land bank"/>
      <sheetName val="Z-Score"/>
      <sheetName val="Ratio"/>
      <sheetName val="int."/>
      <sheetName val="Sheet15"/>
      <sheetName val="Sheet1"/>
      <sheetName val="Bal Sheet &amp; Cash Flow"/>
      <sheetName val="设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7">
          <cell r="H97">
            <v>1496.4594279999999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"/>
      <sheetName val="Schedules"/>
      <sheetName val="Sp2"/>
      <sheetName val="Sched2"/>
      <sheetName val="Curtrans"/>
      <sheetName val="__FDSCACHE__"/>
      <sheetName val="DCF"/>
      <sheetName val="WACC"/>
      <sheetName val="historicalGR"/>
      <sheetName val="FutureGR"/>
      <sheetName val="Trans Graph"/>
      <sheetName val="EPS"/>
      <sheetName val="Graphs"/>
      <sheetName val="Acq. Matrix"/>
      <sheetName val="Reven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O10">
            <v>1.6459999999999999</v>
          </cell>
          <cell r="Q10">
            <v>1.671</v>
          </cell>
        </row>
        <row r="11">
          <cell r="O11">
            <v>1.597</v>
          </cell>
          <cell r="Q11">
            <v>1.6234999999999999</v>
          </cell>
        </row>
        <row r="12">
          <cell r="O12">
            <v>1.5589999999999999</v>
          </cell>
          <cell r="Q12">
            <v>1.5064</v>
          </cell>
        </row>
        <row r="13">
          <cell r="O13">
            <v>1.5660000000000001</v>
          </cell>
          <cell r="Q13">
            <v>1.6125</v>
          </cell>
        </row>
        <row r="14">
          <cell r="O14">
            <v>1.5009999999999999</v>
          </cell>
          <cell r="Q14">
            <v>1.5185</v>
          </cell>
          <cell r="U14">
            <v>1.708</v>
          </cell>
        </row>
        <row r="15">
          <cell r="O15">
            <v>1.677</v>
          </cell>
          <cell r="Q15">
            <v>1.5740000000000001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Model"/>
      <sheetName val="Revenue drivers"/>
      <sheetName val="Expense drivers"/>
      <sheetName val="DCF"/>
      <sheetName val="IndexInformation"/>
      <sheetName val="ModPubIndex"/>
      <sheetName val="MW-Cach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9">
          <cell r="L39">
            <v>69</v>
          </cell>
        </row>
        <row r="190">
          <cell r="I190">
            <v>1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ing"/>
      <sheetName val="CVC NY GAAP Fin. Statements"/>
      <sheetName val="Cash Flow"/>
      <sheetName val="Rev &amp; OCF - NY"/>
      <sheetName val="Rev &amp; OCF - total co"/>
      <sheetName val="Tax Analysis"/>
      <sheetName val="FMV 2002 - RMG &amp; CVC"/>
      <sheetName val="FMV 2002"/>
      <sheetName val="FMV 2003"/>
      <sheetName val="Northcoast"/>
      <sheetName val="ROI"/>
      <sheetName val="Capex"/>
      <sheetName val="MSG &amp; NY Sports"/>
      <sheetName val="News 12 &amp; Metro Channels"/>
      <sheetName val="Theaters"/>
      <sheetName val="Wiz"/>
      <sheetName val="Modeling Assumptions"/>
      <sheetName val="CVC CATV"/>
      <sheetName val="OptimumTV"/>
      <sheetName val="DVC"/>
      <sheetName val="@Home Aff"/>
      <sheetName val="Lightpath"/>
      <sheetName val="Wireline Tel Forecast "/>
      <sheetName val="Telephony Valuation"/>
      <sheetName val="comps"/>
      <sheetName val="Valuation Assumptions"/>
      <sheetName val="Sheet2"/>
      <sheetName val="Multiples"/>
      <sheetName val="Systems"/>
      <sheetName val="mStartup"/>
      <sheetName val="Global Comps Template"/>
      <sheetName val="NY UPLOAD"/>
      <sheetName val="CVC Reporting Format"/>
      <sheetName val="NY UPLOAD shadow"/>
      <sheetName val="FMV 2001"/>
      <sheetName val="Trading Stats"/>
      <sheetName val="DYMX_1998E"/>
      <sheetName val="PATRIM"/>
      <sheetName val="NAV-Proj."/>
    </sheetNames>
    <sheetDataSet>
      <sheetData sheetId="0"/>
      <sheetData sheetId="1" refreshError="1">
        <row r="2">
          <cell r="A2" t="str">
            <v>Income Statement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RATES"/>
      <sheetName val="SHARES"/>
      <sheetName val="Multiples"/>
      <sheetName val="Comps Export"/>
      <sheetName val="Web - ValnComp"/>
      <sheetName val="CDSPricer"/>
    </sheetNames>
    <sheetDataSet>
      <sheetData sheetId="0" refreshError="1">
        <row r="2">
          <cell r="D2">
            <v>0.61990541104465158</v>
          </cell>
        </row>
        <row r="3">
          <cell r="D3">
            <v>0.89129999999999998</v>
          </cell>
        </row>
        <row r="11">
          <cell r="D11">
            <v>9.2399288399999993</v>
          </cell>
        </row>
        <row r="17">
          <cell r="D17">
            <v>340.78855500000003</v>
          </cell>
        </row>
        <row r="30">
          <cell r="E30">
            <v>4.4549433284704296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Assumptions"/>
      <sheetName val="Industry Segments"/>
      <sheetName val="Market Regression Forecast"/>
      <sheetName val="Company Share"/>
      <sheetName val="Hist. Prices"/>
      <sheetName val="Rig Count"/>
      <sheetName val="Other Indicators"/>
      <sheetName val="Regression Graphs"/>
      <sheetName val="Day rate forecast"/>
      <sheetName val="Rig count forecast 6 month lag"/>
      <sheetName val="GlobalAssumptions"/>
      <sheetName val="#REF"/>
    </sheetNames>
    <sheetDataSet>
      <sheetData sheetId="0" refreshError="1">
        <row r="2">
          <cell r="B2" t="str">
            <v>Global Assumptions</v>
          </cell>
          <cell r="C2">
            <v>1996</v>
          </cell>
          <cell r="D2">
            <v>1997</v>
          </cell>
          <cell r="E2" t="str">
            <v>Q1 98</v>
          </cell>
          <cell r="F2" t="str">
            <v>Q2 98</v>
          </cell>
          <cell r="G2" t="str">
            <v>Q3 98</v>
          </cell>
          <cell r="H2" t="str">
            <v>Q4 98</v>
          </cell>
          <cell r="I2">
            <v>1998</v>
          </cell>
          <cell r="J2" t="str">
            <v>Q1 99</v>
          </cell>
          <cell r="K2" t="str">
            <v>Q2 99</v>
          </cell>
          <cell r="L2" t="str">
            <v>Q3 99</v>
          </cell>
          <cell r="M2" t="str">
            <v>Q4 99E</v>
          </cell>
          <cell r="N2" t="str">
            <v>1999E</v>
          </cell>
          <cell r="O2" t="str">
            <v>Q1 00E</v>
          </cell>
          <cell r="P2" t="str">
            <v>Q2 00E</v>
          </cell>
          <cell r="Q2" t="str">
            <v>Q3 00E</v>
          </cell>
          <cell r="R2" t="str">
            <v>Q4 00E</v>
          </cell>
          <cell r="S2" t="str">
            <v>2000E</v>
          </cell>
          <cell r="T2" t="str">
            <v>2001E</v>
          </cell>
        </row>
        <row r="3">
          <cell r="B3" t="str">
            <v>Real GDP Growth (Source: DKBR)</v>
          </cell>
          <cell r="C3" t="str">
            <v xml:space="preserve"> </v>
          </cell>
          <cell r="D3" t="str">
            <v xml:space="preserve"> </v>
          </cell>
          <cell r="E3" t="str">
            <v xml:space="preserve"> </v>
          </cell>
          <cell r="F3" t="str">
            <v xml:space="preserve"> </v>
          </cell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 </v>
          </cell>
        </row>
        <row r="4">
          <cell r="B4" t="str">
            <v xml:space="preserve">   United States</v>
          </cell>
          <cell r="C4">
            <v>2.8000000000000001E-2</v>
          </cell>
          <cell r="D4">
            <v>3.9E-2</v>
          </cell>
          <cell r="E4">
            <v>4.2000000000000003E-2</v>
          </cell>
          <cell r="F4">
            <v>3.5999999999999997E-2</v>
          </cell>
          <cell r="G4">
            <v>3.5000000000000003E-2</v>
          </cell>
          <cell r="H4">
            <v>4.2999999999999997E-2</v>
          </cell>
          <cell r="I4">
            <v>3.9E-2</v>
          </cell>
          <cell r="J4">
            <v>0.04</v>
          </cell>
          <cell r="K4">
            <v>3.9E-2</v>
          </cell>
          <cell r="L4">
            <v>4.1000000000000002E-2</v>
          </cell>
          <cell r="M4">
            <v>3.6999999999999998E-2</v>
          </cell>
          <cell r="N4">
            <v>3.9E-2</v>
          </cell>
          <cell r="O4">
            <v>3.4000000000000002E-2</v>
          </cell>
          <cell r="P4">
            <v>3.4000000000000002E-2</v>
          </cell>
          <cell r="Q4">
            <v>3.4000000000000002E-2</v>
          </cell>
          <cell r="R4">
            <v>3.4000000000000002E-2</v>
          </cell>
          <cell r="S4">
            <v>3.4000000000000002E-2</v>
          </cell>
          <cell r="T4">
            <v>0.03</v>
          </cell>
          <cell r="V4">
            <v>3.9E-2</v>
          </cell>
          <cell r="W4">
            <v>3.925E-2</v>
          </cell>
        </row>
        <row r="5">
          <cell r="B5" t="str">
            <v xml:space="preserve">   G7</v>
          </cell>
          <cell r="C5">
            <v>2.5000000000000001E-2</v>
          </cell>
          <cell r="D5">
            <v>2.7E-2</v>
          </cell>
          <cell r="E5">
            <v>1.9E-2</v>
          </cell>
          <cell r="F5">
            <v>2.4E-2</v>
          </cell>
          <cell r="G5">
            <v>0.02</v>
          </cell>
          <cell r="H5">
            <v>2.7E-2</v>
          </cell>
          <cell r="I5">
            <v>2.4E-2</v>
          </cell>
          <cell r="J5">
            <v>2.4E-2</v>
          </cell>
          <cell r="K5">
            <v>2.1999999999999999E-2</v>
          </cell>
          <cell r="L5">
            <v>2.3E-2</v>
          </cell>
          <cell r="M5">
            <v>2.4E-2</v>
          </cell>
          <cell r="N5">
            <v>2.3E-2</v>
          </cell>
          <cell r="O5">
            <v>2.9000000000000001E-2</v>
          </cell>
          <cell r="P5">
            <v>2.9000000000000001E-2</v>
          </cell>
          <cell r="Q5">
            <v>2.9000000000000001E-2</v>
          </cell>
          <cell r="R5">
            <v>2.9000000000000001E-2</v>
          </cell>
          <cell r="S5">
            <v>2.9000000000000001E-2</v>
          </cell>
          <cell r="T5">
            <v>2.7E-2</v>
          </cell>
          <cell r="V5">
            <v>2.2499999999999999E-2</v>
          </cell>
          <cell r="W5">
            <v>2.325E-2</v>
          </cell>
        </row>
        <row r="6">
          <cell r="B6" t="str">
            <v xml:space="preserve">   Asia (ex-Japan)</v>
          </cell>
          <cell r="C6">
            <v>7.5999999999999998E-2</v>
          </cell>
          <cell r="D6">
            <v>6.7000000000000004E-2</v>
          </cell>
          <cell r="E6">
            <v>1.4E-2</v>
          </cell>
          <cell r="F6">
            <v>1.4E-2</v>
          </cell>
          <cell r="G6">
            <v>1.4E-2</v>
          </cell>
          <cell r="H6">
            <v>1.4E-2</v>
          </cell>
          <cell r="I6">
            <v>1.4E-2</v>
          </cell>
          <cell r="J6">
            <v>0.06</v>
          </cell>
          <cell r="K6">
            <v>6.5000000000000002E-2</v>
          </cell>
          <cell r="L6">
            <v>6.7000000000000004E-2</v>
          </cell>
          <cell r="M6">
            <v>5.2999999999999999E-2</v>
          </cell>
          <cell r="N6">
            <v>6.0999999999999999E-2</v>
          </cell>
          <cell r="O6">
            <v>6.4000000000000001E-2</v>
          </cell>
          <cell r="P6">
            <v>6.4000000000000001E-2</v>
          </cell>
          <cell r="Q6">
            <v>6.4000000000000001E-2</v>
          </cell>
          <cell r="R6">
            <v>6.4000000000000001E-2</v>
          </cell>
          <cell r="S6">
            <v>6.4000000000000001E-2</v>
          </cell>
          <cell r="T6">
            <v>5.6000000000000001E-2</v>
          </cell>
          <cell r="V6">
            <v>1.4E-2</v>
          </cell>
          <cell r="W6">
            <v>6.1249999999999999E-2</v>
          </cell>
        </row>
        <row r="7">
          <cell r="B7" t="str">
            <v xml:space="preserve">   LATAM</v>
          </cell>
          <cell r="C7">
            <v>3.6999999999999998E-2</v>
          </cell>
          <cell r="D7">
            <v>5.3999999999999999E-2</v>
          </cell>
          <cell r="E7">
            <v>0.02</v>
          </cell>
          <cell r="F7">
            <v>0.02</v>
          </cell>
          <cell r="G7">
            <v>0.02</v>
          </cell>
          <cell r="H7">
            <v>0.02</v>
          </cell>
          <cell r="I7">
            <v>0.02</v>
          </cell>
          <cell r="J7">
            <v>3.0000000000000001E-3</v>
          </cell>
          <cell r="K7">
            <v>3.0000000000000001E-3</v>
          </cell>
          <cell r="L7">
            <v>3.0000000000000001E-3</v>
          </cell>
          <cell r="M7">
            <v>5.0000000000000001E-3</v>
          </cell>
          <cell r="N7">
            <v>4.0000000000000001E-3</v>
          </cell>
          <cell r="O7">
            <v>3.3000000000000002E-2</v>
          </cell>
          <cell r="P7">
            <v>3.3000000000000002E-2</v>
          </cell>
          <cell r="Q7">
            <v>3.3000000000000002E-2</v>
          </cell>
          <cell r="R7">
            <v>3.3000000000000002E-2</v>
          </cell>
          <cell r="S7">
            <v>3.3000000000000002E-2</v>
          </cell>
          <cell r="T7">
            <v>3.7999999999999999E-2</v>
          </cell>
          <cell r="V7">
            <v>0.02</v>
          </cell>
          <cell r="W7">
            <v>3.5000000000000005E-3</v>
          </cell>
        </row>
        <row r="8">
          <cell r="B8" t="str">
            <v xml:space="preserve">   Emerging Europe</v>
          </cell>
          <cell r="C8">
            <v>1.4999999999999999E-2</v>
          </cell>
          <cell r="D8">
            <v>2.5999999999999999E-2</v>
          </cell>
          <cell r="E8">
            <v>-3.0000000000000001E-3</v>
          </cell>
          <cell r="F8">
            <v>-3.0000000000000001E-3</v>
          </cell>
          <cell r="G8">
            <v>-3.0000000000000001E-3</v>
          </cell>
          <cell r="H8">
            <v>-3.0000000000000001E-3</v>
          </cell>
          <cell r="I8">
            <v>-3.0000000000000001E-3</v>
          </cell>
          <cell r="J8">
            <v>1.2E-2</v>
          </cell>
          <cell r="K8">
            <v>1.2E-2</v>
          </cell>
          <cell r="L8">
            <v>1.2E-2</v>
          </cell>
          <cell r="M8">
            <v>1.2E-2</v>
          </cell>
          <cell r="N8">
            <v>1.2E-2</v>
          </cell>
          <cell r="O8">
            <v>2.5000000000000001E-2</v>
          </cell>
          <cell r="P8">
            <v>2.5000000000000001E-2</v>
          </cell>
          <cell r="Q8">
            <v>2.5000000000000001E-2</v>
          </cell>
          <cell r="R8">
            <v>2.5000000000000001E-2</v>
          </cell>
          <cell r="S8">
            <v>2.5000000000000001E-2</v>
          </cell>
          <cell r="T8">
            <v>2.7E-2</v>
          </cell>
          <cell r="V8">
            <v>-3.0000000000000001E-3</v>
          </cell>
          <cell r="W8">
            <v>1.2E-2</v>
          </cell>
        </row>
        <row r="9">
          <cell r="B9" t="str">
            <v>Interest Rate 1yr Tbill  (Source: Bloomberg)</v>
          </cell>
          <cell r="C9">
            <v>5.5E-2</v>
          </cell>
          <cell r="D9">
            <v>5.5E-2</v>
          </cell>
          <cell r="E9">
            <v>5.3999999999999999E-2</v>
          </cell>
          <cell r="F9">
            <v>5.3999999999999999E-2</v>
          </cell>
          <cell r="G9">
            <v>4.3999999999999997E-2</v>
          </cell>
          <cell r="H9">
            <v>4.4999999999999998E-2</v>
          </cell>
          <cell r="I9">
            <v>4.9000000000000002E-2</v>
          </cell>
          <cell r="J9">
            <v>4.7E-2</v>
          </cell>
          <cell r="K9">
            <v>0.05</v>
          </cell>
          <cell r="L9">
            <v>5.0999999999999997E-2</v>
          </cell>
          <cell r="M9">
            <v>5.6000000000000001E-2</v>
          </cell>
          <cell r="N9">
            <v>5.0999999999999997E-2</v>
          </cell>
          <cell r="O9">
            <v>5.7000000000000002E-2</v>
          </cell>
          <cell r="P9">
            <v>5.7000000000000002E-2</v>
          </cell>
          <cell r="Q9">
            <v>5.7000000000000002E-2</v>
          </cell>
          <cell r="R9">
            <v>5.7000000000000002E-2</v>
          </cell>
          <cell r="S9">
            <v>5.7000000000000002E-2</v>
          </cell>
          <cell r="T9">
            <v>5.8000000000000003E-2</v>
          </cell>
        </row>
        <row r="10">
          <cell r="B10" t="str">
            <v>US Inflation  (Source: DKB)</v>
          </cell>
          <cell r="C10">
            <v>0.03</v>
          </cell>
          <cell r="D10">
            <v>2.3E-2</v>
          </cell>
          <cell r="E10">
            <v>2.3E-2</v>
          </cell>
          <cell r="F10">
            <v>0.01</v>
          </cell>
          <cell r="G10">
            <v>8.0000000000000002E-3</v>
          </cell>
          <cell r="H10">
            <v>8.0000000000000002E-3</v>
          </cell>
          <cell r="I10">
            <v>1.6E-2</v>
          </cell>
          <cell r="J10">
            <v>2.1000000000000001E-2</v>
          </cell>
          <cell r="K10">
            <v>2.1000000000000001E-2</v>
          </cell>
          <cell r="L10">
            <v>2.1000000000000001E-2</v>
          </cell>
          <cell r="M10">
            <v>2.1000000000000001E-2</v>
          </cell>
          <cell r="N10">
            <v>2.1000000000000001E-2</v>
          </cell>
          <cell r="O10">
            <v>2.4E-2</v>
          </cell>
          <cell r="P10">
            <v>2.4E-2</v>
          </cell>
          <cell r="Q10">
            <v>2.4E-2</v>
          </cell>
          <cell r="R10">
            <v>2.4E-2</v>
          </cell>
          <cell r="S10">
            <v>2.4E-2</v>
          </cell>
          <cell r="T10">
            <v>2.5000000000000001E-2</v>
          </cell>
        </row>
        <row r="11">
          <cell r="B11" t="str">
            <v>Commodity Prices (Source: Datastream, DKBR)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</row>
        <row r="12">
          <cell r="B12" t="str">
            <v xml:space="preserve">   WTI (US$/bbl)</v>
          </cell>
          <cell r="C12">
            <v>21.752499999999998</v>
          </cell>
          <cell r="D12">
            <v>20.385000000000002</v>
          </cell>
          <cell r="E12">
            <v>16.096666666666668</v>
          </cell>
          <cell r="F12">
            <v>14.92</v>
          </cell>
          <cell r="G12">
            <v>14.563333333333333</v>
          </cell>
          <cell r="H12">
            <v>12.586666666666668</v>
          </cell>
          <cell r="I12">
            <v>14.54166666666667</v>
          </cell>
          <cell r="J12">
            <v>13.936666666666667</v>
          </cell>
          <cell r="K12">
            <v>18.263333333333332</v>
          </cell>
          <cell r="L12">
            <v>21.866060606060604</v>
          </cell>
          <cell r="M12">
            <v>24.576673881673884</v>
          </cell>
          <cell r="N12">
            <v>19.660683621933622</v>
          </cell>
          <cell r="O12">
            <v>23</v>
          </cell>
          <cell r="P12">
            <v>21</v>
          </cell>
          <cell r="Q12">
            <v>19</v>
          </cell>
          <cell r="R12">
            <v>19</v>
          </cell>
          <cell r="S12">
            <v>20.5</v>
          </cell>
          <cell r="T12">
            <v>18.5</v>
          </cell>
        </row>
        <row r="13">
          <cell r="B13" t="str">
            <v xml:space="preserve">   Natural Gas (US$/MM BTU)</v>
          </cell>
          <cell r="C13">
            <v>2.41</v>
          </cell>
          <cell r="D13">
            <v>2.39</v>
          </cell>
          <cell r="E13">
            <v>2.0499999999999998</v>
          </cell>
          <cell r="F13">
            <v>2.12</v>
          </cell>
          <cell r="G13">
            <v>1.9</v>
          </cell>
          <cell r="H13">
            <v>1.81</v>
          </cell>
          <cell r="I13">
            <v>1.9700000000000002</v>
          </cell>
          <cell r="J13">
            <v>1.7</v>
          </cell>
          <cell r="K13">
            <v>2.2000000000000002</v>
          </cell>
          <cell r="L13">
            <v>2.6259848484848489</v>
          </cell>
          <cell r="M13">
            <v>2.4661832611832613</v>
          </cell>
          <cell r="N13">
            <v>2.25</v>
          </cell>
          <cell r="O13">
            <v>2.4</v>
          </cell>
          <cell r="P13">
            <v>2.5499999999999998</v>
          </cell>
          <cell r="Q13">
            <v>2.5499999999999998</v>
          </cell>
          <cell r="R13">
            <v>2.5</v>
          </cell>
          <cell r="S13">
            <v>2.5</v>
          </cell>
          <cell r="T13">
            <v>2.4</v>
          </cell>
        </row>
        <row r="14">
          <cell r="B14" t="str">
            <v xml:space="preserve">   Energy Index (US$/BOE) (*)</v>
          </cell>
          <cell r="C14">
            <v>18.106249999999999</v>
          </cell>
          <cell r="D14">
            <v>17.362500000000001</v>
          </cell>
          <cell r="E14">
            <v>14.198333333333334</v>
          </cell>
          <cell r="F14">
            <v>13.82</v>
          </cell>
          <cell r="G14">
            <v>12.981666666666666</v>
          </cell>
          <cell r="H14">
            <v>11.723333333333333</v>
          </cell>
          <cell r="I14">
            <v>13.180833333333336</v>
          </cell>
          <cell r="J14">
            <v>12.068333333333333</v>
          </cell>
          <cell r="K14">
            <v>15.731666666666666</v>
          </cell>
          <cell r="L14">
            <v>18.81098484848485</v>
          </cell>
          <cell r="M14">
            <v>19.686886724386724</v>
          </cell>
          <cell r="N14">
            <v>16.580341810966811</v>
          </cell>
          <cell r="O14">
            <v>17.75</v>
          </cell>
          <cell r="P14">
            <v>17.75</v>
          </cell>
          <cell r="Q14">
            <v>17.75</v>
          </cell>
          <cell r="R14">
            <v>17.75</v>
          </cell>
          <cell r="S14">
            <v>17.75</v>
          </cell>
          <cell r="T14">
            <v>16.45</v>
          </cell>
        </row>
        <row r="15">
          <cell r="B15" t="str">
            <v>U.S. Inventories (Source: API, DKBR)</v>
          </cell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F15" t="str">
            <v xml:space="preserve"> 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</row>
        <row r="16">
          <cell r="B16" t="str">
            <v xml:space="preserve">   Crude Oil (MM Bbl)</v>
          </cell>
          <cell r="C16">
            <v>304.53975000000003</v>
          </cell>
          <cell r="D16">
            <v>310.34575000000001</v>
          </cell>
          <cell r="E16">
            <v>325.67766666666671</v>
          </cell>
          <cell r="F16">
            <v>343.62799999999999</v>
          </cell>
          <cell r="G16">
            <v>334.4013333333333</v>
          </cell>
          <cell r="H16">
            <v>338.46800000000002</v>
          </cell>
          <cell r="I16">
            <v>335.54374999999999</v>
          </cell>
          <cell r="J16">
            <v>334.10966666666667</v>
          </cell>
          <cell r="K16">
            <v>332.67416666666668</v>
          </cell>
          <cell r="L16">
            <v>318.65558333333331</v>
          </cell>
          <cell r="M16">
            <v>302.4554</v>
          </cell>
          <cell r="N16">
            <v>321.97370416666666</v>
          </cell>
          <cell r="O16">
            <v>330</v>
          </cell>
          <cell r="P16">
            <v>330</v>
          </cell>
          <cell r="Q16">
            <v>330</v>
          </cell>
          <cell r="R16">
            <v>330</v>
          </cell>
          <cell r="S16">
            <v>330</v>
          </cell>
          <cell r="T16">
            <v>320</v>
          </cell>
        </row>
        <row r="17">
          <cell r="B17" t="str">
            <v xml:space="preserve">  Gasoline (MM Bbl)</v>
          </cell>
          <cell r="C17">
            <v>199.71158333333335</v>
          </cell>
          <cell r="D17">
            <v>198.40783333333334</v>
          </cell>
          <cell r="E17">
            <v>217.33566666666667</v>
          </cell>
          <cell r="F17">
            <v>215.99199999999999</v>
          </cell>
          <cell r="G17">
            <v>213.86333333333334</v>
          </cell>
          <cell r="H17">
            <v>205.85733333333334</v>
          </cell>
          <cell r="I17">
            <v>213.26208333333335</v>
          </cell>
          <cell r="J17">
            <v>223.90633333333335</v>
          </cell>
          <cell r="K17">
            <v>221.37475000000001</v>
          </cell>
          <cell r="L17">
            <v>207.05933333333334</v>
          </cell>
          <cell r="M17">
            <v>196.05163333333334</v>
          </cell>
          <cell r="N17">
            <v>212.09801250000001</v>
          </cell>
          <cell r="O17">
            <v>218</v>
          </cell>
          <cell r="P17">
            <v>218</v>
          </cell>
          <cell r="Q17">
            <v>218</v>
          </cell>
          <cell r="R17">
            <v>218</v>
          </cell>
          <cell r="S17">
            <v>218</v>
          </cell>
          <cell r="T17">
            <v>215</v>
          </cell>
        </row>
        <row r="18">
          <cell r="B18" t="str">
            <v xml:space="preserve">   Distillates (MM Bbl)</v>
          </cell>
          <cell r="C18">
            <v>107.0915</v>
          </cell>
          <cell r="D18">
            <v>118.64983333333333</v>
          </cell>
          <cell r="E18">
            <v>127.917</v>
          </cell>
          <cell r="F18">
            <v>127.58233333333332</v>
          </cell>
          <cell r="G18">
            <v>147.78633333333335</v>
          </cell>
          <cell r="H18">
            <v>149.33866666666665</v>
          </cell>
          <cell r="I18">
            <v>138.15608333333336</v>
          </cell>
          <cell r="J18">
            <v>140.93533333333335</v>
          </cell>
          <cell r="K18">
            <v>130.33416666666668</v>
          </cell>
          <cell r="L18">
            <v>139.44773333333333</v>
          </cell>
          <cell r="M18">
            <v>135.34325000000001</v>
          </cell>
          <cell r="N18">
            <v>136.51512083333333</v>
          </cell>
          <cell r="O18">
            <v>130</v>
          </cell>
          <cell r="P18">
            <v>130</v>
          </cell>
          <cell r="Q18">
            <v>130</v>
          </cell>
          <cell r="R18">
            <v>130</v>
          </cell>
          <cell r="S18">
            <v>130</v>
          </cell>
          <cell r="T18">
            <v>120</v>
          </cell>
        </row>
        <row r="19">
          <cell r="B19" t="str">
            <v xml:space="preserve">   Total US inventory</v>
          </cell>
          <cell r="C19">
            <v>611.34283333333337</v>
          </cell>
          <cell r="D19">
            <v>627.40341666666677</v>
          </cell>
          <cell r="E19">
            <v>670.93033333333335</v>
          </cell>
          <cell r="F19">
            <v>687.20233333333329</v>
          </cell>
          <cell r="G19">
            <v>696.05100000000004</v>
          </cell>
          <cell r="H19">
            <v>693.66399999999999</v>
          </cell>
          <cell r="I19">
            <v>686.96191666666664</v>
          </cell>
          <cell r="J19">
            <v>698.95133333333342</v>
          </cell>
          <cell r="K19">
            <v>684.38308333333327</v>
          </cell>
          <cell r="L19">
            <v>665.16264999999999</v>
          </cell>
          <cell r="M19">
            <v>633.85028333333332</v>
          </cell>
          <cell r="N19">
            <v>670.5868375</v>
          </cell>
          <cell r="O19">
            <v>678</v>
          </cell>
          <cell r="P19">
            <v>678</v>
          </cell>
          <cell r="Q19">
            <v>678</v>
          </cell>
          <cell r="R19">
            <v>678</v>
          </cell>
          <cell r="S19">
            <v>678</v>
          </cell>
          <cell r="T19">
            <v>655</v>
          </cell>
        </row>
        <row r="20">
          <cell r="B20" t="str">
            <v xml:space="preserve">   Percent "Full" Working Gas in Storage</v>
          </cell>
          <cell r="C20">
            <v>0.50720058458815243</v>
          </cell>
          <cell r="D20">
            <v>0.5536513854828754</v>
          </cell>
          <cell r="E20">
            <v>0.4617072582589824</v>
          </cell>
          <cell r="F20">
            <v>0.46744634675669161</v>
          </cell>
          <cell r="G20">
            <v>0.78895587171449233</v>
          </cell>
          <cell r="H20">
            <v>0.93721494023218155</v>
          </cell>
          <cell r="I20">
            <v>0.66383110424058722</v>
          </cell>
          <cell r="J20">
            <v>0.57943349753694584</v>
          </cell>
          <cell r="K20">
            <v>0.49391341417203488</v>
          </cell>
          <cell r="L20">
            <v>0.71113445378151252</v>
          </cell>
          <cell r="M20">
            <v>0.89773588480485045</v>
          </cell>
          <cell r="N20">
            <v>0.67055431257383591</v>
          </cell>
          <cell r="O20">
            <v>0.65</v>
          </cell>
          <cell r="P20">
            <v>0.65</v>
          </cell>
          <cell r="Q20">
            <v>0.65</v>
          </cell>
          <cell r="R20">
            <v>0.65</v>
          </cell>
          <cell r="S20">
            <v>0.65</v>
          </cell>
          <cell r="T20">
            <v>0.65</v>
          </cell>
        </row>
        <row r="21">
          <cell r="B21" t="str">
            <v>Day Rates (Source: Offshore Data Services, DKBR)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</row>
        <row r="22">
          <cell r="B22" t="str">
            <v xml:space="preserve">   Day Rates (GOM Jackup 301+' C) (US$K/day) (regression)</v>
          </cell>
          <cell r="C22">
            <v>36.458333333333336</v>
          </cell>
          <cell r="D22">
            <v>57.0625</v>
          </cell>
          <cell r="E22">
            <v>69</v>
          </cell>
          <cell r="F22">
            <v>65.333333333333329</v>
          </cell>
          <cell r="G22">
            <v>47.583333333333336</v>
          </cell>
          <cell r="H22">
            <v>28.166666666666668</v>
          </cell>
          <cell r="I22">
            <v>52.520833333333336</v>
          </cell>
          <cell r="J22">
            <v>25.166666666666668</v>
          </cell>
          <cell r="K22">
            <v>23</v>
          </cell>
          <cell r="L22">
            <v>16.137448996698065</v>
          </cell>
          <cell r="M22">
            <v>9.766765096097231</v>
          </cell>
          <cell r="N22">
            <v>18.517720189865493</v>
          </cell>
          <cell r="O22">
            <v>25.166666666666668</v>
          </cell>
          <cell r="P22">
            <v>23</v>
          </cell>
          <cell r="Q22">
            <v>16.137448996698065</v>
          </cell>
          <cell r="R22">
            <v>9.766765096097231</v>
          </cell>
          <cell r="S22">
            <v>40.212679048751461</v>
          </cell>
          <cell r="T22">
            <v>54.576095571790923</v>
          </cell>
        </row>
        <row r="23">
          <cell r="B23" t="str">
            <v xml:space="preserve">   Day Rates (GOM Semis 4th Gen.) (US$K/day) (regression)</v>
          </cell>
          <cell r="C23">
            <v>110.77083333333333</v>
          </cell>
          <cell r="D23">
            <v>146.83333333333334</v>
          </cell>
          <cell r="E23">
            <v>166.66666666666666</v>
          </cell>
          <cell r="F23">
            <v>172.01499999999999</v>
          </cell>
          <cell r="G23">
            <v>169.96600000000001</v>
          </cell>
          <cell r="H23">
            <v>168.29933333333335</v>
          </cell>
          <cell r="I23">
            <v>169.23674999999994</v>
          </cell>
          <cell r="J23">
            <v>155</v>
          </cell>
          <cell r="K23">
            <v>155</v>
          </cell>
          <cell r="L23">
            <v>131.06419468659621</v>
          </cell>
          <cell r="M23">
            <v>106.59078105758958</v>
          </cell>
          <cell r="N23">
            <v>136.91374393604644</v>
          </cell>
          <cell r="O23">
            <v>155</v>
          </cell>
          <cell r="P23">
            <v>155</v>
          </cell>
          <cell r="Q23">
            <v>131.06419468659621</v>
          </cell>
          <cell r="R23">
            <v>106.59078105758958</v>
          </cell>
          <cell r="S23">
            <v>132.70971816473232</v>
          </cell>
          <cell r="T23">
            <v>157.3286037439369</v>
          </cell>
        </row>
        <row r="24">
          <cell r="B24" t="str">
            <v xml:space="preserve">   Day Rates (GOM Jackup 301+' C) (US$K/day)</v>
          </cell>
          <cell r="C24">
            <v>36.458333333333336</v>
          </cell>
          <cell r="D24">
            <v>57.0625</v>
          </cell>
          <cell r="E24">
            <v>69</v>
          </cell>
          <cell r="F24">
            <v>65.333333333333329</v>
          </cell>
          <cell r="G24">
            <v>47.583333333333336</v>
          </cell>
          <cell r="H24">
            <v>28.166666666666668</v>
          </cell>
          <cell r="I24">
            <v>52.520833333333336</v>
          </cell>
          <cell r="J24">
            <v>25.166666666666668</v>
          </cell>
          <cell r="K24">
            <v>23</v>
          </cell>
          <cell r="L24">
            <v>22.083333333333332</v>
          </cell>
          <cell r="M24">
            <v>30.75</v>
          </cell>
          <cell r="N24">
            <v>25.25</v>
          </cell>
          <cell r="O24">
            <v>39.833333333333329</v>
          </cell>
          <cell r="P24">
            <v>39.833333333333329</v>
          </cell>
          <cell r="Q24">
            <v>39.833333333333329</v>
          </cell>
          <cell r="R24">
            <v>39.833333333333329</v>
          </cell>
          <cell r="S24">
            <v>39.833333333333329</v>
          </cell>
          <cell r="T24">
            <v>48.999999999999979</v>
          </cell>
        </row>
        <row r="25">
          <cell r="B25" t="str">
            <v xml:space="preserve">   Day Rates (GOM Semis 4th Gen.) (US$K/day)</v>
          </cell>
          <cell r="C25">
            <v>110.77083333333333</v>
          </cell>
          <cell r="D25">
            <v>146.83333333333334</v>
          </cell>
          <cell r="E25">
            <v>166.66666666666666</v>
          </cell>
          <cell r="F25">
            <v>172.01499999999999</v>
          </cell>
          <cell r="G25">
            <v>169.96600000000001</v>
          </cell>
          <cell r="H25">
            <v>168.29933333333335</v>
          </cell>
          <cell r="I25">
            <v>169.23674999999994</v>
          </cell>
          <cell r="J25">
            <v>155</v>
          </cell>
          <cell r="K25">
            <v>155</v>
          </cell>
          <cell r="L25">
            <v>103.33333333333333</v>
          </cell>
          <cell r="M25">
            <v>101.5</v>
          </cell>
          <cell r="N25">
            <v>128.70833333333331</v>
          </cell>
          <cell r="O25">
            <v>151.08333333333334</v>
          </cell>
          <cell r="P25">
            <v>151.08333333333334</v>
          </cell>
          <cell r="Q25">
            <v>151.08333333333334</v>
          </cell>
          <cell r="R25">
            <v>151.08333333333334</v>
          </cell>
          <cell r="S25">
            <v>151.08333333333334</v>
          </cell>
          <cell r="T25">
            <v>174.75</v>
          </cell>
        </row>
        <row r="26">
          <cell r="B26" t="str">
            <v>Rig Counts (Source: Baker Hughes, DKBR)</v>
          </cell>
          <cell r="D26" t="str">
            <v xml:space="preserve"> </v>
          </cell>
        </row>
        <row r="27">
          <cell r="B27" t="str">
            <v xml:space="preserve">   U.S.</v>
          </cell>
          <cell r="C27">
            <v>778.5291666666667</v>
          </cell>
          <cell r="D27">
            <v>944.2791666666667</v>
          </cell>
          <cell r="E27">
            <v>966.08333333333337</v>
          </cell>
          <cell r="F27">
            <v>864.76666666666677</v>
          </cell>
          <cell r="G27">
            <v>793.85</v>
          </cell>
          <cell r="H27">
            <v>689.4</v>
          </cell>
          <cell r="I27">
            <v>828.52500000000009</v>
          </cell>
          <cell r="J27">
            <v>551.33333333333337</v>
          </cell>
          <cell r="K27">
            <v>523.38333333333333</v>
          </cell>
          <cell r="L27">
            <v>641</v>
          </cell>
          <cell r="M27">
            <v>773.75</v>
          </cell>
          <cell r="N27">
            <v>622.36666666666667</v>
          </cell>
          <cell r="O27">
            <v>797.65656633823721</v>
          </cell>
          <cell r="P27">
            <v>844.98076663517338</v>
          </cell>
          <cell r="Q27">
            <v>870.07693345930625</v>
          </cell>
          <cell r="R27">
            <v>887.28573356728293</v>
          </cell>
          <cell r="S27">
            <v>850</v>
          </cell>
          <cell r="T27">
            <v>930</v>
          </cell>
          <cell r="V27">
            <v>622.36666666666667</v>
          </cell>
          <cell r="W27">
            <v>849.99999999999989</v>
          </cell>
        </row>
        <row r="28">
          <cell r="B28" t="str">
            <v xml:space="preserve">   Latin America</v>
          </cell>
          <cell r="C28">
            <v>282.41666666666669</v>
          </cell>
          <cell r="D28">
            <v>276.91666666666669</v>
          </cell>
          <cell r="E28">
            <v>272</v>
          </cell>
          <cell r="F28">
            <v>261.33333333333331</v>
          </cell>
          <cell r="G28">
            <v>229</v>
          </cell>
          <cell r="H28">
            <v>211.33333333333334</v>
          </cell>
          <cell r="I28">
            <v>243.41666666666666</v>
          </cell>
          <cell r="J28">
            <v>180.33333333333334</v>
          </cell>
          <cell r="K28">
            <v>185</v>
          </cell>
          <cell r="L28">
            <v>184.33333333333334</v>
          </cell>
          <cell r="M28">
            <v>196.66666666666666</v>
          </cell>
          <cell r="N28">
            <v>186.58333333333334</v>
          </cell>
          <cell r="O28">
            <v>236.74914501138315</v>
          </cell>
          <cell r="P28">
            <v>253.45705201452245</v>
          </cell>
          <cell r="Q28">
            <v>254.483828585439</v>
          </cell>
          <cell r="R28">
            <v>264.88466391030647</v>
          </cell>
          <cell r="S28">
            <v>252.39367238041274</v>
          </cell>
          <cell r="T28">
            <v>264.81670208244805</v>
          </cell>
          <cell r="V28">
            <v>186.58333333333334</v>
          </cell>
          <cell r="W28">
            <v>252.39367238041277</v>
          </cell>
        </row>
        <row r="29">
          <cell r="B29" t="str">
            <v xml:space="preserve">   Canada</v>
          </cell>
          <cell r="C29">
            <v>270.80416666666667</v>
          </cell>
          <cell r="D29">
            <v>374.58333333333331</v>
          </cell>
          <cell r="E29">
            <v>459.34999999999997</v>
          </cell>
          <cell r="F29">
            <v>174.53333333333333</v>
          </cell>
          <cell r="G29">
            <v>204.75</v>
          </cell>
          <cell r="H29">
            <v>200.95000000000002</v>
          </cell>
          <cell r="I29">
            <v>259.89583333333331</v>
          </cell>
          <cell r="J29">
            <v>290.16666666666669</v>
          </cell>
          <cell r="K29">
            <v>104.33333333333333</v>
          </cell>
          <cell r="L29">
            <v>253.33333333333334</v>
          </cell>
          <cell r="M29">
            <v>336.66666666666669</v>
          </cell>
          <cell r="N29">
            <v>246.125</v>
          </cell>
          <cell r="O29">
            <v>310</v>
          </cell>
          <cell r="P29">
            <v>320</v>
          </cell>
          <cell r="Q29">
            <v>350</v>
          </cell>
          <cell r="R29">
            <v>340</v>
          </cell>
          <cell r="S29">
            <v>330</v>
          </cell>
          <cell r="T29">
            <v>340</v>
          </cell>
          <cell r="V29">
            <v>246.125</v>
          </cell>
          <cell r="W29">
            <v>330</v>
          </cell>
        </row>
        <row r="30">
          <cell r="B30" t="str">
            <v xml:space="preserve">   Europe</v>
          </cell>
          <cell r="C30">
            <v>119.91666666666667</v>
          </cell>
          <cell r="D30">
            <v>113.08333333333333</v>
          </cell>
          <cell r="E30">
            <v>108</v>
          </cell>
          <cell r="F30">
            <v>103</v>
          </cell>
          <cell r="G30">
            <v>92.333333333333329</v>
          </cell>
          <cell r="H30">
            <v>87.666666666666671</v>
          </cell>
          <cell r="I30">
            <v>97.75</v>
          </cell>
          <cell r="J30">
            <v>87</v>
          </cell>
          <cell r="K30">
            <v>87.333333333333329</v>
          </cell>
          <cell r="L30">
            <v>77</v>
          </cell>
          <cell r="M30">
            <v>72.333333333333329</v>
          </cell>
          <cell r="N30">
            <v>80.916666666666657</v>
          </cell>
          <cell r="O30">
            <v>102.67236257528047</v>
          </cell>
          <cell r="P30">
            <v>109.91817664408275</v>
          </cell>
          <cell r="Q30">
            <v>110.36346474160842</v>
          </cell>
          <cell r="R30">
            <v>114.87405478200429</v>
          </cell>
          <cell r="S30">
            <v>109.45701468574397</v>
          </cell>
          <cell r="T30">
            <v>114.8445813854654</v>
          </cell>
          <cell r="V30">
            <v>80.916666666666657</v>
          </cell>
          <cell r="W30">
            <v>109.45701468574399</v>
          </cell>
        </row>
        <row r="31">
          <cell r="B31" t="str">
            <v xml:space="preserve">   Middle East</v>
          </cell>
          <cell r="C31">
            <v>135.91666666666666</v>
          </cell>
          <cell r="D31">
            <v>158.75</v>
          </cell>
          <cell r="E31">
            <v>165</v>
          </cell>
          <cell r="F31">
            <v>167.33333333333334</v>
          </cell>
          <cell r="G31">
            <v>170</v>
          </cell>
          <cell r="H31">
            <v>161.33333333333334</v>
          </cell>
          <cell r="I31">
            <v>165.91666666666666</v>
          </cell>
          <cell r="J31">
            <v>147</v>
          </cell>
          <cell r="K31">
            <v>140</v>
          </cell>
          <cell r="L31">
            <v>136</v>
          </cell>
          <cell r="M31">
            <v>136.33333333333334</v>
          </cell>
          <cell r="N31">
            <v>139.83333333333334</v>
          </cell>
          <cell r="O31">
            <v>177.42968527427462</v>
          </cell>
          <cell r="P31">
            <v>189.95128775362602</v>
          </cell>
          <cell r="Q31">
            <v>190.72079694790827</v>
          </cell>
          <cell r="R31">
            <v>198.51561681174374</v>
          </cell>
          <cell r="S31">
            <v>189.15434669688818</v>
          </cell>
          <cell r="T31">
            <v>198.46468338291555</v>
          </cell>
          <cell r="V31">
            <v>139.83333333333334</v>
          </cell>
          <cell r="W31">
            <v>189.15434669688815</v>
          </cell>
        </row>
        <row r="32">
          <cell r="B32" t="str">
            <v xml:space="preserve">   Africa</v>
          </cell>
          <cell r="C32">
            <v>78.666666666666671</v>
          </cell>
          <cell r="D32">
            <v>80.333333333333329</v>
          </cell>
          <cell r="E32">
            <v>81.666666666666671</v>
          </cell>
          <cell r="F32">
            <v>82.666666666666671</v>
          </cell>
          <cell r="G32">
            <v>65.333333333333329</v>
          </cell>
          <cell r="H32">
            <v>65.666666666666671</v>
          </cell>
          <cell r="I32">
            <v>73.833333333333329</v>
          </cell>
          <cell r="J32">
            <v>53.333333333333336</v>
          </cell>
          <cell r="K32">
            <v>39.333333333333336</v>
          </cell>
          <cell r="L32">
            <v>38</v>
          </cell>
          <cell r="M32">
            <v>37.333333333333336</v>
          </cell>
          <cell r="N32">
            <v>42.000000000000007</v>
          </cell>
          <cell r="O32">
            <v>53.292348854728495</v>
          </cell>
          <cell r="P32">
            <v>57.053306929575399</v>
          </cell>
          <cell r="Q32">
            <v>57.284434840134558</v>
          </cell>
          <cell r="R32">
            <v>59.625667981596472</v>
          </cell>
          <cell r="S32">
            <v>56.813939651508733</v>
          </cell>
          <cell r="T32">
            <v>59.610369740756525</v>
          </cell>
          <cell r="V32">
            <v>42.000000000000007</v>
          </cell>
          <cell r="W32">
            <v>56.813939651508733</v>
          </cell>
        </row>
        <row r="33">
          <cell r="B33" t="str">
            <v xml:space="preserve">   Far East</v>
          </cell>
          <cell r="C33">
            <v>176.33333333333334</v>
          </cell>
          <cell r="D33">
            <v>179.75</v>
          </cell>
          <cell r="E33">
            <v>184.33333333333334</v>
          </cell>
          <cell r="F33">
            <v>183</v>
          </cell>
          <cell r="G33">
            <v>169</v>
          </cell>
          <cell r="H33">
            <v>156</v>
          </cell>
          <cell r="I33">
            <v>173.08333333333334</v>
          </cell>
          <cell r="J33">
            <v>152.33333333333334</v>
          </cell>
          <cell r="K33">
            <v>145.33333333333334</v>
          </cell>
          <cell r="L33">
            <v>129.33333333333334</v>
          </cell>
          <cell r="M33">
            <v>128.66666666666666</v>
          </cell>
          <cell r="N33">
            <v>138.91666666666666</v>
          </cell>
          <cell r="O33">
            <v>176.26655861276268</v>
          </cell>
          <cell r="P33">
            <v>188.70607668968685</v>
          </cell>
          <cell r="Q33">
            <v>189.47054142560373</v>
          </cell>
          <cell r="R33">
            <v>197.21426294706606</v>
          </cell>
          <cell r="S33">
            <v>187.91435991877981</v>
          </cell>
          <cell r="T33">
            <v>197.16366340841486</v>
          </cell>
          <cell r="V33">
            <v>138.91666666666666</v>
          </cell>
          <cell r="W33">
            <v>187.91435991877984</v>
          </cell>
        </row>
        <row r="34">
          <cell r="B34" t="str">
            <v xml:space="preserve">   Other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641</v>
          </cell>
          <cell r="M34">
            <v>773.75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353.6875</v>
          </cell>
          <cell r="W34">
            <v>0</v>
          </cell>
        </row>
        <row r="35">
          <cell r="B35" t="str">
            <v xml:space="preserve">   Total World Rig Counts (based on regression)</v>
          </cell>
          <cell r="C35">
            <v>1842.5833333333333</v>
          </cell>
          <cell r="D35">
            <v>2127.6958333333332</v>
          </cell>
          <cell r="E35">
            <v>2236.4333333333334</v>
          </cell>
          <cell r="F35">
            <v>1836.6333333333332</v>
          </cell>
          <cell r="G35">
            <v>1724.2666666666667</v>
          </cell>
          <cell r="H35">
            <v>1572.3500000000001</v>
          </cell>
          <cell r="I35">
            <v>1842.4208333333333</v>
          </cell>
          <cell r="J35">
            <v>1461.5</v>
          </cell>
          <cell r="K35">
            <v>1224.7166666666667</v>
          </cell>
          <cell r="L35">
            <v>641</v>
          </cell>
          <cell r="M35">
            <v>773.75</v>
          </cell>
          <cell r="N35">
            <v>1025.2416666666668</v>
          </cell>
          <cell r="O35">
            <v>1461.5</v>
          </cell>
          <cell r="P35">
            <v>1224.7166666666667</v>
          </cell>
          <cell r="Q35">
            <v>1614.5680920050552</v>
          </cell>
          <cell r="R35">
            <v>1732.720769108586</v>
          </cell>
          <cell r="S35">
            <v>1899.1376926584242</v>
          </cell>
          <cell r="T35">
            <v>1783.595336430154</v>
          </cell>
          <cell r="V35">
            <v>1025.2416666666668</v>
          </cell>
          <cell r="W35">
            <v>1508.3763819450769</v>
          </cell>
        </row>
        <row r="36">
          <cell r="B36" t="str">
            <v xml:space="preserve">   Total World Rig Counts</v>
          </cell>
          <cell r="C36">
            <v>1842.5833333333333</v>
          </cell>
          <cell r="D36">
            <v>2127.6958333333332</v>
          </cell>
          <cell r="E36">
            <v>2236.4333333333334</v>
          </cell>
          <cell r="F36">
            <v>1836.6333333333332</v>
          </cell>
          <cell r="G36">
            <v>1724.2666666666667</v>
          </cell>
          <cell r="H36">
            <v>1572.3500000000001</v>
          </cell>
          <cell r="I36">
            <v>1842.4208333333333</v>
          </cell>
          <cell r="J36">
            <v>1461.5</v>
          </cell>
          <cell r="K36">
            <v>1224.7166666666667</v>
          </cell>
          <cell r="L36">
            <v>1459</v>
          </cell>
          <cell r="M36">
            <v>1681.75</v>
          </cell>
          <cell r="N36">
            <v>1456.7416666666668</v>
          </cell>
          <cell r="O36">
            <v>1854.0666666666668</v>
          </cell>
          <cell r="P36">
            <v>1964.0666666666668</v>
          </cell>
          <cell r="Q36">
            <v>2022.4000000000003</v>
          </cell>
          <cell r="R36">
            <v>2062.4</v>
          </cell>
          <cell r="S36">
            <v>1975.7333333333336</v>
          </cell>
          <cell r="T36">
            <v>2104.9000000000005</v>
          </cell>
          <cell r="V36">
            <v>1456.7416666666668</v>
          </cell>
          <cell r="W36">
            <v>1975.7333333333336</v>
          </cell>
        </row>
        <row r="37">
          <cell r="B37" t="str">
            <v>Rig Utilization (Source: Offshore Data Services, DKBR)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</row>
        <row r="38">
          <cell r="B38" t="str">
            <v xml:space="preserve">   GOM Jackups</v>
          </cell>
          <cell r="C38">
            <v>0.89258061021269974</v>
          </cell>
          <cell r="D38">
            <v>0.94785140281713254</v>
          </cell>
          <cell r="E38">
            <v>0.96705516705516714</v>
          </cell>
          <cell r="F38">
            <v>0.96905187835420392</v>
          </cell>
          <cell r="G38">
            <v>0.84555754323196186</v>
          </cell>
          <cell r="H38">
            <v>0.76543354863965563</v>
          </cell>
          <cell r="I38">
            <v>0.88677453432024722</v>
          </cell>
          <cell r="J38">
            <v>0.65833911635438358</v>
          </cell>
          <cell r="K38">
            <v>0.62466772993088782</v>
          </cell>
          <cell r="L38">
            <v>0.68433301597376495</v>
          </cell>
          <cell r="M38">
            <v>0.79987383508510268</v>
          </cell>
          <cell r="N38">
            <v>0.69180342433603481</v>
          </cell>
          <cell r="O38">
            <v>0.7</v>
          </cell>
          <cell r="P38">
            <v>0.72</v>
          </cell>
          <cell r="Q38">
            <v>0.78</v>
          </cell>
          <cell r="R38">
            <v>0.79999999999999982</v>
          </cell>
          <cell r="S38">
            <v>0.75</v>
          </cell>
          <cell r="T38">
            <v>0.85</v>
          </cell>
          <cell r="V38">
            <v>0.69180342433603481</v>
          </cell>
          <cell r="W38">
            <v>0.75</v>
          </cell>
        </row>
        <row r="39">
          <cell r="B39" t="str">
            <v xml:space="preserve">   GOM Semis</v>
          </cell>
          <cell r="C39">
            <v>0.88373186918445545</v>
          </cell>
          <cell r="D39">
            <v>0.94747567587641102</v>
          </cell>
          <cell r="E39">
            <v>0.9607503607503608</v>
          </cell>
          <cell r="F39">
            <v>0.91082251082251087</v>
          </cell>
          <cell r="G39">
            <v>0.86710858585858597</v>
          </cell>
          <cell r="H39">
            <v>0.82352941176470573</v>
          </cell>
          <cell r="I39">
            <v>0.89055271729904095</v>
          </cell>
          <cell r="J39">
            <v>0.82847805788982265</v>
          </cell>
          <cell r="K39">
            <v>0.73053221288515413</v>
          </cell>
          <cell r="L39">
            <v>0.69373219373219364</v>
          </cell>
          <cell r="M39">
            <v>0.73672052619421047</v>
          </cell>
          <cell r="N39">
            <v>0.74736574767534525</v>
          </cell>
          <cell r="O39">
            <v>0.8</v>
          </cell>
          <cell r="P39">
            <v>0.83</v>
          </cell>
          <cell r="Q39">
            <v>0.87</v>
          </cell>
          <cell r="R39">
            <v>0.89999999999999958</v>
          </cell>
          <cell r="S39">
            <v>0.85</v>
          </cell>
          <cell r="T39">
            <v>0.9</v>
          </cell>
          <cell r="V39">
            <v>0.74736574767534525</v>
          </cell>
          <cell r="W39">
            <v>0.84999999999999987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able"/>
      <sheetName val="NAV-Proj."/>
    </sheetNames>
    <sheetDataSet>
      <sheetData sheetId="0" refreshError="1">
        <row r="1">
          <cell r="A1" t="str">
            <v>United World Chinese Commercial Bank</v>
          </cell>
        </row>
        <row r="2">
          <cell r="A2">
            <v>2826</v>
          </cell>
          <cell r="J2">
            <v>2</v>
          </cell>
        </row>
      </sheetData>
      <sheetData sheetId="1" refreshError="1"/>
      <sheetData sheetId="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ihe WestInt_Paid"/>
      <sheetName val="Jihe WestCashEarnings"/>
      <sheetName val="民用燃煤消费量"/>
      <sheetName val="PL"/>
      <sheetName val="9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zn"/>
      <sheetName val="Ebay"/>
      <sheetName val="Data"/>
    </sheetNames>
    <sheetDataSet>
      <sheetData sheetId="0" refreshError="1">
        <row r="4">
          <cell r="B4">
            <v>39300</v>
          </cell>
          <cell r="C4">
            <v>123700</v>
          </cell>
        </row>
        <row r="21">
          <cell r="A21" t="str">
            <v>Favorable User Trends Will Drive Growth in Amazon's customer Base</v>
          </cell>
        </row>
        <row r="22">
          <cell r="H22" t="str">
            <v xml:space="preserve">CAGR </v>
          </cell>
        </row>
        <row r="23">
          <cell r="B23">
            <v>1998</v>
          </cell>
          <cell r="C23" t="str">
            <v>1999E</v>
          </cell>
          <cell r="D23" t="str">
            <v>2000E</v>
          </cell>
          <cell r="E23" t="str">
            <v>2001E</v>
          </cell>
          <cell r="F23" t="str">
            <v>2002E</v>
          </cell>
          <cell r="G23" t="str">
            <v>2003E</v>
          </cell>
          <cell r="H23" t="str">
            <v>98-03E</v>
          </cell>
        </row>
        <row r="24">
          <cell r="A24" t="str">
            <v>Domestic</v>
          </cell>
        </row>
        <row r="25">
          <cell r="A25" t="str">
            <v xml:space="preserve">  Users (000)</v>
          </cell>
          <cell r="B25">
            <v>62800</v>
          </cell>
          <cell r="C25">
            <v>80800</v>
          </cell>
          <cell r="D25">
            <v>103100</v>
          </cell>
          <cell r="E25">
            <v>126000</v>
          </cell>
          <cell r="F25">
            <v>148600</v>
          </cell>
          <cell r="G25">
            <v>177000</v>
          </cell>
        </row>
        <row r="26">
          <cell r="A26" t="str">
            <v xml:space="preserve">  Ann Growth Rate</v>
          </cell>
          <cell r="C26">
            <v>0.28662420382165599</v>
          </cell>
          <cell r="D26">
            <v>0.2759900990099009</v>
          </cell>
          <cell r="E26">
            <v>0.22211445198836088</v>
          </cell>
          <cell r="F26">
            <v>0.17936507936507939</v>
          </cell>
          <cell r="G26">
            <v>0.19111709286675649</v>
          </cell>
          <cell r="H26">
            <v>0.16980205812753812</v>
          </cell>
        </row>
        <row r="27">
          <cell r="A27" t="str">
            <v xml:space="preserve">  % of Worldwide Users</v>
          </cell>
          <cell r="B27">
            <v>0.60559305689488907</v>
          </cell>
          <cell r="C27">
            <v>0.55994455994455994</v>
          </cell>
          <cell r="D27">
            <v>0.54149159663865543</v>
          </cell>
          <cell r="E27">
            <v>0.52500000000000002</v>
          </cell>
          <cell r="F27">
            <v>0.52268730214562087</v>
          </cell>
          <cell r="G27">
            <v>0.51230101302460207</v>
          </cell>
        </row>
        <row r="28">
          <cell r="A28" t="str">
            <v xml:space="preserve">  Buyers (000)</v>
          </cell>
          <cell r="B28">
            <v>21100</v>
          </cell>
          <cell r="C28">
            <v>29900</v>
          </cell>
          <cell r="D28">
            <v>41200</v>
          </cell>
          <cell r="E28">
            <v>51000</v>
          </cell>
          <cell r="F28">
            <v>60400</v>
          </cell>
          <cell r="G28">
            <v>72100</v>
          </cell>
        </row>
        <row r="29">
          <cell r="A29" t="str">
            <v xml:space="preserve">  Ann Growth Rate</v>
          </cell>
          <cell r="C29">
            <v>0.41706161137440767</v>
          </cell>
          <cell r="D29">
            <v>0.37792642140468224</v>
          </cell>
          <cell r="E29">
            <v>0.23786407766990281</v>
          </cell>
          <cell r="F29">
            <v>0.18431372549019609</v>
          </cell>
          <cell r="G29">
            <v>0.19370860927152322</v>
          </cell>
          <cell r="H29">
            <v>0.19248469912886623</v>
          </cell>
        </row>
        <row r="30">
          <cell r="A30" t="str">
            <v xml:space="preserve">  % of Domestic Users</v>
          </cell>
          <cell r="B30">
            <v>0.3359872611464968</v>
          </cell>
          <cell r="C30">
            <v>0.37004950495049505</v>
          </cell>
          <cell r="D30">
            <v>0.39961202715809896</v>
          </cell>
          <cell r="E30">
            <v>0.40476190476190477</v>
          </cell>
          <cell r="F30">
            <v>0.40646029609690443</v>
          </cell>
          <cell r="G30">
            <v>0.40734463276836158</v>
          </cell>
        </row>
        <row r="31">
          <cell r="A31" t="str">
            <v xml:space="preserve">  % of Domestic &amp; W. Euroupean Buyers</v>
          </cell>
          <cell r="B31">
            <v>0.82101167315175094</v>
          </cell>
          <cell r="C31">
            <v>0.76081424936386766</v>
          </cell>
          <cell r="D31">
            <v>0.71902268760907506</v>
          </cell>
          <cell r="E31">
            <v>0.6692913385826772</v>
          </cell>
          <cell r="F31">
            <v>0.62203913491246143</v>
          </cell>
          <cell r="G31">
            <v>0.58286176232821341</v>
          </cell>
        </row>
        <row r="32">
          <cell r="A32" t="str">
            <v>Western Europe</v>
          </cell>
        </row>
        <row r="33">
          <cell r="A33" t="str">
            <v xml:space="preserve">  Users (000)</v>
          </cell>
          <cell r="B33">
            <v>40900</v>
          </cell>
          <cell r="C33">
            <v>63500</v>
          </cell>
          <cell r="D33">
            <v>87300</v>
          </cell>
          <cell r="E33">
            <v>114000</v>
          </cell>
          <cell r="F33">
            <v>135700</v>
          </cell>
          <cell r="G33">
            <v>168500</v>
          </cell>
        </row>
        <row r="34">
          <cell r="A34" t="str">
            <v xml:space="preserve">  Ann Growth Rate</v>
          </cell>
          <cell r="C34">
            <v>0.55256723716381417</v>
          </cell>
          <cell r="D34">
            <v>0.37480314960629912</v>
          </cell>
          <cell r="E34">
            <v>0.30584192439862545</v>
          </cell>
          <cell r="F34">
            <v>0.19035087719298249</v>
          </cell>
          <cell r="G34">
            <v>0.24170965364775232</v>
          </cell>
          <cell r="H34">
            <v>0.32731902525465206</v>
          </cell>
        </row>
        <row r="35">
          <cell r="A35" t="str">
            <v xml:space="preserve">  % of Worldwide Users</v>
          </cell>
          <cell r="B35">
            <v>0.39440694310511087</v>
          </cell>
          <cell r="C35">
            <v>0.44005544005544006</v>
          </cell>
          <cell r="D35">
            <v>0.45850840336134452</v>
          </cell>
          <cell r="E35">
            <v>0.47499999999999998</v>
          </cell>
          <cell r="F35">
            <v>0.47731269785437919</v>
          </cell>
          <cell r="G35">
            <v>0.48769898697539799</v>
          </cell>
        </row>
        <row r="36">
          <cell r="A36" t="str">
            <v xml:space="preserve">  Buyers (000)</v>
          </cell>
          <cell r="B36">
            <v>4600</v>
          </cell>
          <cell r="C36">
            <v>9400</v>
          </cell>
          <cell r="D36">
            <v>16100</v>
          </cell>
          <cell r="E36">
            <v>25200</v>
          </cell>
          <cell r="F36">
            <v>36700</v>
          </cell>
          <cell r="G36">
            <v>51600</v>
          </cell>
        </row>
        <row r="37">
          <cell r="A37" t="str">
            <v xml:space="preserve">  Ann Growth Rate</v>
          </cell>
          <cell r="C37">
            <v>0.55256723716381417</v>
          </cell>
          <cell r="D37">
            <v>0.37480314960629912</v>
          </cell>
          <cell r="E37">
            <v>0.30584192439862545</v>
          </cell>
          <cell r="F37">
            <v>0.19035087719298249</v>
          </cell>
          <cell r="G37">
            <v>0.24170965364775232</v>
          </cell>
          <cell r="H37">
            <v>0.62172934015149406</v>
          </cell>
        </row>
        <row r="38">
          <cell r="A38" t="str">
            <v xml:space="preserve">  % of W. Euroupean Users</v>
          </cell>
          <cell r="B38">
            <v>0.11246943765281174</v>
          </cell>
          <cell r="C38">
            <v>0.14803149606299212</v>
          </cell>
          <cell r="D38">
            <v>0.18442153493699887</v>
          </cell>
          <cell r="E38">
            <v>0.22105263157894736</v>
          </cell>
          <cell r="F38">
            <v>0.27044952100221076</v>
          </cell>
          <cell r="G38">
            <v>0.30623145400593471</v>
          </cell>
        </row>
        <row r="39">
          <cell r="A39" t="str">
            <v xml:space="preserve">  % of Domestic &amp; W. Euroupean Buyers</v>
          </cell>
          <cell r="B39">
            <v>0.17898832684824903</v>
          </cell>
          <cell r="C39">
            <v>0.23918575063613232</v>
          </cell>
          <cell r="D39">
            <v>0.28097731239092494</v>
          </cell>
          <cell r="E39">
            <v>0.33070866141732286</v>
          </cell>
          <cell r="F39">
            <v>0.37796086508753862</v>
          </cell>
          <cell r="G39">
            <v>0.41713823767178659</v>
          </cell>
        </row>
        <row r="40">
          <cell r="A40" t="str">
            <v>Domestic &amp; W. European</v>
          </cell>
        </row>
        <row r="41">
          <cell r="A41" t="str">
            <v xml:space="preserve">  Users (000)</v>
          </cell>
          <cell r="B41">
            <v>103700</v>
          </cell>
          <cell r="C41">
            <v>144300</v>
          </cell>
          <cell r="D41">
            <v>190400</v>
          </cell>
          <cell r="E41">
            <v>240000</v>
          </cell>
          <cell r="F41">
            <v>284300</v>
          </cell>
          <cell r="G41">
            <v>345500</v>
          </cell>
        </row>
        <row r="42">
          <cell r="A42" t="str">
            <v xml:space="preserve">  Ann Growth Rate</v>
          </cell>
          <cell r="C42">
            <v>0.39151398264223713</v>
          </cell>
          <cell r="D42">
            <v>0.31947331947331947</v>
          </cell>
          <cell r="E42">
            <v>0.26050420168067223</v>
          </cell>
          <cell r="F42">
            <v>0.18458333333333332</v>
          </cell>
          <cell r="G42">
            <v>0.21526556454449519</v>
          </cell>
          <cell r="H42">
            <v>0.19079319498575886</v>
          </cell>
        </row>
        <row r="43">
          <cell r="A43" t="str">
            <v xml:space="preserve">  Buyers (000)</v>
          </cell>
          <cell r="B43">
            <v>25700</v>
          </cell>
          <cell r="C43">
            <v>39300</v>
          </cell>
          <cell r="D43">
            <v>57300</v>
          </cell>
          <cell r="E43">
            <v>76200</v>
          </cell>
          <cell r="F43">
            <v>97100</v>
          </cell>
          <cell r="G43">
            <v>123700</v>
          </cell>
        </row>
        <row r="44">
          <cell r="A44" t="str">
            <v xml:space="preserve">  Ann Growth Rate</v>
          </cell>
          <cell r="C44">
            <v>0.5291828793774318</v>
          </cell>
          <cell r="D44">
            <v>0.45801526717557262</v>
          </cell>
          <cell r="E44">
            <v>0.32984293193717273</v>
          </cell>
          <cell r="F44">
            <v>0.27427821522309714</v>
          </cell>
          <cell r="G44">
            <v>0.27394438722966008</v>
          </cell>
          <cell r="H44">
            <v>0.25775319684654985</v>
          </cell>
        </row>
        <row r="45">
          <cell r="A45" t="str">
            <v xml:space="preserve">  % of Online Buyers</v>
          </cell>
          <cell r="B45">
            <v>0.24783027965284474</v>
          </cell>
          <cell r="C45">
            <v>0.27234927234927236</v>
          </cell>
          <cell r="D45">
            <v>0.30094537815126049</v>
          </cell>
          <cell r="E45">
            <v>0.3175</v>
          </cell>
          <cell r="F45">
            <v>0.341540626099191</v>
          </cell>
          <cell r="G45">
            <v>0.35803183791606369</v>
          </cell>
        </row>
      </sheetData>
      <sheetData sheetId="1" refreshError="1"/>
      <sheetData sheetId="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es"/>
      <sheetName val="Stock Prices"/>
      <sheetName val="Misc Stock prices "/>
      <sheetName val="97PE"/>
      <sheetName val="98PE"/>
      <sheetName val="99PE"/>
      <sheetName val="00PE"/>
      <sheetName val="01PE"/>
      <sheetName val="Relative"/>
      <sheetName val="Relative (2)"/>
      <sheetName val="RelCharts"/>
      <sheetName val="RelCharts (2)"/>
      <sheetName val="Exchange rates"/>
      <sheetName val="No Shares"/>
      <sheetName val="Prices"/>
      <sheetName val="USA_misc Stock prices "/>
      <sheetName val="Forecasts_VDF"/>
      <sheetName val="MODEL"/>
      <sheetName val="02PE"/>
      <sheetName val="Template"/>
      <sheetName val="DataPage"/>
      <sheetName val="Output"/>
      <sheetName val="DCF"/>
      <sheetName val="Template1"/>
      <sheetName val="DPage"/>
      <sheetName val="Qs"/>
      <sheetName val="Sheet3"/>
      <sheetName val="MTH"/>
      <sheetName val="USA_misc Stock prices"/>
      <sheetName val="Sheet2"/>
      <sheetName val="USA Stock prices "/>
      <sheetName val="TEMPLATE_1"/>
      <sheetName val="EURO"/>
      <sheetName val="CABEQ.XLS"/>
      <sheetName val="#REF"/>
      <sheetName val="actualrelative"/>
      <sheetName val="Financials"/>
      <sheetName val="Marketing"/>
      <sheetName val="MARKETS"/>
      <sheetName val="ASSUMPTIONS"/>
      <sheetName val="TELE+"/>
      <sheetName val="MSDW ConFins"/>
      <sheetName val="Chart1"/>
      <sheetName val="WKING_DATA"/>
      <sheetName val="Consumer"/>
      <sheetName val="Val"/>
      <sheetName val="Comps"/>
      <sheetName val="Misc Stock Prices"/>
      <sheetName val=" Stock prices "/>
      <sheetName val="PXMODEL"/>
      <sheetName val="DCF Reuters"/>
      <sheetName val="Sector"/>
    </sheetNames>
    <sheetDataSet>
      <sheetData sheetId="0" refreshError="1"/>
      <sheetData sheetId="1" refreshError="1">
        <row r="6">
          <cell r="D6">
            <v>75</v>
          </cell>
          <cell r="G6" t="str">
            <v>£/$</v>
          </cell>
        </row>
        <row r="7">
          <cell r="G7" t="str">
            <v>€/$</v>
          </cell>
        </row>
        <row r="8">
          <cell r="D8">
            <v>244.5</v>
          </cell>
          <cell r="E8">
            <v>670</v>
          </cell>
          <cell r="F8">
            <v>129</v>
          </cell>
        </row>
        <row r="9">
          <cell r="G9" t="str">
            <v>$/GRD</v>
          </cell>
        </row>
        <row r="11">
          <cell r="G11" t="str">
            <v>FFr/$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Valuation"/>
      <sheetName val="Follow On"/>
      <sheetName val="Post-IPO Shares Calc"/>
      <sheetName val="Valuation 2"/>
    </sheetNames>
    <sheetDataSet>
      <sheetData sheetId="0"/>
      <sheetData sheetId="1">
        <row r="138">
          <cell r="E138">
            <v>14</v>
          </cell>
        </row>
      </sheetData>
      <sheetData sheetId="2"/>
      <sheetData sheetId="3"/>
      <sheetData sheetId="4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Layout"/>
    </sheetNames>
    <sheetDataSet>
      <sheetData sheetId="0"/>
      <sheetData sheetId="1">
        <row r="2">
          <cell r="C2" t="str">
            <v>HOLD (MAINTAINED)</v>
          </cell>
          <cell r="K2" t="str">
            <v>SHANGHAI DAZHONG TAXI CO.</v>
          </cell>
          <cell r="P2" t="str">
            <v xml:space="preserve">     Price:
Reuters:</v>
          </cell>
          <cell r="R2" t="str">
            <v>US$0.400
 900903.SS</v>
          </cell>
        </row>
        <row r="4">
          <cell r="B4" t="str">
            <v>MAIN POINTS</v>
          </cell>
          <cell r="L4" t="str">
            <v>SHARE DATA</v>
          </cell>
        </row>
        <row r="5">
          <cell r="M5" t="str">
            <v>Total no of shs</v>
          </cell>
          <cell r="O5">
            <v>426</v>
          </cell>
          <cell r="P5" t="str">
            <v>m</v>
          </cell>
          <cell r="Q5" t="str">
            <v>Price/book ratio</v>
          </cell>
          <cell r="S5">
            <v>2.819677045802004</v>
          </cell>
        </row>
        <row r="6">
          <cell r="M6" t="str">
            <v>No of shares (B)</v>
          </cell>
          <cell r="O6">
            <v>202</v>
          </cell>
          <cell r="P6" t="str">
            <v>m</v>
          </cell>
          <cell r="Q6" t="str">
            <v>Beta</v>
          </cell>
        </row>
        <row r="7">
          <cell r="M7" t="str">
            <v>Market cap. (B) (US$)</v>
          </cell>
          <cell r="O7">
            <v>80.800000000000011</v>
          </cell>
          <cell r="P7" t="str">
            <v>m</v>
          </cell>
        </row>
        <row r="9">
          <cell r="L9" t="str">
            <v>CAPITAL HISTORY</v>
          </cell>
        </row>
        <row r="20">
          <cell r="L20" t="str">
            <v>MAJOR SHAREHOLDERS (%)</v>
          </cell>
        </row>
        <row r="27">
          <cell r="B27" t="str">
            <v>FORECASTS AND RATINGS</v>
          </cell>
          <cell r="L27" t="str">
            <v>PRICE CHART</v>
          </cell>
        </row>
        <row r="28">
          <cell r="C28" t="str">
            <v>Yr to Dec</v>
          </cell>
          <cell r="E28">
            <v>96</v>
          </cell>
          <cell r="F28">
            <v>97</v>
          </cell>
          <cell r="G28" t="str">
            <v>98F</v>
          </cell>
          <cell r="H28" t="str">
            <v>99F</v>
          </cell>
          <cell r="I28" t="str">
            <v>00F</v>
          </cell>
        </row>
        <row r="30">
          <cell r="C30" t="str">
            <v>(Rmb m)</v>
          </cell>
        </row>
        <row r="31">
          <cell r="C31" t="str">
            <v>Turnover</v>
          </cell>
          <cell r="E31">
            <v>235.96899999999999</v>
          </cell>
          <cell r="F31">
            <v>306.22610516666663</v>
          </cell>
          <cell r="G31">
            <v>362.12610696179485</v>
          </cell>
          <cell r="H31">
            <v>413.98557312302569</v>
          </cell>
          <cell r="I31">
            <v>448.57770625577638</v>
          </cell>
        </row>
        <row r="32">
          <cell r="C32" t="str">
            <v>GP</v>
          </cell>
          <cell r="E32">
            <v>89.841999999999985</v>
          </cell>
          <cell r="F32">
            <v>114.3751051666666</v>
          </cell>
          <cell r="G32">
            <v>150.94898528131063</v>
          </cell>
          <cell r="H32">
            <v>174.72556732171444</v>
          </cell>
          <cell r="I32">
            <v>191.4824603703172</v>
          </cell>
        </row>
        <row r="33">
          <cell r="C33" t="str">
            <v>EBIT</v>
          </cell>
          <cell r="E33">
            <v>119.46699999999998</v>
          </cell>
          <cell r="F33">
            <v>165.23610516666662</v>
          </cell>
          <cell r="G33">
            <v>172.7914121873313</v>
          </cell>
          <cell r="H33">
            <v>200.21061278563266</v>
          </cell>
          <cell r="I33">
            <v>214.09692825477205</v>
          </cell>
        </row>
        <row r="34">
          <cell r="C34" t="str">
            <v>PBT</v>
          </cell>
          <cell r="E34">
            <v>116.47599999999998</v>
          </cell>
          <cell r="F34">
            <v>161.45210516666663</v>
          </cell>
          <cell r="G34">
            <v>170.7914121873313</v>
          </cell>
          <cell r="H34">
            <v>198.21061278563266</v>
          </cell>
          <cell r="I34">
            <v>213.09692825477205</v>
          </cell>
        </row>
        <row r="37">
          <cell r="C37" t="str">
            <v>NPAT</v>
          </cell>
          <cell r="E37">
            <v>110.00899999999999</v>
          </cell>
          <cell r="F37">
            <v>145.35510516666662</v>
          </cell>
          <cell r="G37">
            <v>157.12809921234481</v>
          </cell>
          <cell r="H37">
            <v>182.35376376278205</v>
          </cell>
          <cell r="I37">
            <v>196.04917399439029</v>
          </cell>
        </row>
        <row r="38">
          <cell r="C38" t="str">
            <v>FD EPS (Rmb)</v>
          </cell>
          <cell r="E38">
            <v>0.51647417840375576</v>
          </cell>
          <cell r="F38">
            <v>0.34120916705790288</v>
          </cell>
          <cell r="G38">
            <v>0.36884530331536342</v>
          </cell>
          <cell r="H38">
            <v>0.42806047831638977</v>
          </cell>
          <cell r="I38">
            <v>0.46020932862532932</v>
          </cell>
        </row>
        <row r="39">
          <cell r="C39" t="str">
            <v>EPS (% ch)</v>
          </cell>
          <cell r="E39">
            <v>-19.248001280878292</v>
          </cell>
          <cell r="F39">
            <v>-33.934902977635161</v>
          </cell>
          <cell r="G39">
            <v>8.0994706255270934</v>
          </cell>
          <cell r="H39">
            <v>16.05420333911567</v>
          </cell>
          <cell r="I39">
            <v>7.5103523771651526</v>
          </cell>
        </row>
        <row r="40">
          <cell r="C40" t="str">
            <v>PER (x)</v>
          </cell>
          <cell r="E40">
            <v>6.4282013289821762</v>
          </cell>
          <cell r="F40">
            <v>9.7301020034921848</v>
          </cell>
          <cell r="G40">
            <v>9.0010635086259843</v>
          </cell>
          <cell r="H40">
            <v>7.7559134005034416</v>
          </cell>
          <cell r="I40">
            <v>7.2141084360828227</v>
          </cell>
        </row>
        <row r="42">
          <cell r="C42" t="str">
            <v>Div (Rmb)</v>
          </cell>
          <cell r="E42">
            <v>0</v>
          </cell>
          <cell r="F42">
            <v>0.119423208470266</v>
          </cell>
          <cell r="G42">
            <v>0.1401612152598381</v>
          </cell>
          <cell r="H42">
            <v>0.16266298176022811</v>
          </cell>
          <cell r="I42">
            <v>0.17487954487762514</v>
          </cell>
        </row>
        <row r="43">
          <cell r="C43" t="str">
            <v>Yield (%)</v>
          </cell>
          <cell r="E43" t="str">
            <v>N/A</v>
          </cell>
          <cell r="F43">
            <v>3.5970845924778914E-2</v>
          </cell>
          <cell r="G43">
            <v>4.2217233511999422E-2</v>
          </cell>
          <cell r="H43">
            <v>4.8994874024165087E-2</v>
          </cell>
          <cell r="I43">
            <v>5.2674561710128048E-2</v>
          </cell>
        </row>
        <row r="45">
          <cell r="C45" t="str">
            <v>CEPS (Rmb)</v>
          </cell>
          <cell r="E45">
            <v>0.65817370892018778</v>
          </cell>
          <cell r="F45">
            <v>0.33795070422535212</v>
          </cell>
          <cell r="G45">
            <v>0.32960996141392324</v>
          </cell>
          <cell r="H45">
            <v>0.37478105869573397</v>
          </cell>
          <cell r="I45">
            <v>0.41043179322114914</v>
          </cell>
        </row>
        <row r="46">
          <cell r="C46" t="str">
            <v>CEM (x)</v>
          </cell>
          <cell r="E46">
            <v>5.0442610438615896</v>
          </cell>
          <cell r="F46">
            <v>9.8239179812040263</v>
          </cell>
          <cell r="G46">
            <v>10.072511115132087</v>
          </cell>
          <cell r="H46">
            <v>8.8585053138860541</v>
          </cell>
          <cell r="I46">
            <v>8.0890419671049116</v>
          </cell>
        </row>
        <row r="49">
          <cell r="B49" t="str">
            <v>BUSINESS BACKGROUND</v>
          </cell>
          <cell r="L49" t="str">
            <v>OUTLOOK</v>
          </cell>
        </row>
        <row r="86">
          <cell r="B86" t="str">
            <v>ilb</v>
          </cell>
          <cell r="K86" t="str">
            <v>1</v>
          </cell>
          <cell r="T86" t="str">
            <v>China Stock Market Review, November 1998</v>
          </cell>
        </row>
        <row r="87">
          <cell r="V87" t="str">
            <v>SERVICE</v>
          </cell>
          <cell r="AM87" t="str">
            <v>SHANGHAI DAZHONG</v>
          </cell>
        </row>
        <row r="88">
          <cell r="V88" t="str">
            <v>PROFIT BREAKDOWN (Rmb m)</v>
          </cell>
          <cell r="AF88" t="str">
            <v>CASH FLOW (Rmb m)</v>
          </cell>
        </row>
        <row r="89">
          <cell r="W89" t="str">
            <v>Yr to Dec</v>
          </cell>
          <cell r="Y89">
            <v>96</v>
          </cell>
          <cell r="Z89">
            <v>97</v>
          </cell>
          <cell r="AA89" t="str">
            <v>98F</v>
          </cell>
          <cell r="AB89" t="str">
            <v>99F</v>
          </cell>
          <cell r="AC89" t="str">
            <v>00F</v>
          </cell>
          <cell r="AG89" t="str">
            <v>Yr to Dec</v>
          </cell>
          <cell r="AI89">
            <v>96</v>
          </cell>
          <cell r="AJ89">
            <v>97</v>
          </cell>
          <cell r="AK89" t="str">
            <v>98F</v>
          </cell>
          <cell r="AL89" t="str">
            <v>99F</v>
          </cell>
          <cell r="AM89" t="str">
            <v>00F</v>
          </cell>
        </row>
        <row r="90">
          <cell r="W90" t="str">
            <v xml:space="preserve">Taxi </v>
          </cell>
          <cell r="Y90">
            <v>192.70064999999997</v>
          </cell>
          <cell r="Z90">
            <v>230.90124</v>
          </cell>
          <cell r="AA90">
            <v>295.32664</v>
          </cell>
          <cell r="AB90">
            <v>341.07120000000003</v>
          </cell>
          <cell r="AC90">
            <v>380.06233299999997</v>
          </cell>
        </row>
        <row r="91">
          <cell r="W91" t="str">
            <v>Car rental</v>
          </cell>
          <cell r="Y91">
            <v>19.733055833333331</v>
          </cell>
          <cell r="Z91">
            <v>23.714865166666662</v>
          </cell>
          <cell r="AA91">
            <v>30.741005423333341</v>
          </cell>
          <cell r="AB91">
            <v>35.886680815333342</v>
          </cell>
          <cell r="AC91">
            <v>43.798450178853336</v>
          </cell>
          <cell r="AG91" t="str">
            <v>PBT</v>
          </cell>
          <cell r="AI91">
            <v>116.473</v>
          </cell>
          <cell r="AJ91">
            <v>161.49100000000001</v>
          </cell>
          <cell r="AK91">
            <v>170.7914121873313</v>
          </cell>
          <cell r="AL91">
            <v>198.21061278563266</v>
          </cell>
          <cell r="AM91">
            <v>213.09692825477205</v>
          </cell>
        </row>
        <row r="92">
          <cell r="W92" t="str">
            <v>Property</v>
          </cell>
          <cell r="Y92">
            <v>23.504999999999999</v>
          </cell>
          <cell r="Z92">
            <v>37.929000000000002</v>
          </cell>
          <cell r="AA92">
            <v>21.52</v>
          </cell>
          <cell r="AB92">
            <v>21.52</v>
          </cell>
          <cell r="AC92">
            <v>10.76</v>
          </cell>
          <cell r="AG92" t="str">
            <v xml:space="preserve">    Depreciation of FA</v>
          </cell>
          <cell r="AI92">
            <v>71.593999999999994</v>
          </cell>
          <cell r="AJ92">
            <v>65.915999999999997</v>
          </cell>
          <cell r="AK92">
            <v>83.385024000000001</v>
          </cell>
          <cell r="AL92">
            <v>94.76090880000001</v>
          </cell>
          <cell r="AM92">
            <v>109.03141055999998</v>
          </cell>
        </row>
        <row r="93">
          <cell r="W93" t="str">
            <v>Others</v>
          </cell>
          <cell r="Y93">
            <v>3.0294166666696043E-2</v>
          </cell>
          <cell r="Z93">
            <v>13.680999999999999</v>
          </cell>
          <cell r="AA93">
            <v>14.53846153846154</v>
          </cell>
          <cell r="AB93">
            <v>15.507692307692308</v>
          </cell>
          <cell r="AC93">
            <v>13.956923076923077</v>
          </cell>
          <cell r="AG93" t="str">
            <v xml:space="preserve">    Disposal of FA</v>
          </cell>
          <cell r="AI93">
            <v>-3.4750000000000001</v>
          </cell>
          <cell r="AJ93">
            <v>-8.5730000000000004</v>
          </cell>
          <cell r="AK93">
            <v>-9.4303000000000008</v>
          </cell>
          <cell r="AL93">
            <v>-10.373330000000001</v>
          </cell>
          <cell r="AM93">
            <v>-11.410663000000001</v>
          </cell>
        </row>
        <row r="94">
          <cell r="W94" t="str">
            <v>Turnover</v>
          </cell>
          <cell r="Y94">
            <v>235.96899999999999</v>
          </cell>
          <cell r="Z94">
            <v>306.22610516666663</v>
          </cell>
          <cell r="AA94">
            <v>362.12610696179485</v>
          </cell>
          <cell r="AB94">
            <v>413.98557312302569</v>
          </cell>
          <cell r="AC94">
            <v>448.57770625577638</v>
          </cell>
          <cell r="AG94" t="str">
            <v xml:space="preserve">    Amortizations</v>
          </cell>
          <cell r="AI94">
            <v>3.129</v>
          </cell>
          <cell r="AJ94">
            <v>4.7130000000000001</v>
          </cell>
          <cell r="AK94">
            <v>0</v>
          </cell>
          <cell r="AL94">
            <v>0</v>
          </cell>
          <cell r="AM94">
            <v>0</v>
          </cell>
        </row>
        <row r="95">
          <cell r="AG95" t="str">
            <v xml:space="preserve">    Interest expense</v>
          </cell>
          <cell r="AI95">
            <v>9.6679999999999993</v>
          </cell>
          <cell r="AJ95">
            <v>7.9729999999999999</v>
          </cell>
          <cell r="AK95">
            <v>2</v>
          </cell>
          <cell r="AL95">
            <v>2</v>
          </cell>
          <cell r="AM95">
            <v>1</v>
          </cell>
        </row>
        <row r="96">
          <cell r="W96" t="str">
            <v>turnover tax</v>
          </cell>
          <cell r="Y96">
            <v>-10.227</v>
          </cell>
          <cell r="Z96">
            <v>-12.944000000000001</v>
          </cell>
          <cell r="AA96">
            <v>-15.306860680484213</v>
          </cell>
          <cell r="AB96">
            <v>-17.498930261311187</v>
          </cell>
          <cell r="AC96">
            <v>-18.961119681859206</v>
          </cell>
          <cell r="AG96" t="str">
            <v>Cash from operations</v>
          </cell>
          <cell r="AI96">
            <v>30.569000000000027</v>
          </cell>
          <cell r="AJ96">
            <v>-69.10199999999999</v>
          </cell>
          <cell r="AK96">
            <v>52.797043562331346</v>
          </cell>
          <cell r="AL96">
            <v>122.60419100438264</v>
          </cell>
          <cell r="AM96">
            <v>158.20320691220957</v>
          </cell>
        </row>
        <row r="97">
          <cell r="W97" t="str">
            <v>Taxi renta</v>
          </cell>
          <cell r="Y97">
            <v>-59.96230666666667</v>
          </cell>
          <cell r="Z97">
            <v>-69.715679999999992</v>
          </cell>
          <cell r="AA97">
            <v>-85.759121000000007</v>
          </cell>
          <cell r="AB97">
            <v>-97.922458500000005</v>
          </cell>
          <cell r="AC97">
            <v>-112.09460824999999</v>
          </cell>
          <cell r="AG97" t="str">
            <v xml:space="preserve">    Income tax paid</v>
          </cell>
          <cell r="AI97">
            <v>-6.3739999999999997</v>
          </cell>
          <cell r="AJ97">
            <v>-8.6959999999999997</v>
          </cell>
          <cell r="AK97">
            <v>-13.663312974986505</v>
          </cell>
          <cell r="AL97">
            <v>-15.856849022850612</v>
          </cell>
          <cell r="AM97">
            <v>-17.047754260381765</v>
          </cell>
        </row>
        <row r="98">
          <cell r="W98" t="str">
            <v>Car rental</v>
          </cell>
          <cell r="Y98">
            <v>-13.478999999999999</v>
          </cell>
          <cell r="Z98">
            <v>-16.036920000000002</v>
          </cell>
          <cell r="AA98">
            <v>-17.929824</v>
          </cell>
          <cell r="AB98">
            <v>-20.680108800000003</v>
          </cell>
          <cell r="AC98">
            <v>-24.139810559999997</v>
          </cell>
          <cell r="AG98" t="str">
            <v xml:space="preserve">    Interest paid</v>
          </cell>
          <cell r="AI98">
            <v>-9.6679999999999993</v>
          </cell>
          <cell r="AJ98">
            <v>-8.6549999999999994</v>
          </cell>
          <cell r="AK98">
            <v>-2</v>
          </cell>
          <cell r="AL98">
            <v>-2</v>
          </cell>
          <cell r="AM98">
            <v>-1</v>
          </cell>
        </row>
        <row r="99">
          <cell r="W99" t="str">
            <v>Property cost</v>
          </cell>
          <cell r="Y99">
            <v>-14.18</v>
          </cell>
          <cell r="Z99">
            <v>-24.375</v>
          </cell>
          <cell r="AA99">
            <v>-13.7728</v>
          </cell>
          <cell r="AB99">
            <v>-13.7728</v>
          </cell>
          <cell r="AC99">
            <v>0</v>
          </cell>
          <cell r="AG99" t="str">
            <v xml:space="preserve">    Interest received</v>
          </cell>
          <cell r="AI99">
            <v>5.0469999999999997</v>
          </cell>
          <cell r="AJ99">
            <v>3.2050000000000001</v>
          </cell>
          <cell r="AK99">
            <v>4.1890000000000001</v>
          </cell>
          <cell r="AL99">
            <v>4.1890000000000001</v>
          </cell>
          <cell r="AM99">
            <v>4.1890000000000001</v>
          </cell>
        </row>
        <row r="100">
          <cell r="W100" t="str">
            <v>Others</v>
          </cell>
          <cell r="Y100">
            <v>-48.278693333333344</v>
          </cell>
          <cell r="Z100">
            <v>-68.77940000000001</v>
          </cell>
          <cell r="AA100">
            <v>-78.408516000000006</v>
          </cell>
          <cell r="AB100">
            <v>-89.38570824</v>
          </cell>
          <cell r="AC100">
            <v>-101.8997073936</v>
          </cell>
          <cell r="AG100" t="str">
            <v>Cash generated fr. op</v>
          </cell>
          <cell r="AI100">
            <v>19.57400000000003</v>
          </cell>
          <cell r="AJ100">
            <v>-83.24799999999999</v>
          </cell>
          <cell r="AK100">
            <v>41.322730587344843</v>
          </cell>
          <cell r="AL100">
            <v>108.93634198153202</v>
          </cell>
          <cell r="AM100">
            <v>144.34445265182779</v>
          </cell>
        </row>
        <row r="101">
          <cell r="W101" t="str">
            <v>Total cost</v>
          </cell>
          <cell r="Y101">
            <v>-135.9</v>
          </cell>
          <cell r="Z101">
            <v>-178.90700000000001</v>
          </cell>
          <cell r="AA101">
            <v>-195.87026100000003</v>
          </cell>
          <cell r="AB101">
            <v>-221.76107554000004</v>
          </cell>
          <cell r="AC101">
            <v>-238.13412620359998</v>
          </cell>
          <cell r="AG101" t="str">
            <v xml:space="preserve">   Chg. in S-T invest.</v>
          </cell>
          <cell r="AI101">
            <v>-1</v>
          </cell>
          <cell r="AJ101">
            <v>3.677</v>
          </cell>
          <cell r="AK101">
            <v>-0.52119999999999989</v>
          </cell>
          <cell r="AL101">
            <v>-0.62543999999999977</v>
          </cell>
          <cell r="AM101">
            <v>-0.75052800000000008</v>
          </cell>
        </row>
        <row r="102">
          <cell r="W102" t="str">
            <v>Gross profit</v>
          </cell>
          <cell r="Y102">
            <v>89.841999999999985</v>
          </cell>
          <cell r="Z102">
            <v>114.3751051666666</v>
          </cell>
          <cell r="AA102">
            <v>150.94898528131063</v>
          </cell>
          <cell r="AB102">
            <v>174.72556732171444</v>
          </cell>
          <cell r="AC102">
            <v>191.4824603703172</v>
          </cell>
          <cell r="AG102" t="str">
            <v xml:space="preserve">   De. in investments</v>
          </cell>
          <cell r="AI102">
            <v>-49.777000000000001</v>
          </cell>
          <cell r="AJ102">
            <v>51.831000000000003</v>
          </cell>
          <cell r="AK102">
            <v>-196.1352</v>
          </cell>
          <cell r="AL102">
            <v>52.302719999999965</v>
          </cell>
          <cell r="AM102">
            <v>47.072448000000009</v>
          </cell>
        </row>
        <row r="103">
          <cell r="W103" t="str">
            <v>S G &amp; A</v>
          </cell>
          <cell r="Y103">
            <v>-40.6</v>
          </cell>
          <cell r="Z103">
            <v>-64.492999999999995</v>
          </cell>
          <cell r="AA103">
            <v>-76.265865718979313</v>
          </cell>
          <cell r="AB103">
            <v>-85.482415117331769</v>
          </cell>
          <cell r="AC103">
            <v>-92.572764018107662</v>
          </cell>
          <cell r="AG103" t="str">
            <v xml:space="preserve">   Investment income </v>
          </cell>
          <cell r="AI103">
            <v>22.821999999999999</v>
          </cell>
          <cell r="AJ103">
            <v>77.983000000000004</v>
          </cell>
          <cell r="AK103">
            <v>102.143292625</v>
          </cell>
          <cell r="AL103">
            <v>120.75246058124999</v>
          </cell>
          <cell r="AM103">
            <v>132.6847319025625</v>
          </cell>
        </row>
        <row r="104">
          <cell r="W104" t="str">
            <v>OP Profit</v>
          </cell>
          <cell r="Y104">
            <v>49.241999999999983</v>
          </cell>
          <cell r="Z104">
            <v>49.882105166666605</v>
          </cell>
          <cell r="AA104">
            <v>74.683119562331314</v>
          </cell>
          <cell r="AB104">
            <v>89.243152204382667</v>
          </cell>
          <cell r="AC104">
            <v>98.909696352209536</v>
          </cell>
          <cell r="AG104" t="str">
            <v xml:space="preserve">   Add in FA and CIP</v>
          </cell>
          <cell r="AI104">
            <v>-203.42599999999999</v>
          </cell>
          <cell r="AJ104">
            <v>-215.334</v>
          </cell>
          <cell r="AK104">
            <v>-169.99202400000001</v>
          </cell>
          <cell r="AL104">
            <v>-133.56895880000008</v>
          </cell>
          <cell r="AM104">
            <v>-135.92274306000004</v>
          </cell>
        </row>
        <row r="105">
          <cell r="AG105" t="str">
            <v>Cash used in invest</v>
          </cell>
          <cell r="AI105">
            <v>-207.92500000000001</v>
          </cell>
          <cell r="AJ105">
            <v>-68.142999999999986</v>
          </cell>
          <cell r="AK105">
            <v>-255.07483137500003</v>
          </cell>
          <cell r="AL105">
            <v>49.234111781249901</v>
          </cell>
          <cell r="AM105">
            <v>54.494571842562465</v>
          </cell>
        </row>
        <row r="106">
          <cell r="W106" t="str">
            <v>Vehicle sales gains</v>
          </cell>
          <cell r="Y106">
            <v>3.4750000000000001</v>
          </cell>
          <cell r="Z106">
            <v>8.5730000000000004</v>
          </cell>
          <cell r="AA106">
            <v>5.9649999999999999</v>
          </cell>
          <cell r="AB106">
            <v>4.7149999999999999</v>
          </cell>
          <cell r="AC106">
            <v>3.5274999999999999</v>
          </cell>
          <cell r="AG106" t="str">
            <v xml:space="preserve">Cash fr financing </v>
          </cell>
          <cell r="AI106">
            <v>247.47800000000001</v>
          </cell>
          <cell r="AJ106">
            <v>155.28700000000003</v>
          </cell>
          <cell r="AK106">
            <v>270.09132229930896</v>
          </cell>
          <cell r="AL106">
            <v>-184.29443022985717</v>
          </cell>
          <cell r="AM106">
            <v>-164.89868611786829</v>
          </cell>
        </row>
        <row r="107">
          <cell r="W107" t="str">
            <v>Dazhong Insurance</v>
          </cell>
          <cell r="Y107">
            <v>15.798999999999999</v>
          </cell>
          <cell r="Z107">
            <v>10.35</v>
          </cell>
          <cell r="AA107">
            <v>13.046252624999999</v>
          </cell>
          <cell r="AB107">
            <v>16.30781578125</v>
          </cell>
          <cell r="AC107">
            <v>20.384769726562499</v>
          </cell>
          <cell r="AG107" t="str">
            <v>Change in cash</v>
          </cell>
          <cell r="AI107">
            <v>59.127000000000038</v>
          </cell>
          <cell r="AJ107">
            <v>3.8960000000000719</v>
          </cell>
          <cell r="AK107">
            <v>56.339221511653761</v>
          </cell>
          <cell r="AL107">
            <v>-26.123976467075238</v>
          </cell>
          <cell r="AM107">
            <v>33.940338376521964</v>
          </cell>
        </row>
        <row r="108">
          <cell r="W108" t="str">
            <v>Pudong Dazhong</v>
          </cell>
          <cell r="Y108">
            <v>17.835000000000001</v>
          </cell>
          <cell r="Z108">
            <v>12.789375</v>
          </cell>
          <cell r="AA108">
            <v>7.7669999999999995</v>
          </cell>
          <cell r="AB108">
            <v>7.7669999999999995</v>
          </cell>
          <cell r="AC108">
            <v>7.7669999999999995</v>
          </cell>
          <cell r="AG108" t="str">
            <v>Cash, begin of yr.</v>
          </cell>
          <cell r="AI108">
            <v>64.123000000000005</v>
          </cell>
          <cell r="AJ108">
            <v>123.25</v>
          </cell>
          <cell r="AK108">
            <v>127.146</v>
          </cell>
          <cell r="AL108">
            <v>183.48522151165378</v>
          </cell>
          <cell r="AM108">
            <v>157.36124504457854</v>
          </cell>
        </row>
        <row r="109">
          <cell r="W109" t="str">
            <v xml:space="preserve">Only One </v>
          </cell>
          <cell r="Y109">
            <v>0</v>
          </cell>
          <cell r="Z109">
            <v>0</v>
          </cell>
          <cell r="AA109">
            <v>10</v>
          </cell>
          <cell r="AB109">
            <v>14.5</v>
          </cell>
          <cell r="AC109">
            <v>21.024999999999999</v>
          </cell>
          <cell r="AG109" t="str">
            <v>Cash, end of yr.</v>
          </cell>
          <cell r="AI109">
            <v>123.25</v>
          </cell>
          <cell r="AJ109">
            <v>127.146</v>
          </cell>
          <cell r="AK109">
            <v>183.48522151165378</v>
          </cell>
          <cell r="AL109">
            <v>157.36124504457854</v>
          </cell>
          <cell r="AM109">
            <v>191.3015834211005</v>
          </cell>
        </row>
        <row r="110">
          <cell r="W110" t="str">
            <v>Other invest. income</v>
          </cell>
          <cell r="Y110">
            <v>17.844999999999999</v>
          </cell>
          <cell r="Z110">
            <v>21.641249999999999</v>
          </cell>
          <cell r="AA110">
            <v>29.33004</v>
          </cell>
          <cell r="AB110">
            <v>35.177644799999996</v>
          </cell>
          <cell r="AC110">
            <v>36.507962176000007</v>
          </cell>
        </row>
        <row r="111">
          <cell r="W111" t="str">
            <v>interest expense</v>
          </cell>
          <cell r="Y111">
            <v>-2.9910000000000001</v>
          </cell>
          <cell r="Z111">
            <v>-3.7839999999999998</v>
          </cell>
          <cell r="AA111">
            <v>-2</v>
          </cell>
          <cell r="AB111">
            <v>-2</v>
          </cell>
          <cell r="AC111">
            <v>-1</v>
          </cell>
        </row>
        <row r="112">
          <cell r="W112" t="str">
            <v>Gain on disposal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</row>
        <row r="113">
          <cell r="W113" t="str">
            <v>Bond coupons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</row>
        <row r="114">
          <cell r="W114" t="str">
            <v>Net forex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</row>
        <row r="115">
          <cell r="W115" t="str">
            <v>Other</v>
          </cell>
          <cell r="Y115">
            <v>15.271000000000004</v>
          </cell>
          <cell r="Z115">
            <v>62.000375000000012</v>
          </cell>
          <cell r="AA115">
            <v>42</v>
          </cell>
          <cell r="AB115">
            <v>47</v>
          </cell>
          <cell r="AC115">
            <v>47</v>
          </cell>
        </row>
        <row r="116">
          <cell r="W116" t="str">
            <v>Pre-tax Profit</v>
          </cell>
          <cell r="Y116">
            <v>116.47599999999998</v>
          </cell>
          <cell r="Z116">
            <v>161.45210516666663</v>
          </cell>
          <cell r="AA116">
            <v>170.7914121873313</v>
          </cell>
          <cell r="AB116">
            <v>198.21061278563266</v>
          </cell>
          <cell r="AC116">
            <v>213.09692825477205</v>
          </cell>
        </row>
        <row r="117">
          <cell r="W117" t="str">
            <v>Tax</v>
          </cell>
          <cell r="Y117">
            <v>-6.4669999999999996</v>
          </cell>
          <cell r="Z117">
            <v>-16.097000000000001</v>
          </cell>
          <cell r="AA117">
            <v>-13.663312974986505</v>
          </cell>
          <cell r="AB117">
            <v>-15.856849022850612</v>
          </cell>
          <cell r="AC117">
            <v>-17.047754260381765</v>
          </cell>
        </row>
        <row r="118">
          <cell r="W118" t="str">
            <v>NPAT</v>
          </cell>
          <cell r="Y118">
            <v>110.00899999999999</v>
          </cell>
          <cell r="Z118">
            <v>145.35510516666662</v>
          </cell>
          <cell r="AA118">
            <v>157.12809921234481</v>
          </cell>
          <cell r="AB118">
            <v>182.35376376278205</v>
          </cell>
          <cell r="AC118">
            <v>196.04917399439029</v>
          </cell>
        </row>
        <row r="122">
          <cell r="V122" t="str">
            <v xml:space="preserve">FORECAST ASSUMPTIONS </v>
          </cell>
          <cell r="AF122" t="str">
            <v>EXPANSION</v>
          </cell>
        </row>
        <row r="123">
          <cell r="Z123">
            <v>97</v>
          </cell>
          <cell r="AA123" t="str">
            <v>98F</v>
          </cell>
          <cell r="AB123" t="str">
            <v>99F</v>
          </cell>
          <cell r="AC123" t="str">
            <v>00F</v>
          </cell>
        </row>
        <row r="125">
          <cell r="W125" t="str">
            <v>Taxi Fleet Forecast</v>
          </cell>
        </row>
        <row r="127">
          <cell r="W127" t="str">
            <v># of Taxi owned (1/1)</v>
          </cell>
          <cell r="Z127">
            <v>1877</v>
          </cell>
          <cell r="AA127">
            <v>2227</v>
          </cell>
          <cell r="AB127">
            <v>2577</v>
          </cell>
          <cell r="AC127">
            <v>2877</v>
          </cell>
        </row>
        <row r="128">
          <cell r="W128" t="str">
            <v>Purchase</v>
          </cell>
          <cell r="Z128">
            <v>600</v>
          </cell>
          <cell r="AA128">
            <v>600</v>
          </cell>
          <cell r="AB128">
            <v>600</v>
          </cell>
          <cell r="AC128">
            <v>600</v>
          </cell>
        </row>
        <row r="129">
          <cell r="W129" t="str">
            <v>Disposal</v>
          </cell>
          <cell r="Z129">
            <v>-250</v>
          </cell>
          <cell r="AA129">
            <v>-250</v>
          </cell>
          <cell r="AB129">
            <v>-250</v>
          </cell>
          <cell r="AC129">
            <v>-250</v>
          </cell>
        </row>
        <row r="130">
          <cell r="W130" t="str">
            <v># of Taxi owned (12/31)</v>
          </cell>
          <cell r="Z130">
            <v>2227</v>
          </cell>
          <cell r="AA130">
            <v>2577</v>
          </cell>
          <cell r="AB130">
            <v>2877</v>
          </cell>
          <cell r="AC130">
            <v>3178</v>
          </cell>
        </row>
        <row r="139">
          <cell r="V139" t="str">
            <v>BALANCE SHEET (Rmb m)</v>
          </cell>
          <cell r="AF139" t="str">
            <v>DIVIDEND DATA</v>
          </cell>
        </row>
        <row r="140">
          <cell r="W140" t="str">
            <v>As at Dec</v>
          </cell>
          <cell r="Y140">
            <v>96</v>
          </cell>
          <cell r="Z140">
            <v>97</v>
          </cell>
          <cell r="AA140" t="str">
            <v>98F</v>
          </cell>
          <cell r="AB140" t="str">
            <v>99F</v>
          </cell>
          <cell r="AC140" t="str">
            <v>00F</v>
          </cell>
          <cell r="AG140" t="str">
            <v>Dividend</v>
          </cell>
          <cell r="AI140" t="str">
            <v>Dividend</v>
          </cell>
          <cell r="AM140" t="str">
            <v>Dividend</v>
          </cell>
        </row>
        <row r="141">
          <cell r="W141" t="str">
            <v>Share capital</v>
          </cell>
          <cell r="Y141">
            <v>212.92599999999999</v>
          </cell>
          <cell r="Z141">
            <v>425.85199999999998</v>
          </cell>
          <cell r="AA141">
            <v>425.85199999999998</v>
          </cell>
          <cell r="AB141">
            <v>425.85199999999998</v>
          </cell>
          <cell r="AC141">
            <v>425.85199999999998</v>
          </cell>
          <cell r="AG141" t="str">
            <v>Date</v>
          </cell>
          <cell r="AI141" t="str">
            <v>(Rmb)</v>
          </cell>
          <cell r="AK141" t="str">
            <v>Payout (%)</v>
          </cell>
          <cell r="AM141" t="str">
            <v>cover</v>
          </cell>
        </row>
        <row r="142">
          <cell r="W142" t="str">
            <v>Share premium</v>
          </cell>
          <cell r="Y142">
            <v>493.358</v>
          </cell>
          <cell r="Z142">
            <v>354.95499999999998</v>
          </cell>
          <cell r="AA142">
            <v>354.95499999999998</v>
          </cell>
          <cell r="AB142">
            <v>354.95499999999998</v>
          </cell>
          <cell r="AC142">
            <v>354.95499999999998</v>
          </cell>
          <cell r="AG142" t="str">
            <v>5/4/1995</v>
          </cell>
          <cell r="AI142">
            <v>0.22</v>
          </cell>
          <cell r="AK142">
            <v>38.299999999999997</v>
          </cell>
          <cell r="AM142">
            <v>2.6109660574412534</v>
          </cell>
        </row>
        <row r="143">
          <cell r="W143" t="str">
            <v>Reserves</v>
          </cell>
          <cell r="Y143">
            <v>251.89800000000008</v>
          </cell>
          <cell r="Z143">
            <v>322.95600000000002</v>
          </cell>
          <cell r="AA143">
            <v>420.37542151165383</v>
          </cell>
          <cell r="AB143">
            <v>533.43475504457865</v>
          </cell>
          <cell r="AC143">
            <v>654.98524292110062</v>
          </cell>
          <cell r="AG143" t="str">
            <v>7/1/1996</v>
          </cell>
          <cell r="AI143">
            <v>0.24</v>
          </cell>
          <cell r="AK143">
            <v>38.700000000000003</v>
          </cell>
          <cell r="AM143">
            <v>2.58</v>
          </cell>
        </row>
        <row r="144">
          <cell r="W144" t="str">
            <v>Sh'ders' funds</v>
          </cell>
          <cell r="Y144">
            <v>958.18200000000002</v>
          </cell>
          <cell r="Z144">
            <v>1103.7629999999999</v>
          </cell>
          <cell r="AA144">
            <v>1201.1824215116537</v>
          </cell>
          <cell r="AB144">
            <v>1314.2417550445787</v>
          </cell>
          <cell r="AC144">
            <v>1435.7922429211005</v>
          </cell>
        </row>
        <row r="145">
          <cell r="W145" t="str">
            <v>Long-term debt</v>
          </cell>
          <cell r="Y145">
            <v>33.5</v>
          </cell>
          <cell r="Z145">
            <v>4.7</v>
          </cell>
          <cell r="AA145">
            <v>0</v>
          </cell>
          <cell r="AB145">
            <v>0</v>
          </cell>
          <cell r="AC145">
            <v>0</v>
          </cell>
          <cell r="AF145" t="str">
            <v>SUBSIDIARIES AND ASSOCIATES (%)</v>
          </cell>
        </row>
        <row r="146">
          <cell r="W146" t="str">
            <v>Minorities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</row>
        <row r="147">
          <cell r="W147" t="str">
            <v>Total capital</v>
          </cell>
          <cell r="Y147">
            <v>991.68200000000002</v>
          </cell>
          <cell r="Z147">
            <v>1108.463</v>
          </cell>
          <cell r="AA147">
            <v>1201.1824215116537</v>
          </cell>
          <cell r="AB147">
            <v>1314.2417550445787</v>
          </cell>
          <cell r="AC147">
            <v>1435.7922429211005</v>
          </cell>
        </row>
        <row r="148">
          <cell r="W148" t="str">
            <v>Fixed assets</v>
          </cell>
          <cell r="Y148">
            <v>333.00099999999998</v>
          </cell>
          <cell r="Z148">
            <v>574.07799999999997</v>
          </cell>
          <cell r="AA148">
            <v>602.947</v>
          </cell>
          <cell r="AB148">
            <v>633.09435000000008</v>
          </cell>
          <cell r="AC148">
            <v>664.74906750000014</v>
          </cell>
        </row>
        <row r="149">
          <cell r="W149" t="str">
            <v>Investment</v>
          </cell>
          <cell r="Y149">
            <v>367.72899999999998</v>
          </cell>
          <cell r="Z149">
            <v>326.892</v>
          </cell>
          <cell r="AA149">
            <v>523.02719999999999</v>
          </cell>
          <cell r="AB149">
            <v>470.72448000000003</v>
          </cell>
          <cell r="AC149">
            <v>423.65203200000002</v>
          </cell>
        </row>
        <row r="150">
          <cell r="W150" t="str">
            <v>Constr'n in progress</v>
          </cell>
          <cell r="Y150">
            <v>125.655</v>
          </cell>
          <cell r="Z150">
            <v>28.869</v>
          </cell>
          <cell r="AA150">
            <v>86.606999999999999</v>
          </cell>
          <cell r="AB150">
            <v>95.267700000000005</v>
          </cell>
          <cell r="AC150">
            <v>90.504315000000005</v>
          </cell>
        </row>
        <row r="151">
          <cell r="W151" t="str">
            <v>Deferred exp</v>
          </cell>
          <cell r="Y151">
            <v>38.424999999999997</v>
          </cell>
          <cell r="Z151">
            <v>115.05</v>
          </cell>
          <cell r="AA151">
            <v>149.565</v>
          </cell>
          <cell r="AB151">
            <v>164.5215</v>
          </cell>
          <cell r="AC151">
            <v>156.29542499999999</v>
          </cell>
        </row>
        <row r="152">
          <cell r="W152" t="str">
            <v xml:space="preserve">  Cash &amp; bank</v>
          </cell>
          <cell r="Y152">
            <v>123.25</v>
          </cell>
          <cell r="Z152">
            <v>127.146</v>
          </cell>
          <cell r="AA152">
            <v>183.48522151165378</v>
          </cell>
          <cell r="AB152">
            <v>157.36124504457854</v>
          </cell>
          <cell r="AC152">
            <v>191.3015834211005</v>
          </cell>
        </row>
        <row r="153">
          <cell r="W153" t="str">
            <v xml:space="preserve">  A/R</v>
          </cell>
          <cell r="Y153">
            <v>6.048</v>
          </cell>
          <cell r="Z153">
            <v>8.0120000000000005</v>
          </cell>
          <cell r="AA153">
            <v>16.024000000000001</v>
          </cell>
          <cell r="AB153">
            <v>19.2288</v>
          </cell>
          <cell r="AC153">
            <v>23.074559999999998</v>
          </cell>
        </row>
        <row r="154">
          <cell r="W154" t="str">
            <v xml:space="preserve">  Inventories</v>
          </cell>
          <cell r="Y154">
            <v>88.27</v>
          </cell>
          <cell r="Z154">
            <v>89.456000000000003</v>
          </cell>
          <cell r="AA154">
            <v>98.401600000000016</v>
          </cell>
          <cell r="AB154">
            <v>108.24176000000003</v>
          </cell>
          <cell r="AC154">
            <v>119.06593600000004</v>
          </cell>
        </row>
        <row r="155">
          <cell r="W155" t="str">
            <v xml:space="preserve">  Pre-payment</v>
          </cell>
          <cell r="Y155">
            <v>71.156000000000006</v>
          </cell>
          <cell r="Z155">
            <v>190.76599999999999</v>
          </cell>
          <cell r="AA155">
            <v>209.8426</v>
          </cell>
          <cell r="AB155">
            <v>230.82686000000001</v>
          </cell>
          <cell r="AC155">
            <v>253.90954600000003</v>
          </cell>
        </row>
        <row r="156">
          <cell r="W156" t="str">
            <v xml:space="preserve">  S-T inv</v>
          </cell>
          <cell r="Y156">
            <v>6.2830000000000004</v>
          </cell>
          <cell r="Z156">
            <v>2.6059999999999999</v>
          </cell>
          <cell r="AA156">
            <v>3.1271999999999998</v>
          </cell>
          <cell r="AB156">
            <v>3.7526399999999995</v>
          </cell>
          <cell r="AC156">
            <v>4.5031679999999996</v>
          </cell>
          <cell r="AF156" t="str">
            <v>1998F EARNINGS BREAKDOWN</v>
          </cell>
        </row>
        <row r="157">
          <cell r="W157" t="str">
            <v>Current assets</v>
          </cell>
          <cell r="Y157">
            <v>340.46899999999999</v>
          </cell>
          <cell r="Z157">
            <v>504.24</v>
          </cell>
          <cell r="AA157">
            <v>597.13462151165379</v>
          </cell>
          <cell r="AB157">
            <v>606.66530504457853</v>
          </cell>
          <cell r="AC157">
            <v>680.10879342110059</v>
          </cell>
        </row>
        <row r="158">
          <cell r="W158" t="str">
            <v xml:space="preserve">  S-T loans</v>
          </cell>
          <cell r="Y158">
            <v>51.980000000000004</v>
          </cell>
          <cell r="Z158">
            <v>268.55099999999999</v>
          </cell>
          <cell r="AA158">
            <v>611.80610000000001</v>
          </cell>
          <cell r="AB158">
            <v>503.48671000000002</v>
          </cell>
          <cell r="AC158">
            <v>418.23538100000002</v>
          </cell>
        </row>
        <row r="159">
          <cell r="W159" t="str">
            <v xml:space="preserve">  Bills payable</v>
          </cell>
          <cell r="Y159">
            <v>16.132999999999999</v>
          </cell>
          <cell r="Z159">
            <v>11.26</v>
          </cell>
          <cell r="AA159">
            <v>12.386000000000001</v>
          </cell>
          <cell r="AB159">
            <v>13.624600000000003</v>
          </cell>
          <cell r="AC159">
            <v>14.987060000000005</v>
          </cell>
        </row>
        <row r="160">
          <cell r="W160" t="str">
            <v xml:space="preserve">  Creditors</v>
          </cell>
          <cell r="Y160">
            <v>112.142</v>
          </cell>
          <cell r="Z160">
            <v>120.34399999999999</v>
          </cell>
          <cell r="AA160">
            <v>96.275199999999998</v>
          </cell>
          <cell r="AB160">
            <v>101.08896</v>
          </cell>
          <cell r="AC160">
            <v>106.14340800000001</v>
          </cell>
        </row>
        <row r="161">
          <cell r="W161" t="str">
            <v xml:space="preserve">  Div payable</v>
          </cell>
          <cell r="Y161">
            <v>23.629000000000001</v>
          </cell>
          <cell r="Z161">
            <v>23.1</v>
          </cell>
          <cell r="AA161">
            <v>23.629000000000001</v>
          </cell>
          <cell r="AB161">
            <v>24.629000000000001</v>
          </cell>
          <cell r="AC161">
            <v>25.629000000000001</v>
          </cell>
        </row>
        <row r="162">
          <cell r="W162" t="str">
            <v xml:space="preserve">  Tax payable</v>
          </cell>
          <cell r="Y162">
            <v>2.6080000000000001</v>
          </cell>
          <cell r="Z162">
            <v>10.911</v>
          </cell>
          <cell r="AA162">
            <v>12.0021</v>
          </cell>
          <cell r="AB162">
            <v>13.202310000000001</v>
          </cell>
          <cell r="AC162">
            <v>14.522541000000002</v>
          </cell>
        </row>
        <row r="163">
          <cell r="W163" t="str">
            <v>Current liab</v>
          </cell>
          <cell r="Y163">
            <v>213.59699999999998</v>
          </cell>
          <cell r="Z163">
            <v>440.666</v>
          </cell>
          <cell r="AA163">
            <v>758.09840000000008</v>
          </cell>
          <cell r="AB163">
            <v>656.03158000000008</v>
          </cell>
          <cell r="AC163">
            <v>579.51739000000009</v>
          </cell>
        </row>
        <row r="166">
          <cell r="W166" t="str">
            <v>Total assets</v>
          </cell>
          <cell r="Y166">
            <v>1205.279</v>
          </cell>
          <cell r="Z166">
            <v>1549.1289999999999</v>
          </cell>
          <cell r="AA166">
            <v>1959.2808215116538</v>
          </cell>
          <cell r="AB166">
            <v>1970.2733350445787</v>
          </cell>
          <cell r="AC166">
            <v>2015.3096329211007</v>
          </cell>
        </row>
        <row r="168">
          <cell r="V168" t="str">
            <v>RATIO ANALYSIS (%)</v>
          </cell>
        </row>
        <row r="169">
          <cell r="W169" t="str">
            <v>Yr to Dec</v>
          </cell>
          <cell r="Y169">
            <v>96</v>
          </cell>
          <cell r="Z169">
            <v>97</v>
          </cell>
          <cell r="AA169" t="str">
            <v>98F</v>
          </cell>
          <cell r="AB169" t="str">
            <v>99F</v>
          </cell>
          <cell r="AC169" t="str">
            <v>00F</v>
          </cell>
        </row>
        <row r="170">
          <cell r="W170" t="str">
            <v>Op margins</v>
          </cell>
          <cell r="Y170">
            <v>20.867995372273469</v>
          </cell>
          <cell r="Z170">
            <v>16.28930529600596</v>
          </cell>
          <cell r="AA170">
            <v>20.623511568639969</v>
          </cell>
          <cell r="AB170">
            <v>21.557068168136848</v>
          </cell>
          <cell r="AC170">
            <v>22.049623726911609</v>
          </cell>
        </row>
        <row r="171">
          <cell r="W171" t="str">
            <v>Net debt/equity</v>
          </cell>
          <cell r="Y171" t="str">
            <v>net cash</v>
          </cell>
          <cell r="Z171">
            <v>9.9707998909186113</v>
          </cell>
          <cell r="AA171">
            <v>31.928104476063162</v>
          </cell>
          <cell r="AB171">
            <v>22.418915988970952</v>
          </cell>
          <cell r="AC171">
            <v>11.860937222535039</v>
          </cell>
        </row>
        <row r="172">
          <cell r="W172" t="str">
            <v xml:space="preserve">Return on equity </v>
          </cell>
          <cell r="Y172">
            <v>11.48101300170531</v>
          </cell>
          <cell r="Z172">
            <v>13.16905034565089</v>
          </cell>
          <cell r="AA172">
            <v>13.081118770836122</v>
          </cell>
          <cell r="AB172">
            <v>13.875206982492857</v>
          </cell>
          <cell r="AC172">
            <v>13.65442493236562</v>
          </cell>
        </row>
        <row r="173">
          <cell r="W173" t="str">
            <v>Return on assts</v>
          </cell>
          <cell r="Y173">
            <v>9.1272643097573241</v>
          </cell>
          <cell r="Z173">
            <v>9.3830213730855601</v>
          </cell>
          <cell r="AA173">
            <v>8.0196824001530818</v>
          </cell>
          <cell r="AB173">
            <v>9.255252076923437</v>
          </cell>
          <cell r="AC173">
            <v>9.7279927010633003</v>
          </cell>
        </row>
        <row r="176">
          <cell r="W176" t="str">
            <v>ilb</v>
          </cell>
          <cell r="AE176" t="str">
            <v>2</v>
          </cell>
          <cell r="AN176" t="str">
            <v>Wu Hui, Feng Shuaizhang (8621) 6279-7106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s &amp; To Dos"/>
      <sheetName val="MODEL"/>
      <sheetName val="QUICK CALC"/>
      <sheetName val="OldvsNew"/>
      <sheetName val="Charts"/>
      <sheetName val="TAM"/>
      <sheetName val="Exhibits"/>
      <sheetName val="Valuation"/>
      <sheetName val="SOP"/>
      <sheetName val="UpDownCase"/>
      <sheetName val="Shares"/>
      <sheetName val="Disclaimer"/>
    </sheetNames>
    <sheetDataSet>
      <sheetData sheetId="0"/>
      <sheetData sheetId="1">
        <row r="2">
          <cell r="A2" t="str">
            <v>Facebook Model</v>
          </cell>
        </row>
        <row r="4">
          <cell r="A4" t="str">
            <v>Income Statement</v>
          </cell>
        </row>
        <row r="5">
          <cell r="Z5">
            <v>1869</v>
          </cell>
          <cell r="AA5">
            <v>1285</v>
          </cell>
          <cell r="AB5">
            <v>1125</v>
          </cell>
          <cell r="AC5">
            <v>2063.4874974175536</v>
          </cell>
          <cell r="AD5">
            <v>2129.7317990688325</v>
          </cell>
          <cell r="AE5">
            <v>1968.1014415733171</v>
          </cell>
          <cell r="AF5">
            <v>1804.6136336258623</v>
          </cell>
          <cell r="AG5">
            <v>2083.0574811105216</v>
          </cell>
          <cell r="AH5">
            <v>2268.9352696176247</v>
          </cell>
          <cell r="AI5">
            <v>2338.9368581270974</v>
          </cell>
          <cell r="AJ5">
            <v>2744.1847665985042</v>
          </cell>
          <cell r="AK5">
            <v>2699.5321130497032</v>
          </cell>
          <cell r="AL5">
            <v>2443.3759672917186</v>
          </cell>
          <cell r="AM5">
            <v>2355.9500905366222</v>
          </cell>
        </row>
        <row r="6">
          <cell r="A6" t="str">
            <v>Years ending December 31 ($ millions, except per share amounts)</v>
          </cell>
          <cell r="AO6" t="str">
            <v>3-Year CAGR</v>
          </cell>
          <cell r="AP6" t="str">
            <v>5-Year CAGR</v>
          </cell>
        </row>
        <row r="7">
          <cell r="B7" t="str">
            <v>1Q09A</v>
          </cell>
          <cell r="C7" t="str">
            <v>2Q09A</v>
          </cell>
          <cell r="D7" t="str">
            <v>3Q09A</v>
          </cell>
          <cell r="E7" t="str">
            <v>4Q09A</v>
          </cell>
          <cell r="F7" t="str">
            <v>1Q10A</v>
          </cell>
          <cell r="G7" t="str">
            <v>2Q10A</v>
          </cell>
          <cell r="H7" t="str">
            <v>3Q10A</v>
          </cell>
          <cell r="I7" t="str">
            <v>4Q10A</v>
          </cell>
          <cell r="J7" t="str">
            <v>1Q11A</v>
          </cell>
          <cell r="K7" t="str">
            <v>2Q11A</v>
          </cell>
          <cell r="L7" t="str">
            <v>3Q11A</v>
          </cell>
          <cell r="M7" t="str">
            <v>4Q11A</v>
          </cell>
          <cell r="N7" t="str">
            <v>1Q12A</v>
          </cell>
          <cell r="O7" t="str">
            <v>2Q12A</v>
          </cell>
          <cell r="P7" t="str">
            <v>3Q12A</v>
          </cell>
          <cell r="Q7" t="str">
            <v>4Q12A</v>
          </cell>
          <cell r="R7" t="str">
            <v>1Q13E</v>
          </cell>
          <cell r="S7" t="str">
            <v>2Q13E</v>
          </cell>
          <cell r="T7" t="str">
            <v>3Q13E</v>
          </cell>
          <cell r="U7" t="str">
            <v>4Q13E</v>
          </cell>
          <cell r="W7" t="str">
            <v>2007A</v>
          </cell>
          <cell r="X7" t="str">
            <v>2008A</v>
          </cell>
          <cell r="Y7" t="str">
            <v>2009A</v>
          </cell>
          <cell r="Z7" t="str">
            <v>2010A</v>
          </cell>
          <cell r="AA7" t="str">
            <v>2011A</v>
          </cell>
          <cell r="AB7" t="str">
            <v>2012A</v>
          </cell>
          <cell r="AC7" t="str">
            <v>2013E</v>
          </cell>
          <cell r="AD7" t="str">
            <v>2014E</v>
          </cell>
          <cell r="AE7" t="str">
            <v>2015E</v>
          </cell>
          <cell r="AF7" t="str">
            <v>2016E</v>
          </cell>
          <cell r="AG7" t="str">
            <v>2017E</v>
          </cell>
          <cell r="AH7" t="str">
            <v>2018E</v>
          </cell>
          <cell r="AI7" t="str">
            <v>2019E</v>
          </cell>
          <cell r="AJ7" t="str">
            <v>2020E</v>
          </cell>
          <cell r="AK7" t="str">
            <v>2021E</v>
          </cell>
          <cell r="AL7" t="str">
            <v>2022E</v>
          </cell>
          <cell r="AM7" t="str">
            <v>2023E</v>
          </cell>
          <cell r="AO7" t="str">
            <v>2011 - 2014</v>
          </cell>
          <cell r="AP7" t="str">
            <v>2011 - 2016</v>
          </cell>
        </row>
        <row r="8">
          <cell r="A8" t="str">
            <v>Advertising revenue</v>
          </cell>
          <cell r="F8">
            <v>340</v>
          </cell>
          <cell r="G8">
            <v>424</v>
          </cell>
          <cell r="H8">
            <v>450</v>
          </cell>
          <cell r="I8">
            <v>655</v>
          </cell>
          <cell r="J8">
            <v>637</v>
          </cell>
          <cell r="K8">
            <v>776</v>
          </cell>
          <cell r="L8">
            <v>798</v>
          </cell>
          <cell r="M8">
            <v>943</v>
          </cell>
          <cell r="N8">
            <v>872</v>
          </cell>
          <cell r="O8">
            <v>992</v>
          </cell>
          <cell r="P8">
            <v>1086</v>
          </cell>
          <cell r="Q8">
            <v>1329</v>
          </cell>
          <cell r="R8">
            <v>1404.0242082530285</v>
          </cell>
          <cell r="S8">
            <v>1558.6674489639699</v>
          </cell>
          <cell r="T8">
            <v>1616.6777689891333</v>
          </cell>
          <cell r="U8">
            <v>1763.1180712114219</v>
          </cell>
          <cell r="Z8">
            <v>1869</v>
          </cell>
          <cell r="AA8">
            <v>3154</v>
          </cell>
          <cell r="AB8">
            <v>4279</v>
          </cell>
          <cell r="AC8">
            <v>6342.4874974175536</v>
          </cell>
          <cell r="AD8">
            <v>8472.2192964863862</v>
          </cell>
          <cell r="AE8">
            <v>10440.320738059703</v>
          </cell>
          <cell r="AF8">
            <v>12244.934371685566</v>
          </cell>
          <cell r="AG8">
            <v>14327.991852796087</v>
          </cell>
          <cell r="AH8">
            <v>16596.927122413712</v>
          </cell>
          <cell r="AI8">
            <v>18935.863980540809</v>
          </cell>
          <cell r="AJ8">
            <v>21680.048747139313</v>
          </cell>
          <cell r="AK8">
            <v>24379.580860189017</v>
          </cell>
          <cell r="AL8">
            <v>26822.956827480735</v>
          </cell>
          <cell r="AM8">
            <v>29178.906918017357</v>
          </cell>
        </row>
        <row r="9">
          <cell r="A9" t="str">
            <v>Payments and other fee revenue</v>
          </cell>
          <cell r="F9">
            <v>5</v>
          </cell>
          <cell r="G9">
            <v>8</v>
          </cell>
          <cell r="H9">
            <v>17</v>
          </cell>
          <cell r="I9">
            <v>76</v>
          </cell>
          <cell r="J9">
            <v>94</v>
          </cell>
          <cell r="K9">
            <v>119</v>
          </cell>
          <cell r="L9">
            <v>156</v>
          </cell>
          <cell r="M9">
            <v>188</v>
          </cell>
          <cell r="N9">
            <v>186</v>
          </cell>
          <cell r="O9">
            <v>192</v>
          </cell>
          <cell r="P9">
            <v>176</v>
          </cell>
          <cell r="Q9">
            <v>256</v>
          </cell>
          <cell r="R9">
            <v>239.83208490566037</v>
          </cell>
          <cell r="S9">
            <v>243.88428062827225</v>
          </cell>
          <cell r="T9">
            <v>220.553019265144</v>
          </cell>
          <cell r="U9">
            <v>317.54418181818187</v>
          </cell>
          <cell r="Z9">
            <v>106</v>
          </cell>
          <cell r="AA9">
            <v>557</v>
          </cell>
          <cell r="AB9">
            <v>810</v>
          </cell>
          <cell r="AC9">
            <v>1021.8135666172585</v>
          </cell>
          <cell r="AD9">
            <v>1287.5074763421592</v>
          </cell>
          <cell r="AE9">
            <v>1479.6329734297115</v>
          </cell>
          <cell r="AF9">
            <v>1661.8845172713932</v>
          </cell>
          <cell r="AG9">
            <v>1856.3913128587526</v>
          </cell>
          <cell r="AH9">
            <v>2063.0147736624499</v>
          </cell>
          <cell r="AI9">
            <v>2281.6371449508933</v>
          </cell>
          <cell r="AJ9">
            <v>2512.177497311322</v>
          </cell>
          <cell r="AK9">
            <v>2754.6046629917369</v>
          </cell>
          <cell r="AL9">
            <v>3008.9472557768468</v>
          </cell>
          <cell r="AM9">
            <v>3275.3010552581945</v>
          </cell>
        </row>
        <row r="10">
          <cell r="A10" t="str">
            <v>Revenue</v>
          </cell>
          <cell r="F10">
            <v>345</v>
          </cell>
          <cell r="G10">
            <v>431</v>
          </cell>
          <cell r="H10">
            <v>467</v>
          </cell>
          <cell r="I10">
            <v>731</v>
          </cell>
          <cell r="J10">
            <v>731</v>
          </cell>
          <cell r="K10">
            <v>895</v>
          </cell>
          <cell r="L10">
            <v>954</v>
          </cell>
          <cell r="M10">
            <v>1131</v>
          </cell>
          <cell r="N10">
            <v>1058</v>
          </cell>
          <cell r="O10">
            <v>1184</v>
          </cell>
          <cell r="P10">
            <v>1262</v>
          </cell>
          <cell r="Q10">
            <v>1585</v>
          </cell>
          <cell r="R10">
            <v>1643.8562931586889</v>
          </cell>
          <cell r="S10">
            <v>1802.5517295922423</v>
          </cell>
          <cell r="T10">
            <v>1837.2307882542773</v>
          </cell>
          <cell r="U10">
            <v>2080.6622530296036</v>
          </cell>
          <cell r="W10">
            <v>153</v>
          </cell>
          <cell r="X10">
            <v>272</v>
          </cell>
          <cell r="Y10">
            <v>777</v>
          </cell>
          <cell r="Z10">
            <v>1974</v>
          </cell>
          <cell r="AA10">
            <v>3711</v>
          </cell>
          <cell r="AB10">
            <v>5089</v>
          </cell>
          <cell r="AC10">
            <v>7364.301064034812</v>
          </cell>
          <cell r="AD10">
            <v>9759.726772828546</v>
          </cell>
          <cell r="AE10">
            <v>11919.953711489416</v>
          </cell>
          <cell r="AF10">
            <v>13906.818888956959</v>
          </cell>
          <cell r="AG10">
            <v>16184.383165654839</v>
          </cell>
          <cell r="AH10">
            <v>18659.941896076161</v>
          </cell>
          <cell r="AI10">
            <v>21217.501125491704</v>
          </cell>
          <cell r="AJ10">
            <v>24192.226244450634</v>
          </cell>
          <cell r="AK10">
            <v>27134.185523180753</v>
          </cell>
          <cell r="AL10">
            <v>29831.904083257581</v>
          </cell>
          <cell r="AM10">
            <v>32454.207973275552</v>
          </cell>
          <cell r="AO10">
            <v>0.38032780082186801</v>
          </cell>
          <cell r="AP10">
            <v>0.3024089407434547</v>
          </cell>
        </row>
        <row r="12">
          <cell r="A12" t="str">
            <v>Cost of revenue</v>
          </cell>
          <cell r="F12">
            <v>100</v>
          </cell>
          <cell r="G12">
            <v>111</v>
          </cell>
          <cell r="H12">
            <v>131</v>
          </cell>
          <cell r="I12">
            <v>150</v>
          </cell>
          <cell r="J12">
            <v>167</v>
          </cell>
          <cell r="K12">
            <v>207</v>
          </cell>
          <cell r="L12">
            <v>233</v>
          </cell>
          <cell r="M12">
            <v>244</v>
          </cell>
          <cell r="N12">
            <v>273</v>
          </cell>
          <cell r="O12">
            <v>301</v>
          </cell>
          <cell r="P12">
            <v>314</v>
          </cell>
          <cell r="Q12">
            <v>389</v>
          </cell>
          <cell r="R12">
            <v>440.38657929226736</v>
          </cell>
          <cell r="S12">
            <v>446.96957222215315</v>
          </cell>
          <cell r="T12">
            <v>464.97387035820486</v>
          </cell>
          <cell r="U12">
            <v>498.60129743190612</v>
          </cell>
          <cell r="W12">
            <v>40</v>
          </cell>
          <cell r="X12">
            <v>124</v>
          </cell>
          <cell r="Y12">
            <v>223</v>
          </cell>
          <cell r="Z12">
            <v>493</v>
          </cell>
          <cell r="AA12">
            <v>851</v>
          </cell>
          <cell r="AB12">
            <v>1277</v>
          </cell>
          <cell r="AC12">
            <v>1850.9313193045314</v>
          </cell>
          <cell r="AD12">
            <v>2488.7303270712791</v>
          </cell>
          <cell r="AE12">
            <v>2979.9884278723539</v>
          </cell>
          <cell r="AF12">
            <v>3434.9842655723687</v>
          </cell>
          <cell r="AG12">
            <v>3965.1738755854353</v>
          </cell>
          <cell r="AH12">
            <v>4571.6857645386599</v>
          </cell>
          <cell r="AI12">
            <v>5198.2877757454671</v>
          </cell>
          <cell r="AJ12">
            <v>5927.0954298904053</v>
          </cell>
          <cell r="AK12">
            <v>6647.8754531792847</v>
          </cell>
          <cell r="AL12">
            <v>7308.8165003981076</v>
          </cell>
          <cell r="AM12">
            <v>7951.2809534525104</v>
          </cell>
        </row>
        <row r="13">
          <cell r="A13" t="str">
            <v>Gross profit</v>
          </cell>
          <cell r="F13">
            <v>245</v>
          </cell>
          <cell r="G13">
            <v>320</v>
          </cell>
          <cell r="H13">
            <v>336</v>
          </cell>
          <cell r="I13">
            <v>581</v>
          </cell>
          <cell r="J13">
            <v>564</v>
          </cell>
          <cell r="K13">
            <v>688</v>
          </cell>
          <cell r="L13">
            <v>721</v>
          </cell>
          <cell r="M13">
            <v>887</v>
          </cell>
          <cell r="N13">
            <v>785</v>
          </cell>
          <cell r="O13">
            <v>883</v>
          </cell>
          <cell r="P13">
            <v>948</v>
          </cell>
          <cell r="Q13">
            <v>1196</v>
          </cell>
          <cell r="R13">
            <v>1203.4697138664214</v>
          </cell>
          <cell r="S13">
            <v>1355.5821573700891</v>
          </cell>
          <cell r="T13">
            <v>1372.2569178960725</v>
          </cell>
          <cell r="U13">
            <v>1582.0609555976976</v>
          </cell>
          <cell r="W13">
            <v>113</v>
          </cell>
          <cell r="X13">
            <v>148</v>
          </cell>
          <cell r="Y13">
            <v>554</v>
          </cell>
          <cell r="Z13">
            <v>1481</v>
          </cell>
          <cell r="AA13">
            <v>2860</v>
          </cell>
          <cell r="AB13">
            <v>3812</v>
          </cell>
          <cell r="AC13">
            <v>5513.3697447302802</v>
          </cell>
          <cell r="AD13">
            <v>7270.9964457572669</v>
          </cell>
          <cell r="AE13">
            <v>8939.9652836170608</v>
          </cell>
          <cell r="AF13">
            <v>10471.834623384591</v>
          </cell>
          <cell r="AG13">
            <v>12219.209290069404</v>
          </cell>
          <cell r="AH13">
            <v>14088.256131537502</v>
          </cell>
          <cell r="AI13">
            <v>16019.213349746238</v>
          </cell>
          <cell r="AJ13">
            <v>18265.130814560231</v>
          </cell>
          <cell r="AK13">
            <v>20486.310070001469</v>
          </cell>
          <cell r="AL13">
            <v>22523.087582859473</v>
          </cell>
          <cell r="AM13">
            <v>24502.927019823041</v>
          </cell>
          <cell r="AO13">
            <v>0.36482184914241622</v>
          </cell>
          <cell r="AP13">
            <v>0.29637709280357449</v>
          </cell>
        </row>
        <row r="15">
          <cell r="A15" t="str">
            <v>Marketing and sales</v>
          </cell>
          <cell r="F15">
            <v>36</v>
          </cell>
          <cell r="G15">
            <v>43</v>
          </cell>
          <cell r="H15">
            <v>45</v>
          </cell>
          <cell r="I15">
            <v>58</v>
          </cell>
          <cell r="J15">
            <v>68</v>
          </cell>
          <cell r="K15">
            <v>92</v>
          </cell>
          <cell r="L15">
            <v>108</v>
          </cell>
          <cell r="M15">
            <v>107</v>
          </cell>
          <cell r="N15">
            <v>143</v>
          </cell>
          <cell r="O15">
            <v>160</v>
          </cell>
          <cell r="P15">
            <v>140</v>
          </cell>
          <cell r="Q15">
            <v>166</v>
          </cell>
          <cell r="R15">
            <v>188.57419540229884</v>
          </cell>
          <cell r="S15">
            <v>215.35356321839075</v>
          </cell>
          <cell r="T15">
            <v>193.21720853858784</v>
          </cell>
          <cell r="U15">
            <v>226.59446962233162</v>
          </cell>
          <cell r="W15">
            <v>29</v>
          </cell>
          <cell r="X15">
            <v>72</v>
          </cell>
          <cell r="Y15">
            <v>113</v>
          </cell>
          <cell r="Z15">
            <v>182</v>
          </cell>
          <cell r="AA15">
            <v>384</v>
          </cell>
          <cell r="AB15">
            <v>609</v>
          </cell>
          <cell r="AC15">
            <v>823.73943678160913</v>
          </cell>
          <cell r="AD15">
            <v>999.00923902266004</v>
          </cell>
          <cell r="AE15">
            <v>1172.0628640344671</v>
          </cell>
          <cell r="AF15">
            <v>1327.6855776791767</v>
          </cell>
          <cell r="AG15">
            <v>1470.4723870930236</v>
          </cell>
          <cell r="AH15">
            <v>1610.6775702341502</v>
          </cell>
          <cell r="AI15">
            <v>1747.747980875848</v>
          </cell>
          <cell r="AJ15">
            <v>1879.297444715387</v>
          </cell>
          <cell r="AK15">
            <v>2011.3698024021987</v>
          </cell>
          <cell r="AL15">
            <v>2144.6467368671588</v>
          </cell>
          <cell r="AM15">
            <v>2279.8335607572239</v>
          </cell>
        </row>
        <row r="16">
          <cell r="A16" t="str">
            <v>Research &amp; development</v>
          </cell>
          <cell r="F16">
            <v>23</v>
          </cell>
          <cell r="G16">
            <v>30</v>
          </cell>
          <cell r="H16">
            <v>39</v>
          </cell>
          <cell r="I16">
            <v>42</v>
          </cell>
          <cell r="J16">
            <v>53</v>
          </cell>
          <cell r="K16">
            <v>64</v>
          </cell>
          <cell r="L16">
            <v>75</v>
          </cell>
          <cell r="M16">
            <v>82</v>
          </cell>
          <cell r="N16">
            <v>93</v>
          </cell>
          <cell r="O16">
            <v>160</v>
          </cell>
          <cell r="P16">
            <v>130</v>
          </cell>
          <cell r="Q16">
            <v>173</v>
          </cell>
          <cell r="R16">
            <v>167.91149999999996</v>
          </cell>
          <cell r="S16">
            <v>246.95999999999998</v>
          </cell>
          <cell r="T16">
            <v>202.79999999999998</v>
          </cell>
          <cell r="U16">
            <v>241.68100000000001</v>
          </cell>
          <cell r="W16">
            <v>25</v>
          </cell>
          <cell r="X16">
            <v>40</v>
          </cell>
          <cell r="Y16">
            <v>81</v>
          </cell>
          <cell r="Z16">
            <v>135</v>
          </cell>
          <cell r="AA16">
            <v>274</v>
          </cell>
          <cell r="AB16">
            <v>556</v>
          </cell>
          <cell r="AC16">
            <v>859.35249999999996</v>
          </cell>
          <cell r="AD16">
            <v>1128.5704512000002</v>
          </cell>
          <cell r="AE16">
            <v>1403.002670677402</v>
          </cell>
          <cell r="AF16">
            <v>1676.8014478654386</v>
          </cell>
          <cell r="AG16">
            <v>1955.3543872671621</v>
          </cell>
          <cell r="AH16">
            <v>2234.7692106437062</v>
          </cell>
          <cell r="AI16">
            <v>2512.5908560531298</v>
          </cell>
          <cell r="AJ16">
            <v>2787.6046268751193</v>
          </cell>
          <cell r="AK16">
            <v>3059.5728326455574</v>
          </cell>
          <cell r="AL16">
            <v>3328.9704414672033</v>
          </cell>
          <cell r="AM16">
            <v>3596.7547569465823</v>
          </cell>
        </row>
        <row r="17">
          <cell r="A17" t="str">
            <v>General &amp; administrative</v>
          </cell>
          <cell r="F17">
            <v>19</v>
          </cell>
          <cell r="G17">
            <v>24</v>
          </cell>
          <cell r="H17">
            <v>32</v>
          </cell>
          <cell r="I17">
            <v>38</v>
          </cell>
          <cell r="J17">
            <v>48</v>
          </cell>
          <cell r="K17">
            <v>61</v>
          </cell>
          <cell r="L17">
            <v>54</v>
          </cell>
          <cell r="M17">
            <v>74</v>
          </cell>
          <cell r="N17">
            <v>65</v>
          </cell>
          <cell r="O17">
            <v>200</v>
          </cell>
          <cell r="P17">
            <v>122</v>
          </cell>
          <cell r="Q17">
            <v>150</v>
          </cell>
          <cell r="R17">
            <v>118.3</v>
          </cell>
          <cell r="S17">
            <v>273</v>
          </cell>
          <cell r="T17">
            <v>171.77600000000004</v>
          </cell>
          <cell r="U17">
            <v>231</v>
          </cell>
          <cell r="W17">
            <v>110</v>
          </cell>
          <cell r="X17">
            <v>61</v>
          </cell>
          <cell r="Y17">
            <v>71</v>
          </cell>
          <cell r="Z17">
            <v>112</v>
          </cell>
          <cell r="AA17">
            <v>229</v>
          </cell>
          <cell r="AB17">
            <v>537</v>
          </cell>
          <cell r="AC17">
            <v>794.07600000000002</v>
          </cell>
          <cell r="AD17">
            <v>1048.1803199999999</v>
          </cell>
          <cell r="AE17">
            <v>1184.8630337279997</v>
          </cell>
          <cell r="AF17">
            <v>1284.7706847319446</v>
          </cell>
          <cell r="AG17">
            <v>1525.1728639927946</v>
          </cell>
          <cell r="AH17">
            <v>1759.5819280544995</v>
          </cell>
          <cell r="AI17">
            <v>1982.9692153543399</v>
          </cell>
          <cell r="AJ17">
            <v>2192.2989841829135</v>
          </cell>
          <cell r="AK17">
            <v>2386.2101121309779</v>
          </cell>
          <cell r="AL17">
            <v>2564.6051678841827</v>
          </cell>
          <cell r="AM17">
            <v>2728.2492035386613</v>
          </cell>
        </row>
        <row r="18">
          <cell r="A18" t="str">
            <v>Stock compensation expense</v>
          </cell>
          <cell r="F18">
            <v>5</v>
          </cell>
          <cell r="G18">
            <v>5</v>
          </cell>
          <cell r="H18">
            <v>4</v>
          </cell>
          <cell r="I18">
            <v>6</v>
          </cell>
          <cell r="J18">
            <v>7</v>
          </cell>
          <cell r="K18">
            <v>64</v>
          </cell>
          <cell r="L18">
            <v>70</v>
          </cell>
          <cell r="M18">
            <v>76</v>
          </cell>
          <cell r="N18">
            <v>103</v>
          </cell>
          <cell r="O18">
            <v>1106</v>
          </cell>
          <cell r="P18">
            <v>179</v>
          </cell>
          <cell r="Q18">
            <v>184</v>
          </cell>
          <cell r="R18">
            <v>197.26275517904267</v>
          </cell>
          <cell r="S18">
            <v>198.28069025514665</v>
          </cell>
          <cell r="T18">
            <v>183.72307882542773</v>
          </cell>
          <cell r="U18">
            <v>166.45298024236828</v>
          </cell>
          <cell r="W18">
            <v>73</v>
          </cell>
          <cell r="X18">
            <v>30</v>
          </cell>
          <cell r="Y18">
            <v>27</v>
          </cell>
          <cell r="Z18">
            <v>20</v>
          </cell>
          <cell r="AA18">
            <v>217</v>
          </cell>
          <cell r="AB18">
            <v>1572</v>
          </cell>
          <cell r="AC18">
            <v>745.7195045019854</v>
          </cell>
          <cell r="AD18">
            <v>780.77814182628367</v>
          </cell>
          <cell r="AE18">
            <v>715.19722268936493</v>
          </cell>
          <cell r="AF18">
            <v>695.34094444784796</v>
          </cell>
          <cell r="AG18">
            <v>809.219158282742</v>
          </cell>
          <cell r="AH18">
            <v>932.99709480380807</v>
          </cell>
          <cell r="AI18">
            <v>1060.8750562745852</v>
          </cell>
          <cell r="AJ18">
            <v>1209.6113122225318</v>
          </cell>
          <cell r="AK18">
            <v>1356.7092761590377</v>
          </cell>
          <cell r="AL18">
            <v>1491.5952041628791</v>
          </cell>
          <cell r="AM18">
            <v>1622.7103986637776</v>
          </cell>
        </row>
        <row r="19">
          <cell r="A19" t="str">
            <v xml:space="preserve">         Total operating expenses</v>
          </cell>
          <cell r="F19">
            <v>83</v>
          </cell>
          <cell r="G19">
            <v>102</v>
          </cell>
          <cell r="H19">
            <v>120</v>
          </cell>
          <cell r="I19">
            <v>144</v>
          </cell>
          <cell r="J19">
            <v>176</v>
          </cell>
          <cell r="K19">
            <v>281</v>
          </cell>
          <cell r="L19">
            <v>307</v>
          </cell>
          <cell r="M19">
            <v>339</v>
          </cell>
          <cell r="N19">
            <v>404</v>
          </cell>
          <cell r="O19">
            <v>1626</v>
          </cell>
          <cell r="P19">
            <v>571</v>
          </cell>
          <cell r="Q19">
            <v>673</v>
          </cell>
          <cell r="R19">
            <v>672.04845058134151</v>
          </cell>
          <cell r="S19">
            <v>933.59425347353738</v>
          </cell>
          <cell r="T19">
            <v>751.51628736401562</v>
          </cell>
          <cell r="U19">
            <v>865.7284498647</v>
          </cell>
          <cell r="W19">
            <v>237</v>
          </cell>
          <cell r="X19">
            <v>203</v>
          </cell>
          <cell r="Y19">
            <v>292</v>
          </cell>
          <cell r="Z19">
            <v>449</v>
          </cell>
          <cell r="AA19">
            <v>1104</v>
          </cell>
          <cell r="AB19">
            <v>3274</v>
          </cell>
          <cell r="AC19">
            <v>3222.8874412835944</v>
          </cell>
          <cell r="AD19">
            <v>3956.5381520489436</v>
          </cell>
          <cell r="AE19">
            <v>4475.1257911292341</v>
          </cell>
          <cell r="AF19">
            <v>4984.5986547244083</v>
          </cell>
          <cell r="AG19">
            <v>5760.2187966357214</v>
          </cell>
          <cell r="AH19">
            <v>6538.0258037361637</v>
          </cell>
          <cell r="AI19">
            <v>7304.1831085579033</v>
          </cell>
          <cell r="AJ19">
            <v>8068.8123679959508</v>
          </cell>
          <cell r="AK19">
            <v>8813.8620233377715</v>
          </cell>
          <cell r="AL19">
            <v>9529.8175503814236</v>
          </cell>
          <cell r="AM19">
            <v>10227.547919906247</v>
          </cell>
        </row>
        <row r="20">
          <cell r="F20" t="e">
            <v>#REF!</v>
          </cell>
          <cell r="G20" t="e">
            <v>#REF!</v>
          </cell>
          <cell r="H20" t="e">
            <v>#REF!</v>
          </cell>
          <cell r="I20" t="e">
            <v>#REF!</v>
          </cell>
          <cell r="W20" t="e">
            <v>#REF!</v>
          </cell>
          <cell r="X20" t="e">
            <v>#REF!</v>
          </cell>
          <cell r="Y20" t="e">
            <v>#REF!</v>
          </cell>
        </row>
        <row r="21">
          <cell r="A21" t="str">
            <v>Operating income</v>
          </cell>
          <cell r="F21">
            <v>162</v>
          </cell>
          <cell r="G21">
            <v>218</v>
          </cell>
          <cell r="H21">
            <v>216</v>
          </cell>
          <cell r="I21">
            <v>437</v>
          </cell>
          <cell r="J21">
            <v>388</v>
          </cell>
          <cell r="K21">
            <v>407</v>
          </cell>
          <cell r="L21">
            <v>414</v>
          </cell>
          <cell r="M21">
            <v>548</v>
          </cell>
          <cell r="N21">
            <v>381</v>
          </cell>
          <cell r="O21">
            <v>-743</v>
          </cell>
          <cell r="P21">
            <v>377</v>
          </cell>
          <cell r="Q21">
            <v>523</v>
          </cell>
          <cell r="R21">
            <v>531.42126328507993</v>
          </cell>
          <cell r="S21">
            <v>421.98790389655176</v>
          </cell>
          <cell r="T21">
            <v>620.74063053205691</v>
          </cell>
          <cell r="U21">
            <v>716.33250573299756</v>
          </cell>
          <cell r="W21">
            <v>-124</v>
          </cell>
          <cell r="X21">
            <v>-55</v>
          </cell>
          <cell r="Y21">
            <v>262</v>
          </cell>
          <cell r="Z21">
            <v>1032</v>
          </cell>
          <cell r="AA21">
            <v>1756</v>
          </cell>
          <cell r="AB21">
            <v>538</v>
          </cell>
          <cell r="AC21">
            <v>2290.4823034466858</v>
          </cell>
          <cell r="AD21">
            <v>3314.4582937083233</v>
          </cell>
          <cell r="AE21">
            <v>4464.8394924878266</v>
          </cell>
          <cell r="AF21">
            <v>5487.2359686601831</v>
          </cell>
          <cell r="AG21">
            <v>6458.9904934336828</v>
          </cell>
          <cell r="AH21">
            <v>7550.2303278013387</v>
          </cell>
          <cell r="AI21">
            <v>8715.0302411883349</v>
          </cell>
          <cell r="AJ21">
            <v>10196.318446564281</v>
          </cell>
          <cell r="AK21">
            <v>11672.448046663698</v>
          </cell>
          <cell r="AL21">
            <v>12993.270032478049</v>
          </cell>
          <cell r="AM21">
            <v>14275.379099916794</v>
          </cell>
          <cell r="AO21">
            <v>0.23584123665297607</v>
          </cell>
          <cell r="AP21">
            <v>0.25593112956791741</v>
          </cell>
        </row>
        <row r="22">
          <cell r="A22" t="str">
            <v>Interest expense</v>
          </cell>
          <cell r="J22">
            <v>-7</v>
          </cell>
          <cell r="K22">
            <v>-9</v>
          </cell>
          <cell r="L22">
            <v>-10</v>
          </cell>
          <cell r="M22">
            <v>-16</v>
          </cell>
          <cell r="N22">
            <v>-13</v>
          </cell>
          <cell r="O22">
            <v>-10</v>
          </cell>
          <cell r="P22">
            <v>-11</v>
          </cell>
          <cell r="Q22">
            <v>-16</v>
          </cell>
          <cell r="R22">
            <v>-11.826353622542225</v>
          </cell>
          <cell r="S22">
            <v>-11.826353622542225</v>
          </cell>
          <cell r="T22">
            <v>-11.826353622542225</v>
          </cell>
          <cell r="U22">
            <v>-11.826353622542225</v>
          </cell>
          <cell r="Y22">
            <v>-10</v>
          </cell>
          <cell r="Z22">
            <v>-22</v>
          </cell>
          <cell r="AA22">
            <v>-42</v>
          </cell>
          <cell r="AB22">
            <v>-50</v>
          </cell>
          <cell r="AC22">
            <v>-47.3054144901689</v>
          </cell>
          <cell r="AD22">
            <v>-10.920944325793549</v>
          </cell>
          <cell r="AE22">
            <v>-9.6366220259544235</v>
          </cell>
          <cell r="AF22">
            <v>19.482301424719296</v>
          </cell>
          <cell r="AG22">
            <v>58.297428563411017</v>
          </cell>
          <cell r="AH22">
            <v>104.6988759597252</v>
          </cell>
          <cell r="AI22">
            <v>158.07028162307319</v>
          </cell>
          <cell r="AJ22">
            <v>221.54538907948469</v>
          </cell>
          <cell r="AK22">
            <v>296.9820256536965</v>
          </cell>
          <cell r="AL22">
            <v>384.84569229181432</v>
          </cell>
          <cell r="AM22">
            <v>485.27979507206044</v>
          </cell>
        </row>
        <row r="23">
          <cell r="A23" t="str">
            <v>Other income (expense), net</v>
          </cell>
          <cell r="J23">
            <v>17</v>
          </cell>
          <cell r="K23">
            <v>1</v>
          </cell>
          <cell r="L23">
            <v>-25</v>
          </cell>
          <cell r="M23">
            <v>-12</v>
          </cell>
          <cell r="N23">
            <v>14</v>
          </cell>
          <cell r="O23">
            <v>-12</v>
          </cell>
          <cell r="P23">
            <v>6</v>
          </cell>
          <cell r="Q23">
            <v>-2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W23">
            <v>-11</v>
          </cell>
          <cell r="X23">
            <v>-1</v>
          </cell>
          <cell r="Y23">
            <v>2</v>
          </cell>
          <cell r="Z23">
            <v>-2</v>
          </cell>
          <cell r="AA23">
            <v>-19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A24" t="str">
            <v>Income before provision for income taxes</v>
          </cell>
          <cell r="J24">
            <v>398</v>
          </cell>
          <cell r="K24">
            <v>399</v>
          </cell>
          <cell r="L24">
            <v>379</v>
          </cell>
          <cell r="M24">
            <v>520</v>
          </cell>
          <cell r="N24">
            <v>382</v>
          </cell>
          <cell r="O24">
            <v>-765</v>
          </cell>
          <cell r="P24">
            <v>372</v>
          </cell>
          <cell r="Q24">
            <v>505</v>
          </cell>
          <cell r="R24">
            <v>519.5949096625377</v>
          </cell>
          <cell r="S24">
            <v>410.16155027400953</v>
          </cell>
          <cell r="T24">
            <v>608.91427690951468</v>
          </cell>
          <cell r="U24">
            <v>704.50615211045533</v>
          </cell>
          <cell r="W24">
            <v>-135</v>
          </cell>
          <cell r="X24">
            <v>-56</v>
          </cell>
          <cell r="Y24">
            <v>254</v>
          </cell>
          <cell r="Z24">
            <v>1008</v>
          </cell>
          <cell r="AA24">
            <v>1695</v>
          </cell>
          <cell r="AB24">
            <v>494</v>
          </cell>
          <cell r="AC24">
            <v>2243.1768889565174</v>
          </cell>
          <cell r="AD24">
            <v>3303.5373493825296</v>
          </cell>
          <cell r="AE24">
            <v>4455.2028704618724</v>
          </cell>
          <cell r="AF24">
            <v>5506.7182700849025</v>
          </cell>
          <cell r="AG24">
            <v>6517.2879219970937</v>
          </cell>
          <cell r="AH24">
            <v>7654.9292037610639</v>
          </cell>
          <cell r="AI24">
            <v>8873.1005228114082</v>
          </cell>
          <cell r="AJ24">
            <v>10417.863835643766</v>
          </cell>
          <cell r="AK24">
            <v>11969.430072317395</v>
          </cell>
          <cell r="AL24">
            <v>13378.115724769863</v>
          </cell>
          <cell r="AM24">
            <v>14760.658894988854</v>
          </cell>
          <cell r="AO24">
            <v>0.24911715510139332</v>
          </cell>
          <cell r="AP24">
            <v>0.26574036775250987</v>
          </cell>
        </row>
        <row r="25">
          <cell r="A25" t="str">
            <v>Provision for (benefit from) income taxes</v>
          </cell>
          <cell r="J25">
            <v>165</v>
          </cell>
          <cell r="K25">
            <v>159</v>
          </cell>
          <cell r="L25">
            <v>152</v>
          </cell>
          <cell r="M25">
            <v>218</v>
          </cell>
          <cell r="N25">
            <v>177</v>
          </cell>
          <cell r="O25">
            <v>-608</v>
          </cell>
          <cell r="P25">
            <v>431</v>
          </cell>
          <cell r="Q25">
            <v>441</v>
          </cell>
          <cell r="R25">
            <v>218.22986205826584</v>
          </cell>
          <cell r="S25">
            <v>172.267851115084</v>
          </cell>
          <cell r="T25">
            <v>255.74399630199616</v>
          </cell>
          <cell r="U25">
            <v>295.89258388639121</v>
          </cell>
          <cell r="W25">
            <v>3</v>
          </cell>
          <cell r="X25">
            <v>0</v>
          </cell>
          <cell r="Y25">
            <v>25</v>
          </cell>
          <cell r="Z25">
            <v>402</v>
          </cell>
          <cell r="AA25">
            <v>695</v>
          </cell>
          <cell r="AB25">
            <v>441</v>
          </cell>
          <cell r="AC25">
            <v>942.13429336173715</v>
          </cell>
          <cell r="AD25">
            <v>1337.9326264999243</v>
          </cell>
          <cell r="AE25">
            <v>1737.5291194801298</v>
          </cell>
          <cell r="AF25">
            <v>2065.0193512818378</v>
          </cell>
          <cell r="AG25">
            <v>2346.2236519189528</v>
          </cell>
          <cell r="AH25">
            <v>2640.950575297566</v>
          </cell>
          <cell r="AI25">
            <v>2928.1231725277635</v>
          </cell>
          <cell r="AJ25">
            <v>3281.6271082277844</v>
          </cell>
          <cell r="AK25">
            <v>3590.8290216952164</v>
          </cell>
          <cell r="AL25">
            <v>3812.7629815594082</v>
          </cell>
          <cell r="AM25">
            <v>3985.3779016469875</v>
          </cell>
        </row>
        <row r="26">
          <cell r="A26" t="str">
            <v xml:space="preserve">GAAP Net Income (loss) </v>
          </cell>
          <cell r="F26">
            <v>95</v>
          </cell>
          <cell r="G26">
            <v>129</v>
          </cell>
          <cell r="H26">
            <v>131</v>
          </cell>
          <cell r="I26">
            <v>251</v>
          </cell>
          <cell r="J26">
            <v>233</v>
          </cell>
          <cell r="K26">
            <v>240</v>
          </cell>
          <cell r="L26">
            <v>227</v>
          </cell>
          <cell r="M26">
            <v>302</v>
          </cell>
          <cell r="N26">
            <v>205</v>
          </cell>
          <cell r="O26">
            <v>-157</v>
          </cell>
          <cell r="P26">
            <v>-59</v>
          </cell>
          <cell r="Q26">
            <v>64</v>
          </cell>
          <cell r="R26">
            <v>301.36504760427187</v>
          </cell>
          <cell r="S26">
            <v>237.89369915892553</v>
          </cell>
          <cell r="T26">
            <v>353.17028060751852</v>
          </cell>
          <cell r="U26">
            <v>408.61356822406412</v>
          </cell>
          <cell r="W26">
            <v>-138</v>
          </cell>
          <cell r="X26">
            <v>-56</v>
          </cell>
          <cell r="Y26">
            <v>229</v>
          </cell>
          <cell r="Z26">
            <v>606</v>
          </cell>
          <cell r="AA26">
            <v>1000</v>
          </cell>
          <cell r="AB26">
            <v>53</v>
          </cell>
          <cell r="AC26">
            <v>1301.0425955947801</v>
          </cell>
          <cell r="AD26">
            <v>1965.6047228826053</v>
          </cell>
          <cell r="AE26">
            <v>2717.6737509817426</v>
          </cell>
          <cell r="AF26">
            <v>3441.6989188030648</v>
          </cell>
          <cell r="AG26">
            <v>4171.0642700781409</v>
          </cell>
          <cell r="AH26">
            <v>5013.9786284634974</v>
          </cell>
          <cell r="AI26">
            <v>5944.9773502836451</v>
          </cell>
          <cell r="AJ26">
            <v>7136.2367274159815</v>
          </cell>
          <cell r="AK26">
            <v>8378.6010506221792</v>
          </cell>
          <cell r="AL26">
            <v>9565.3527432104547</v>
          </cell>
          <cell r="AM26">
            <v>10775.280993341867</v>
          </cell>
        </row>
        <row r="27">
          <cell r="A27" t="str">
            <v>/ Diluted shares outstanding</v>
          </cell>
          <cell r="K27">
            <v>1510</v>
          </cell>
          <cell r="L27">
            <v>1520</v>
          </cell>
          <cell r="M27">
            <v>1519</v>
          </cell>
          <cell r="N27">
            <v>2361</v>
          </cell>
          <cell r="O27">
            <v>1879</v>
          </cell>
          <cell r="P27">
            <v>2420</v>
          </cell>
          <cell r="Q27">
            <v>2506</v>
          </cell>
          <cell r="R27">
            <v>2561</v>
          </cell>
          <cell r="S27">
            <v>2566</v>
          </cell>
          <cell r="T27">
            <v>2598.1790000000001</v>
          </cell>
          <cell r="U27">
            <v>2653.1790000000001</v>
          </cell>
          <cell r="AA27">
            <v>2332</v>
          </cell>
          <cell r="AB27">
            <v>2166</v>
          </cell>
          <cell r="AC27">
            <v>2594.5895</v>
          </cell>
          <cell r="AD27">
            <v>2839.5895</v>
          </cell>
          <cell r="AE27">
            <v>3062.0895</v>
          </cell>
          <cell r="AF27">
            <v>3264.3395</v>
          </cell>
          <cell r="AG27">
            <v>3448.3645000000001</v>
          </cell>
          <cell r="AH27">
            <v>3615.9870000000001</v>
          </cell>
          <cell r="AI27">
            <v>3768.8472500000003</v>
          </cell>
          <cell r="AJ27">
            <v>3908.4214750000001</v>
          </cell>
          <cell r="AK27">
            <v>4036.0382775000003</v>
          </cell>
          <cell r="AL27">
            <v>4152.8933997500008</v>
          </cell>
          <cell r="AM27">
            <v>4260.0630097750009</v>
          </cell>
          <cell r="AO27" t="e">
            <v>#DIV/0!</v>
          </cell>
          <cell r="AP27">
            <v>0.25495125480807834</v>
          </cell>
        </row>
        <row r="28">
          <cell r="A28" t="str">
            <v>= GAAP EPS</v>
          </cell>
          <cell r="K28">
            <v>9.9337748344370855E-2</v>
          </cell>
          <cell r="L28">
            <v>1316</v>
          </cell>
          <cell r="M28">
            <v>1325</v>
          </cell>
          <cell r="N28">
            <v>8.6827615417196108E-2</v>
          </cell>
          <cell r="O28">
            <v>1879</v>
          </cell>
          <cell r="P28">
            <v>2420</v>
          </cell>
          <cell r="Q28">
            <v>2368</v>
          </cell>
          <cell r="R28">
            <v>2393</v>
          </cell>
          <cell r="S28">
            <v>2031</v>
          </cell>
          <cell r="T28">
            <v>2418</v>
          </cell>
          <cell r="U28">
            <v>2056</v>
          </cell>
          <cell r="AA28">
            <v>0.42881646655231559</v>
          </cell>
          <cell r="AB28">
            <v>2.4469067405355493E-2</v>
          </cell>
          <cell r="AC28">
            <v>0.50144448499262795</v>
          </cell>
          <cell r="AD28">
            <v>0.69221439327149414</v>
          </cell>
          <cell r="AE28">
            <v>0.88752263804886911</v>
          </cell>
          <cell r="AF28">
            <v>1.0543324059286925</v>
          </cell>
          <cell r="AG28">
            <v>1.2095775461318374</v>
          </cell>
          <cell r="AH28">
            <v>1.3866141190395589</v>
          </cell>
          <cell r="AI28">
            <v>1.577399389238618</v>
          </cell>
          <cell r="AJ28">
            <v>1.8258616101314871</v>
          </cell>
          <cell r="AK28">
            <v>2.0759468752640386</v>
          </cell>
          <cell r="AL28">
            <v>2.3032984048630474</v>
          </cell>
          <cell r="AM28">
            <v>2.5293712718843033</v>
          </cell>
          <cell r="AO28">
            <v>0.17306764690268817</v>
          </cell>
          <cell r="AP28">
            <v>0.19712974068009159</v>
          </cell>
        </row>
        <row r="29">
          <cell r="A29" t="str">
            <v>Diluted shares outstanding</v>
          </cell>
          <cell r="K29">
            <v>1510</v>
          </cell>
          <cell r="L29">
            <v>1520</v>
          </cell>
          <cell r="M29">
            <v>1519</v>
          </cell>
          <cell r="N29">
            <v>2361</v>
          </cell>
          <cell r="O29">
            <v>1879</v>
          </cell>
          <cell r="P29">
            <v>2420</v>
          </cell>
          <cell r="Q29">
            <v>2506</v>
          </cell>
          <cell r="R29">
            <v>2511</v>
          </cell>
          <cell r="S29">
            <v>2516</v>
          </cell>
          <cell r="T29">
            <v>2521</v>
          </cell>
          <cell r="U29">
            <v>2526</v>
          </cell>
          <cell r="AA29">
            <v>2332</v>
          </cell>
          <cell r="AB29">
            <v>2166</v>
          </cell>
          <cell r="AC29">
            <v>2518.5</v>
          </cell>
          <cell r="AD29">
            <v>2538.5</v>
          </cell>
          <cell r="AE29">
            <v>2558.5</v>
          </cell>
          <cell r="AF29">
            <v>2578.5</v>
          </cell>
          <cell r="AG29">
            <v>2598.5</v>
          </cell>
          <cell r="AH29">
            <v>2618.5</v>
          </cell>
          <cell r="AI29">
            <v>2638.5</v>
          </cell>
          <cell r="AJ29">
            <v>2658.5</v>
          </cell>
          <cell r="AK29">
            <v>2678.5</v>
          </cell>
          <cell r="AL29">
            <v>2698.5</v>
          </cell>
          <cell r="AM29">
            <v>2718.5</v>
          </cell>
          <cell r="AO29" t="e">
            <v>#DIV/0!</v>
          </cell>
        </row>
        <row r="30">
          <cell r="A30" t="str">
            <v>Taxes</v>
          </cell>
        </row>
        <row r="31">
          <cell r="A31" t="str">
            <v>Effective GAAP tax rate</v>
          </cell>
          <cell r="J31">
            <v>0.41457286432160806</v>
          </cell>
          <cell r="K31">
            <v>0.39849624060150374</v>
          </cell>
          <cell r="L31">
            <v>0.40105540897097625</v>
          </cell>
          <cell r="M31">
            <v>0.41923076923076924</v>
          </cell>
          <cell r="N31">
            <v>0.46335078534031415</v>
          </cell>
          <cell r="O31">
            <v>0.79477124183006531</v>
          </cell>
          <cell r="P31">
            <v>1.1586021505376345</v>
          </cell>
          <cell r="Q31">
            <v>0.87326732673267327</v>
          </cell>
          <cell r="R31">
            <v>0.42</v>
          </cell>
          <cell r="S31">
            <v>0.42</v>
          </cell>
          <cell r="T31">
            <v>0.42</v>
          </cell>
          <cell r="U31">
            <v>0.42</v>
          </cell>
          <cell r="W31">
            <v>-2.2222222222222223E-2</v>
          </cell>
          <cell r="X31">
            <v>0</v>
          </cell>
          <cell r="Y31">
            <v>9.8425196850393706E-2</v>
          </cell>
          <cell r="Z31">
            <v>0.39880952380952384</v>
          </cell>
          <cell r="AA31">
            <v>0.41002949852507375</v>
          </cell>
          <cell r="AB31">
            <v>0.89271255060728749</v>
          </cell>
          <cell r="AC31">
            <v>0.41999999999999993</v>
          </cell>
          <cell r="AD31">
            <v>0.40499999999999992</v>
          </cell>
          <cell r="AE31">
            <v>0.3899999999999999</v>
          </cell>
          <cell r="AF31">
            <v>0.37499999999999989</v>
          </cell>
          <cell r="AG31">
            <v>0.35999999999999988</v>
          </cell>
          <cell r="AH31">
            <v>0.34499999999999986</v>
          </cell>
          <cell r="AI31">
            <v>0.32999999999999985</v>
          </cell>
          <cell r="AJ31">
            <v>0.31499999999999984</v>
          </cell>
          <cell r="AK31">
            <v>0.29999999999999982</v>
          </cell>
          <cell r="AL31">
            <v>0.28499999999999981</v>
          </cell>
          <cell r="AM31">
            <v>0.2699999999999998</v>
          </cell>
        </row>
        <row r="32">
          <cell r="A32" t="str">
            <v>Taxes</v>
          </cell>
        </row>
        <row r="33">
          <cell r="A33" t="str">
            <v>Shares</v>
          </cell>
          <cell r="J33">
            <v>0.41457286432160806</v>
          </cell>
          <cell r="K33">
            <v>0.39849624060150374</v>
          </cell>
          <cell r="L33">
            <v>0.40105540897097625</v>
          </cell>
          <cell r="M33">
            <v>0.41923076923076924</v>
          </cell>
          <cell r="N33">
            <v>0.46335078534031415</v>
          </cell>
          <cell r="O33">
            <v>0.79477124183006531</v>
          </cell>
          <cell r="P33">
            <v>1.1586021505376345</v>
          </cell>
          <cell r="Q33">
            <v>0.87326732673267327</v>
          </cell>
          <cell r="R33">
            <v>0.42</v>
          </cell>
          <cell r="S33">
            <v>0.42</v>
          </cell>
          <cell r="T33">
            <v>0.42</v>
          </cell>
          <cell r="U33">
            <v>0.42</v>
          </cell>
          <cell r="W33">
            <v>-2.2222222222222223E-2</v>
          </cell>
          <cell r="X33">
            <v>0</v>
          </cell>
          <cell r="Y33">
            <v>9.8425196850393706E-2</v>
          </cell>
          <cell r="Z33">
            <v>0.39880952380952384</v>
          </cell>
          <cell r="AA33">
            <v>0.41002949852507375</v>
          </cell>
          <cell r="AB33">
            <v>0.89271255060728749</v>
          </cell>
          <cell r="AC33">
            <v>0.41999999999999993</v>
          </cell>
          <cell r="AD33">
            <v>0.40499999999999992</v>
          </cell>
          <cell r="AE33">
            <v>0.3899999999999999</v>
          </cell>
          <cell r="AF33">
            <v>0.37499999999999989</v>
          </cell>
          <cell r="AG33">
            <v>0.35999999999999988</v>
          </cell>
          <cell r="AH33">
            <v>0.34499999999999986</v>
          </cell>
          <cell r="AI33">
            <v>0.32999999999999985</v>
          </cell>
          <cell r="AJ33">
            <v>0.31499999999999984</v>
          </cell>
          <cell r="AK33">
            <v>0.29999999999999982</v>
          </cell>
          <cell r="AL33">
            <v>0.28499999999999981</v>
          </cell>
          <cell r="AM33">
            <v>0.2699999999999998</v>
          </cell>
        </row>
        <row r="34">
          <cell r="A34" t="str">
            <v>Diluted shares, beginning</v>
          </cell>
          <cell r="N34">
            <v>1519</v>
          </cell>
          <cell r="O34">
            <v>2361</v>
          </cell>
          <cell r="P34">
            <v>1879</v>
          </cell>
          <cell r="Q34">
            <v>2420</v>
          </cell>
          <cell r="R34">
            <v>2506</v>
          </cell>
          <cell r="S34">
            <v>2561</v>
          </cell>
          <cell r="T34">
            <v>2566</v>
          </cell>
          <cell r="U34">
            <v>2598.1790000000001</v>
          </cell>
          <cell r="AC34">
            <v>2506</v>
          </cell>
          <cell r="AD34">
            <v>2594.5895</v>
          </cell>
          <cell r="AE34">
            <v>2839.5895</v>
          </cell>
          <cell r="AF34">
            <v>3062.0895</v>
          </cell>
          <cell r="AG34">
            <v>3264.3395</v>
          </cell>
          <cell r="AH34">
            <v>3448.3645000000001</v>
          </cell>
          <cell r="AI34">
            <v>3615.9870000000001</v>
          </cell>
          <cell r="AJ34">
            <v>3768.8472500000003</v>
          </cell>
          <cell r="AK34">
            <v>3908.4214750000001</v>
          </cell>
          <cell r="AL34">
            <v>4036.0382775000003</v>
          </cell>
          <cell r="AM34">
            <v>4152.8933997500008</v>
          </cell>
        </row>
        <row r="35">
          <cell r="A35" t="str">
            <v>+ RSUs granted</v>
          </cell>
          <cell r="N35">
            <v>1.9470000000000001</v>
          </cell>
          <cell r="O35">
            <v>26.656000000000002</v>
          </cell>
          <cell r="P35">
            <v>5.2619999999999996</v>
          </cell>
          <cell r="Q35">
            <v>7.3869999999999996</v>
          </cell>
          <cell r="R35">
            <v>5</v>
          </cell>
          <cell r="S35">
            <v>5</v>
          </cell>
          <cell r="T35">
            <v>5</v>
          </cell>
          <cell r="U35">
            <v>5</v>
          </cell>
          <cell r="AC35">
            <v>20</v>
          </cell>
          <cell r="AD35">
            <v>20</v>
          </cell>
          <cell r="AE35">
            <v>20</v>
          </cell>
          <cell r="AF35">
            <v>20</v>
          </cell>
          <cell r="AG35">
            <v>20</v>
          </cell>
          <cell r="AH35">
            <v>20</v>
          </cell>
          <cell r="AI35">
            <v>20</v>
          </cell>
          <cell r="AJ35">
            <v>20</v>
          </cell>
          <cell r="AK35">
            <v>20</v>
          </cell>
          <cell r="AL35">
            <v>20</v>
          </cell>
          <cell r="AM35">
            <v>20</v>
          </cell>
        </row>
        <row r="36">
          <cell r="A36" t="str">
            <v>+ Options granted</v>
          </cell>
          <cell r="N36">
            <v>0</v>
          </cell>
          <cell r="O36">
            <v>2361</v>
          </cell>
          <cell r="P36">
            <v>1879</v>
          </cell>
          <cell r="Q36">
            <v>2420</v>
          </cell>
          <cell r="R36">
            <v>2506</v>
          </cell>
          <cell r="S36">
            <v>0</v>
          </cell>
          <cell r="T36">
            <v>0</v>
          </cell>
          <cell r="U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A37" t="str">
            <v>- RSUs settled, cancelled, etc.</v>
          </cell>
          <cell r="N37">
            <v>-2.29</v>
          </cell>
          <cell r="O37">
            <v>-2.0949999999999998</v>
          </cell>
          <cell r="P37">
            <v>-4.7040000000000006</v>
          </cell>
          <cell r="Q37">
            <v>-282.71199999999993</v>
          </cell>
          <cell r="R37">
            <v>-8.0139375000000008</v>
          </cell>
          <cell r="S37">
            <v>-7.825566406250001</v>
          </cell>
          <cell r="T37">
            <v>-7.6489685058593757</v>
          </cell>
          <cell r="U37">
            <v>-7.483407974243165</v>
          </cell>
          <cell r="AC37">
            <v>-30.971880386352542</v>
          </cell>
          <cell r="AD37">
            <v>-29.312779903411869</v>
          </cell>
          <cell r="AE37">
            <v>-26.984584927558899</v>
          </cell>
          <cell r="AF37">
            <v>-25.238438695669174</v>
          </cell>
          <cell r="AG37">
            <v>-23.928829021751881</v>
          </cell>
          <cell r="AH37">
            <v>-22.94662176631391</v>
          </cell>
          <cell r="AI37">
            <v>-22.209966324735433</v>
          </cell>
          <cell r="AJ37">
            <v>-21.657474743551575</v>
          </cell>
          <cell r="AK37">
            <v>-21.243106057663681</v>
          </cell>
          <cell r="AL37">
            <v>-20.932329543247761</v>
          </cell>
          <cell r="AM37">
            <v>-20.699247157435821</v>
          </cell>
        </row>
        <row r="38">
          <cell r="A38" t="str">
            <v>- Options exercised, cancelled, etc.</v>
          </cell>
          <cell r="N38">
            <v>-20</v>
          </cell>
          <cell r="O38">
            <v>0</v>
          </cell>
          <cell r="P38">
            <v>0</v>
          </cell>
          <cell r="Q38">
            <v>0</v>
          </cell>
          <cell r="R38">
            <v>-50</v>
          </cell>
          <cell r="S38">
            <v>-50</v>
          </cell>
          <cell r="T38">
            <v>-22.820999999999998</v>
          </cell>
          <cell r="U38">
            <v>0</v>
          </cell>
          <cell r="AC38">
            <v>-122.821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A39" t="str">
            <v>+ Common issued to settle RSUs</v>
          </cell>
          <cell r="N39">
            <v>2.29</v>
          </cell>
          <cell r="O39">
            <v>-4.3849999999999998</v>
          </cell>
          <cell r="P39">
            <v>-4.7040000000000006</v>
          </cell>
          <cell r="Q39">
            <v>-282.71199999999999</v>
          </cell>
          <cell r="R39">
            <v>8.0139375000000008</v>
          </cell>
          <cell r="S39">
            <v>7.825566406250001</v>
          </cell>
          <cell r="T39">
            <v>7.6489685058593757</v>
          </cell>
          <cell r="U39">
            <v>7.483407974243165</v>
          </cell>
          <cell r="AC39">
            <v>30.971880386352542</v>
          </cell>
          <cell r="AD39">
            <v>29.312779903411869</v>
          </cell>
          <cell r="AE39">
            <v>26.984584927558899</v>
          </cell>
          <cell r="AF39">
            <v>25.238438695669174</v>
          </cell>
          <cell r="AG39">
            <v>23.928829021751881</v>
          </cell>
          <cell r="AH39">
            <v>22.94662176631391</v>
          </cell>
          <cell r="AI39">
            <v>22.209966324735433</v>
          </cell>
          <cell r="AJ39">
            <v>21.657474743551575</v>
          </cell>
          <cell r="AK39">
            <v>21.243106057663681</v>
          </cell>
          <cell r="AL39">
            <v>20.932329543247761</v>
          </cell>
          <cell r="AM39">
            <v>20.699247157435821</v>
          </cell>
        </row>
        <row r="40">
          <cell r="A40" t="str">
            <v>+/1 Other issuances, exercises, etc.</v>
          </cell>
          <cell r="N40">
            <v>860.053</v>
          </cell>
          <cell r="O40">
            <v>-445.77700000000004</v>
          </cell>
          <cell r="P40">
            <v>536.22800000000007</v>
          </cell>
          <cell r="Q40">
            <v>130.96199999999999</v>
          </cell>
          <cell r="R40">
            <v>100</v>
          </cell>
          <cell r="S40">
            <v>50</v>
          </cell>
          <cell r="T40">
            <v>50</v>
          </cell>
          <cell r="U40">
            <v>50</v>
          </cell>
          <cell r="AC40">
            <v>250</v>
          </cell>
          <cell r="AD40">
            <v>225</v>
          </cell>
          <cell r="AE40">
            <v>202.5</v>
          </cell>
          <cell r="AF40">
            <v>182.25</v>
          </cell>
          <cell r="AG40">
            <v>164.02500000000001</v>
          </cell>
          <cell r="AH40">
            <v>147.6225</v>
          </cell>
          <cell r="AI40">
            <v>132.86025000000001</v>
          </cell>
          <cell r="AJ40">
            <v>119.57422500000001</v>
          </cell>
          <cell r="AK40">
            <v>107.61680250000002</v>
          </cell>
          <cell r="AL40">
            <v>96.855122250000022</v>
          </cell>
          <cell r="AM40">
            <v>87.169610025000026</v>
          </cell>
        </row>
        <row r="41">
          <cell r="A41" t="str">
            <v>= Diluted shares, ending</v>
          </cell>
          <cell r="N41">
            <v>2361</v>
          </cell>
          <cell r="O41">
            <v>-504.27100000000002</v>
          </cell>
          <cell r="P41">
            <v>540.44200000000001</v>
          </cell>
          <cell r="Q41">
            <v>361.32499999999999</v>
          </cell>
          <cell r="R41">
            <v>2561</v>
          </cell>
          <cell r="S41">
            <v>2566</v>
          </cell>
          <cell r="T41">
            <v>2598.1790000000001</v>
          </cell>
          <cell r="U41">
            <v>2653.1790000000001</v>
          </cell>
          <cell r="AC41">
            <v>2653.1790000000001</v>
          </cell>
          <cell r="AD41">
            <v>2839.5895</v>
          </cell>
          <cell r="AE41">
            <v>3062.0895</v>
          </cell>
          <cell r="AF41">
            <v>3264.3395</v>
          </cell>
          <cell r="AG41">
            <v>3448.3645000000001</v>
          </cell>
          <cell r="AH41">
            <v>3615.9870000000001</v>
          </cell>
          <cell r="AI41">
            <v>3768.8472500000003</v>
          </cell>
          <cell r="AJ41">
            <v>3908.4214750000001</v>
          </cell>
          <cell r="AK41">
            <v>4036.0382775000003</v>
          </cell>
          <cell r="AL41">
            <v>4152.8933997500008</v>
          </cell>
          <cell r="AM41">
            <v>4260.0630097750009</v>
          </cell>
        </row>
        <row r="42">
          <cell r="A42" t="str">
            <v>Options vest &amp; expected to vest</v>
          </cell>
          <cell r="N42">
            <v>236.65299999999999</v>
          </cell>
          <cell r="O42">
            <v>1879</v>
          </cell>
          <cell r="P42">
            <v>2420</v>
          </cell>
          <cell r="Q42">
            <v>2506</v>
          </cell>
          <cell r="R42">
            <v>2506</v>
          </cell>
          <cell r="S42" t="str">
            <v>--</v>
          </cell>
          <cell r="T42" t="str">
            <v>--</v>
          </cell>
          <cell r="U42" t="str">
            <v>--</v>
          </cell>
          <cell r="AC42" t="str">
            <v>--</v>
          </cell>
          <cell r="AD42" t="str">
            <v>--</v>
          </cell>
          <cell r="AE42" t="str">
            <v>--</v>
          </cell>
          <cell r="AF42" t="str">
            <v>--</v>
          </cell>
          <cell r="AG42" t="str">
            <v>--</v>
          </cell>
          <cell r="AH42" t="str">
            <v>--</v>
          </cell>
          <cell r="AI42" t="str">
            <v>--</v>
          </cell>
          <cell r="AJ42" t="str">
            <v>--</v>
          </cell>
          <cell r="AK42" t="str">
            <v>--</v>
          </cell>
          <cell r="AL42" t="str">
            <v>--</v>
          </cell>
          <cell r="AM42" t="str">
            <v>--</v>
          </cell>
        </row>
        <row r="43">
          <cell r="A43" t="str">
            <v>Options exercisable</v>
          </cell>
          <cell r="N43">
            <v>224.185</v>
          </cell>
          <cell r="O43" t="str">
            <v>--</v>
          </cell>
          <cell r="P43" t="str">
            <v>--</v>
          </cell>
          <cell r="Q43">
            <v>122.791</v>
          </cell>
          <cell r="R43" t="str">
            <v>--</v>
          </cell>
          <cell r="S43" t="str">
            <v>--</v>
          </cell>
          <cell r="T43" t="str">
            <v>--</v>
          </cell>
          <cell r="U43" t="str">
            <v>--</v>
          </cell>
          <cell r="AC43" t="str">
            <v>--</v>
          </cell>
          <cell r="AD43" t="str">
            <v>--</v>
          </cell>
          <cell r="AE43" t="str">
            <v>--</v>
          </cell>
          <cell r="AF43" t="str">
            <v>--</v>
          </cell>
          <cell r="AG43" t="str">
            <v>--</v>
          </cell>
          <cell r="AH43" t="str">
            <v>--</v>
          </cell>
          <cell r="AI43" t="str">
            <v>--</v>
          </cell>
          <cell r="AJ43" t="str">
            <v>--</v>
          </cell>
          <cell r="AK43" t="str">
            <v>--</v>
          </cell>
          <cell r="AL43" t="str">
            <v>--</v>
          </cell>
          <cell r="AM43" t="str">
            <v>--</v>
          </cell>
        </row>
        <row r="44">
          <cell r="A44" t="str">
            <v>Total options outstanding</v>
          </cell>
          <cell r="N44">
            <v>236.756</v>
          </cell>
          <cell r="O44">
            <v>173.87700000000001</v>
          </cell>
          <cell r="P44">
            <v>173.387</v>
          </cell>
          <cell r="Q44">
            <v>113.688</v>
          </cell>
          <cell r="R44">
            <v>72.820999999999998</v>
          </cell>
          <cell r="S44">
            <v>22.820999999999998</v>
          </cell>
          <cell r="T44">
            <v>0</v>
          </cell>
          <cell r="U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</row>
        <row r="45">
          <cell r="A45" t="str">
            <v>Total RSUs outstanding</v>
          </cell>
          <cell r="N45">
            <v>378.42899999999997</v>
          </cell>
          <cell r="O45">
            <v>173.87700000000001</v>
          </cell>
          <cell r="P45">
            <v>403.548</v>
          </cell>
          <cell r="Q45">
            <v>128.22300000000001</v>
          </cell>
          <cell r="R45">
            <v>125.20906250000002</v>
          </cell>
          <cell r="S45">
            <v>122.38349609375001</v>
          </cell>
          <cell r="T45">
            <v>119.73452758789064</v>
          </cell>
          <cell r="U45">
            <v>117.25111961364748</v>
          </cell>
          <cell r="AC45">
            <v>117.25111961364748</v>
          </cell>
          <cell r="AD45">
            <v>107.9383397102356</v>
          </cell>
          <cell r="AE45">
            <v>100.9537547826767</v>
          </cell>
          <cell r="AF45">
            <v>95.715316087007523</v>
          </cell>
          <cell r="AG45">
            <v>91.786487065255642</v>
          </cell>
          <cell r="AH45">
            <v>88.839865298941731</v>
          </cell>
          <cell r="AI45">
            <v>86.629898974206299</v>
          </cell>
          <cell r="AJ45">
            <v>84.972424230654724</v>
          </cell>
          <cell r="AK45">
            <v>83.729318172991043</v>
          </cell>
          <cell r="AL45">
            <v>82.796988629743282</v>
          </cell>
          <cell r="AM45">
            <v>82.097741472307462</v>
          </cell>
        </row>
        <row r="46">
          <cell r="A46" t="str">
            <v>Total RSUs outstanding</v>
          </cell>
          <cell r="O46">
            <v>402.99</v>
          </cell>
          <cell r="Q46">
            <v>-113.935</v>
          </cell>
        </row>
        <row r="47">
          <cell r="A47" t="str">
            <v>Pro Forma Operating Inc.</v>
          </cell>
        </row>
        <row r="48">
          <cell r="A48" t="str">
            <v>Operating profit, GAAP</v>
          </cell>
          <cell r="F48">
            <v>162</v>
          </cell>
          <cell r="G48">
            <v>218</v>
          </cell>
          <cell r="H48">
            <v>216</v>
          </cell>
          <cell r="I48">
            <v>437</v>
          </cell>
          <cell r="J48">
            <v>388</v>
          </cell>
          <cell r="K48">
            <v>407</v>
          </cell>
          <cell r="L48">
            <v>414</v>
          </cell>
          <cell r="M48">
            <v>548</v>
          </cell>
          <cell r="N48">
            <v>381</v>
          </cell>
          <cell r="O48">
            <v>-743</v>
          </cell>
          <cell r="P48">
            <v>377</v>
          </cell>
          <cell r="Q48">
            <v>523</v>
          </cell>
          <cell r="R48">
            <v>531.42126328507993</v>
          </cell>
          <cell r="S48">
            <v>421.98790389655176</v>
          </cell>
          <cell r="T48">
            <v>620.74063053205691</v>
          </cell>
          <cell r="U48">
            <v>716.33250573299756</v>
          </cell>
          <cell r="W48">
            <v>-124</v>
          </cell>
          <cell r="X48">
            <v>-55</v>
          </cell>
          <cell r="Y48">
            <v>262</v>
          </cell>
          <cell r="Z48">
            <v>1032</v>
          </cell>
          <cell r="AA48">
            <v>1756</v>
          </cell>
          <cell r="AB48">
            <v>538</v>
          </cell>
          <cell r="AC48">
            <v>2290.4823034466858</v>
          </cell>
          <cell r="AD48">
            <v>3314.4582937083233</v>
          </cell>
          <cell r="AE48">
            <v>4464.8394924878266</v>
          </cell>
          <cell r="AF48">
            <v>5487.2359686601831</v>
          </cell>
          <cell r="AG48">
            <v>6458.9904934336828</v>
          </cell>
          <cell r="AH48">
            <v>7550.2303278013387</v>
          </cell>
          <cell r="AI48">
            <v>8715.0302411883349</v>
          </cell>
          <cell r="AJ48">
            <v>10196.318446564281</v>
          </cell>
          <cell r="AK48">
            <v>11672.448046663698</v>
          </cell>
          <cell r="AL48">
            <v>12993.270032478049</v>
          </cell>
          <cell r="AM48">
            <v>14275.379099916794</v>
          </cell>
        </row>
        <row r="49">
          <cell r="A49" t="str">
            <v>+ Stock-based comp expense</v>
          </cell>
          <cell r="F49">
            <v>5</v>
          </cell>
          <cell r="G49">
            <v>5</v>
          </cell>
          <cell r="H49">
            <v>4</v>
          </cell>
          <cell r="I49">
            <v>6</v>
          </cell>
          <cell r="J49">
            <v>7</v>
          </cell>
          <cell r="K49">
            <v>64</v>
          </cell>
          <cell r="L49">
            <v>70</v>
          </cell>
          <cell r="M49">
            <v>76</v>
          </cell>
          <cell r="N49">
            <v>103</v>
          </cell>
          <cell r="O49">
            <v>1106</v>
          </cell>
          <cell r="P49">
            <v>179</v>
          </cell>
          <cell r="Q49">
            <v>184</v>
          </cell>
          <cell r="R49">
            <v>197.26275517904267</v>
          </cell>
          <cell r="S49">
            <v>198.28069025514665</v>
          </cell>
          <cell r="T49">
            <v>183.72307882542773</v>
          </cell>
          <cell r="U49">
            <v>166.45298024236828</v>
          </cell>
          <cell r="W49">
            <v>73</v>
          </cell>
          <cell r="X49">
            <v>30</v>
          </cell>
          <cell r="Y49">
            <v>27</v>
          </cell>
          <cell r="Z49">
            <v>20</v>
          </cell>
          <cell r="AA49">
            <v>217</v>
          </cell>
          <cell r="AB49">
            <v>1572</v>
          </cell>
          <cell r="AC49">
            <v>745.7195045019854</v>
          </cell>
          <cell r="AD49">
            <v>780.77814182628367</v>
          </cell>
          <cell r="AE49">
            <v>715.19722268936493</v>
          </cell>
          <cell r="AF49">
            <v>695.34094444784796</v>
          </cell>
          <cell r="AG49">
            <v>809.219158282742</v>
          </cell>
          <cell r="AH49">
            <v>932.99709480380807</v>
          </cell>
          <cell r="AI49">
            <v>1060.8750562745852</v>
          </cell>
          <cell r="AJ49">
            <v>1209.6113122225318</v>
          </cell>
          <cell r="AK49">
            <v>1356.7092761590377</v>
          </cell>
          <cell r="AL49">
            <v>1491.5952041628791</v>
          </cell>
          <cell r="AM49">
            <v>1622.7103986637776</v>
          </cell>
        </row>
        <row r="50">
          <cell r="A50" t="str">
            <v>= Adj. Operating Profit</v>
          </cell>
          <cell r="F50">
            <v>167</v>
          </cell>
          <cell r="G50">
            <v>223</v>
          </cell>
          <cell r="H50">
            <v>220</v>
          </cell>
          <cell r="I50">
            <v>443</v>
          </cell>
          <cell r="J50">
            <v>396</v>
          </cell>
          <cell r="K50">
            <v>477</v>
          </cell>
          <cell r="L50">
            <v>484</v>
          </cell>
          <cell r="M50">
            <v>624</v>
          </cell>
          <cell r="N50">
            <v>485</v>
          </cell>
          <cell r="O50">
            <v>515</v>
          </cell>
          <cell r="P50">
            <v>525</v>
          </cell>
          <cell r="Q50">
            <v>736</v>
          </cell>
          <cell r="R50">
            <v>728.68401846412257</v>
          </cell>
          <cell r="S50">
            <v>620.26859415169838</v>
          </cell>
          <cell r="T50">
            <v>804.46370935748462</v>
          </cell>
          <cell r="U50">
            <v>882.78548597536587</v>
          </cell>
          <cell r="W50">
            <v>-51</v>
          </cell>
          <cell r="X50">
            <v>-25</v>
          </cell>
          <cell r="Y50">
            <v>289</v>
          </cell>
          <cell r="Z50">
            <v>1052</v>
          </cell>
          <cell r="AA50">
            <v>1981</v>
          </cell>
          <cell r="AB50">
            <v>2261</v>
          </cell>
          <cell r="AC50">
            <v>3036.2018079486716</v>
          </cell>
          <cell r="AD50">
            <v>4095.2364355346067</v>
          </cell>
          <cell r="AE50">
            <v>5180.0367151771916</v>
          </cell>
          <cell r="AF50">
            <v>6182.5769131080315</v>
          </cell>
          <cell r="AG50">
            <v>7268.2096517164246</v>
          </cell>
          <cell r="AH50">
            <v>8483.2274226051468</v>
          </cell>
          <cell r="AI50">
            <v>9775.9052974629194</v>
          </cell>
          <cell r="AJ50">
            <v>11405.929758786811</v>
          </cell>
          <cell r="AK50">
            <v>13029.157322822735</v>
          </cell>
          <cell r="AL50">
            <v>14484.865236640928</v>
          </cell>
          <cell r="AM50">
            <v>15898.089498580572</v>
          </cell>
        </row>
        <row r="51">
          <cell r="A51" t="str">
            <v>= Adj. Operating Profit</v>
          </cell>
          <cell r="F51">
            <v>167</v>
          </cell>
          <cell r="G51">
            <v>223</v>
          </cell>
          <cell r="H51">
            <v>220</v>
          </cell>
          <cell r="I51">
            <v>443</v>
          </cell>
          <cell r="J51">
            <v>396</v>
          </cell>
          <cell r="K51">
            <v>477</v>
          </cell>
          <cell r="L51">
            <v>484</v>
          </cell>
          <cell r="M51">
            <v>624</v>
          </cell>
          <cell r="N51">
            <v>485</v>
          </cell>
          <cell r="O51">
            <v>515</v>
          </cell>
          <cell r="P51">
            <v>525</v>
          </cell>
          <cell r="Q51">
            <v>736</v>
          </cell>
          <cell r="R51">
            <v>728.68401846412257</v>
          </cell>
          <cell r="S51">
            <v>620.26859415169838</v>
          </cell>
          <cell r="T51">
            <v>804.46370935748462</v>
          </cell>
          <cell r="U51">
            <v>882.78548597536587</v>
          </cell>
          <cell r="W51">
            <v>-51</v>
          </cell>
          <cell r="X51">
            <v>-25</v>
          </cell>
          <cell r="Y51">
            <v>289</v>
          </cell>
          <cell r="Z51">
            <v>1052</v>
          </cell>
          <cell r="AA51">
            <v>1981</v>
          </cell>
          <cell r="AB51">
            <v>2261</v>
          </cell>
          <cell r="AC51">
            <v>3036.2018079486716</v>
          </cell>
          <cell r="AD51">
            <v>4095.2364355346067</v>
          </cell>
          <cell r="AE51">
            <v>5180.0367151771916</v>
          </cell>
          <cell r="AF51">
            <v>6182.5769131080315</v>
          </cell>
          <cell r="AG51">
            <v>7268.2096517164246</v>
          </cell>
          <cell r="AH51">
            <v>8483.2274226051468</v>
          </cell>
          <cell r="AI51">
            <v>9775.9052974629194</v>
          </cell>
          <cell r="AJ51">
            <v>11405.929758786811</v>
          </cell>
          <cell r="AK51">
            <v>13029.157322822735</v>
          </cell>
          <cell r="AL51">
            <v>14484.865236640928</v>
          </cell>
          <cell r="AM51">
            <v>15898.089498580572</v>
          </cell>
        </row>
        <row r="52">
          <cell r="A52" t="str">
            <v>Adj. EPS</v>
          </cell>
        </row>
        <row r="53">
          <cell r="A53" t="str">
            <v>GAAP Net Income</v>
          </cell>
          <cell r="F53">
            <v>95</v>
          </cell>
          <cell r="G53">
            <v>129</v>
          </cell>
          <cell r="H53">
            <v>131</v>
          </cell>
          <cell r="I53">
            <v>251</v>
          </cell>
          <cell r="J53">
            <v>233</v>
          </cell>
          <cell r="K53">
            <v>240</v>
          </cell>
          <cell r="L53">
            <v>227</v>
          </cell>
          <cell r="M53">
            <v>302</v>
          </cell>
          <cell r="N53">
            <v>205</v>
          </cell>
          <cell r="O53">
            <v>-157</v>
          </cell>
          <cell r="P53">
            <v>-59</v>
          </cell>
          <cell r="Q53">
            <v>64</v>
          </cell>
          <cell r="R53">
            <v>301.36504760427187</v>
          </cell>
          <cell r="S53">
            <v>237.89369915892553</v>
          </cell>
          <cell r="T53">
            <v>353.17028060751852</v>
          </cell>
          <cell r="U53">
            <v>408.61356822406412</v>
          </cell>
          <cell r="W53">
            <v>-138</v>
          </cell>
          <cell r="X53">
            <v>-56</v>
          </cell>
          <cell r="Y53">
            <v>229</v>
          </cell>
          <cell r="Z53">
            <v>606</v>
          </cell>
          <cell r="AA53">
            <v>1002</v>
          </cell>
          <cell r="AB53">
            <v>53</v>
          </cell>
          <cell r="AC53">
            <v>1301.0425955947801</v>
          </cell>
          <cell r="AD53">
            <v>1965.6047228826053</v>
          </cell>
          <cell r="AE53">
            <v>2717.6737509817426</v>
          </cell>
          <cell r="AF53">
            <v>3441.6989188030648</v>
          </cell>
          <cell r="AG53">
            <v>4171.0642700781409</v>
          </cell>
          <cell r="AH53">
            <v>5013.9786284634974</v>
          </cell>
          <cell r="AI53">
            <v>5944.9773502836451</v>
          </cell>
          <cell r="AJ53">
            <v>7136.2367274159815</v>
          </cell>
          <cell r="AK53">
            <v>8378.6010506221792</v>
          </cell>
          <cell r="AL53">
            <v>9565.3527432104547</v>
          </cell>
          <cell r="AM53">
            <v>10775.280993341867</v>
          </cell>
        </row>
        <row r="54">
          <cell r="A54" t="str">
            <v>+ Stock compensation expense</v>
          </cell>
          <cell r="F54">
            <v>5</v>
          </cell>
          <cell r="G54">
            <v>5</v>
          </cell>
          <cell r="H54">
            <v>4</v>
          </cell>
          <cell r="I54">
            <v>6</v>
          </cell>
          <cell r="J54">
            <v>7</v>
          </cell>
          <cell r="K54">
            <v>64</v>
          </cell>
          <cell r="L54">
            <v>70</v>
          </cell>
          <cell r="M54">
            <v>76</v>
          </cell>
          <cell r="N54">
            <v>103</v>
          </cell>
          <cell r="O54">
            <v>1106</v>
          </cell>
          <cell r="P54">
            <v>179</v>
          </cell>
          <cell r="Q54">
            <v>184</v>
          </cell>
          <cell r="R54">
            <v>197.26275517904267</v>
          </cell>
          <cell r="S54">
            <v>198.28069025514665</v>
          </cell>
          <cell r="T54">
            <v>183.72307882542773</v>
          </cell>
          <cell r="U54">
            <v>166.45298024236828</v>
          </cell>
          <cell r="W54">
            <v>73</v>
          </cell>
          <cell r="X54">
            <v>30</v>
          </cell>
          <cell r="Y54">
            <v>27</v>
          </cell>
          <cell r="Z54">
            <v>20</v>
          </cell>
          <cell r="AA54">
            <v>217</v>
          </cell>
          <cell r="AB54">
            <v>1572</v>
          </cell>
          <cell r="AC54">
            <v>745.7195045019854</v>
          </cell>
          <cell r="AD54">
            <v>780.77814182628367</v>
          </cell>
          <cell r="AE54">
            <v>715.19722268936493</v>
          </cell>
          <cell r="AF54">
            <v>695.34094444784796</v>
          </cell>
          <cell r="AG54">
            <v>809.219158282742</v>
          </cell>
          <cell r="AH54">
            <v>932.99709480380807</v>
          </cell>
          <cell r="AI54">
            <v>1060.8750562745852</v>
          </cell>
          <cell r="AJ54">
            <v>1209.6113122225318</v>
          </cell>
          <cell r="AK54">
            <v>1356.7092761590377</v>
          </cell>
          <cell r="AL54">
            <v>1491.5952041628791</v>
          </cell>
          <cell r="AM54">
            <v>1622.7103986637776</v>
          </cell>
        </row>
        <row r="55">
          <cell r="A55" t="str">
            <v>+ One-time items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1</v>
          </cell>
          <cell r="K55">
            <v>6</v>
          </cell>
          <cell r="L55">
            <v>0</v>
          </cell>
          <cell r="M55">
            <v>0</v>
          </cell>
          <cell r="N55">
            <v>1</v>
          </cell>
          <cell r="O55">
            <v>152</v>
          </cell>
          <cell r="P55">
            <v>-31</v>
          </cell>
          <cell r="Q55">
            <v>29</v>
          </cell>
          <cell r="R55">
            <v>10</v>
          </cell>
          <cell r="S55">
            <v>10</v>
          </cell>
          <cell r="T55">
            <v>10</v>
          </cell>
          <cell r="U55">
            <v>10</v>
          </cell>
          <cell r="W55">
            <v>73</v>
          </cell>
          <cell r="X55">
            <v>30</v>
          </cell>
          <cell r="Y55">
            <v>27</v>
          </cell>
          <cell r="Z55">
            <v>0</v>
          </cell>
          <cell r="AA55">
            <v>7</v>
          </cell>
          <cell r="AB55">
            <v>151</v>
          </cell>
          <cell r="AC55">
            <v>40</v>
          </cell>
          <cell r="AD55">
            <v>45</v>
          </cell>
          <cell r="AE55">
            <v>50</v>
          </cell>
          <cell r="AF55">
            <v>55</v>
          </cell>
          <cell r="AG55">
            <v>60</v>
          </cell>
          <cell r="AH55">
            <v>61</v>
          </cell>
          <cell r="AI55">
            <v>62</v>
          </cell>
          <cell r="AJ55">
            <v>63</v>
          </cell>
          <cell r="AK55">
            <v>64</v>
          </cell>
          <cell r="AL55">
            <v>65</v>
          </cell>
          <cell r="AM55">
            <v>66</v>
          </cell>
        </row>
        <row r="56">
          <cell r="A56" t="str">
            <v>+ Income Tax Adjustments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7</v>
          </cell>
          <cell r="K56">
            <v>-25</v>
          </cell>
          <cell r="L56">
            <v>-24</v>
          </cell>
          <cell r="M56">
            <v>-18</v>
          </cell>
          <cell r="N56">
            <v>-22</v>
          </cell>
          <cell r="O56">
            <v>-806</v>
          </cell>
          <cell r="P56">
            <v>222</v>
          </cell>
          <cell r="Q56">
            <v>149</v>
          </cell>
          <cell r="R56">
            <v>-82.850357175197871</v>
          </cell>
          <cell r="S56">
            <v>-83.27788990716158</v>
          </cell>
          <cell r="T56">
            <v>-77.163693106679602</v>
          </cell>
          <cell r="U56">
            <v>-69.910251701794721</v>
          </cell>
          <cell r="Z56">
            <v>0</v>
          </cell>
          <cell r="AA56">
            <v>-60</v>
          </cell>
          <cell r="AB56">
            <v>-457</v>
          </cell>
          <cell r="AC56">
            <v>-313.20219189083377</v>
          </cell>
          <cell r="AD56">
            <v>-316.21514743964462</v>
          </cell>
          <cell r="AE56">
            <v>-278.92691684885222</v>
          </cell>
          <cell r="AF56">
            <v>-260.75285416794259</v>
          </cell>
          <cell r="AG56">
            <v>-291.31889698178702</v>
          </cell>
          <cell r="AH56">
            <v>-321.88399770731348</v>
          </cell>
          <cell r="AI56">
            <v>-350.0887685706125</v>
          </cell>
          <cell r="AJ56">
            <v>-381.02756335009781</v>
          </cell>
          <cell r="AK56">
            <v>-407.0127828477107</v>
          </cell>
          <cell r="AL56">
            <v>-425.10463318641996</v>
          </cell>
          <cell r="AM56">
            <v>-438.13180763921946</v>
          </cell>
        </row>
        <row r="57">
          <cell r="A57" t="str">
            <v xml:space="preserve">= Adj. Net Income (loss) </v>
          </cell>
          <cell r="F57">
            <v>100</v>
          </cell>
          <cell r="G57">
            <v>134</v>
          </cell>
          <cell r="H57">
            <v>135</v>
          </cell>
          <cell r="I57">
            <v>257</v>
          </cell>
          <cell r="J57">
            <v>7</v>
          </cell>
          <cell r="K57">
            <v>-25</v>
          </cell>
          <cell r="L57">
            <v>-24</v>
          </cell>
          <cell r="M57">
            <v>-18</v>
          </cell>
          <cell r="N57">
            <v>-22</v>
          </cell>
          <cell r="O57">
            <v>-806</v>
          </cell>
          <cell r="P57">
            <v>222</v>
          </cell>
          <cell r="Q57">
            <v>149</v>
          </cell>
          <cell r="R57">
            <v>-90.018933823613679</v>
          </cell>
          <cell r="S57">
            <v>-89.362312312453128</v>
          </cell>
          <cell r="T57">
            <v>-85.090066664029052</v>
          </cell>
          <cell r="U57">
            <v>-78.61984302532295</v>
          </cell>
          <cell r="W57">
            <v>-65</v>
          </cell>
          <cell r="X57">
            <v>-26</v>
          </cell>
          <cell r="Y57">
            <v>256</v>
          </cell>
          <cell r="Z57">
            <v>626</v>
          </cell>
          <cell r="AA57">
            <v>-60</v>
          </cell>
          <cell r="AB57">
            <v>-457</v>
          </cell>
          <cell r="AC57">
            <v>-343.09115582541881</v>
          </cell>
          <cell r="AD57">
            <v>-377.47987980777725</v>
          </cell>
          <cell r="AE57">
            <v>-434.03891964338982</v>
          </cell>
          <cell r="AF57">
            <v>-539.84551882191727</v>
          </cell>
          <cell r="AG57">
            <v>-730.90932179857782</v>
          </cell>
          <cell r="AH57">
            <v>-965.97847009967973</v>
          </cell>
          <cell r="AI57">
            <v>-1244.1465706883532</v>
          </cell>
          <cell r="AJ57">
            <v>-1601.9124538760607</v>
          </cell>
          <cell r="AK57">
            <v>-2006.1495046648852</v>
          </cell>
          <cell r="AL57">
            <v>-2432.5156085923427</v>
          </cell>
          <cell r="AM57">
            <v>-2895.6372016871178</v>
          </cell>
        </row>
        <row r="58">
          <cell r="A58" t="str">
            <v>/ Shares outstanding, diluted</v>
          </cell>
          <cell r="F58">
            <v>100</v>
          </cell>
          <cell r="G58">
            <v>134</v>
          </cell>
          <cell r="H58">
            <v>135</v>
          </cell>
          <cell r="I58">
            <v>257</v>
          </cell>
          <cell r="J58">
            <v>2300</v>
          </cell>
          <cell r="K58">
            <v>2337</v>
          </cell>
          <cell r="L58">
            <v>2346</v>
          </cell>
          <cell r="M58">
            <v>2350</v>
          </cell>
          <cell r="N58">
            <v>2451</v>
          </cell>
          <cell r="O58">
            <v>2451</v>
          </cell>
          <cell r="P58">
            <v>2579</v>
          </cell>
          <cell r="Q58">
            <v>2506</v>
          </cell>
          <cell r="R58">
            <v>2511</v>
          </cell>
          <cell r="S58">
            <v>2516</v>
          </cell>
          <cell r="T58">
            <v>2521</v>
          </cell>
          <cell r="U58">
            <v>2526</v>
          </cell>
          <cell r="W58">
            <v>-65</v>
          </cell>
          <cell r="X58">
            <v>-26</v>
          </cell>
          <cell r="Y58">
            <v>256</v>
          </cell>
          <cell r="Z58">
            <v>626</v>
          </cell>
          <cell r="AA58">
            <v>2337</v>
          </cell>
          <cell r="AB58">
            <v>2479</v>
          </cell>
          <cell r="AC58">
            <v>2518.5</v>
          </cell>
          <cell r="AD58">
            <v>2538.5</v>
          </cell>
          <cell r="AE58">
            <v>2558.5</v>
          </cell>
          <cell r="AF58">
            <v>2578.5</v>
          </cell>
          <cell r="AG58">
            <v>2598.5</v>
          </cell>
          <cell r="AH58">
            <v>2618.5</v>
          </cell>
          <cell r="AI58">
            <v>2638.5</v>
          </cell>
          <cell r="AJ58">
            <v>2658.5</v>
          </cell>
          <cell r="AK58">
            <v>2678.5</v>
          </cell>
          <cell r="AL58">
            <v>2698.5</v>
          </cell>
          <cell r="AM58">
            <v>2718.5</v>
          </cell>
        </row>
        <row r="59">
          <cell r="A59" t="str">
            <v>= Adj. EPS</v>
          </cell>
          <cell r="J59">
            <v>0.10782608695652174</v>
          </cell>
          <cell r="K59">
            <v>0.12195121951219512</v>
          </cell>
          <cell r="L59">
            <v>0.11636828644501279</v>
          </cell>
          <cell r="M59">
            <v>0.15319148936170213</v>
          </cell>
          <cell r="N59">
            <v>0.11709506323949409</v>
          </cell>
          <cell r="O59">
            <v>0.12035903712770298</v>
          </cell>
          <cell r="P59">
            <v>0.12058937572702598</v>
          </cell>
          <cell r="Q59">
            <v>0.16999201915403034</v>
          </cell>
          <cell r="R59">
            <v>0.16956489271529937</v>
          </cell>
          <cell r="S59">
            <v>0.14423549264980548</v>
          </cell>
          <cell r="T59">
            <v>0.18632672206515932</v>
          </cell>
          <cell r="U59">
            <v>0.20394152682685582</v>
          </cell>
          <cell r="AA59">
            <v>0.49893025246041933</v>
          </cell>
          <cell r="AB59">
            <v>0.53206938281565153</v>
          </cell>
          <cell r="AC59">
            <v>0.70421278864638936</v>
          </cell>
          <cell r="AD59">
            <v>0.97505129693490022</v>
          </cell>
          <cell r="AE59">
            <v>1.2522744017284562</v>
          </cell>
          <cell r="AF59">
            <v>1.5246410739123408</v>
          </cell>
          <cell r="AG59">
            <v>1.8275791923721745</v>
          </cell>
          <cell r="AH59">
            <v>2.1715072467290404</v>
          </cell>
          <cell r="AI59">
            <v>2.5460540602568198</v>
          </cell>
          <cell r="AJ59">
            <v>3.0196804499862386</v>
          </cell>
          <cell r="AK59">
            <v>3.5065512577687161</v>
          </cell>
          <cell r="AL59">
            <v>3.9639960400915002</v>
          </cell>
          <cell r="AM59">
            <v>4.4237114527741124</v>
          </cell>
          <cell r="AO59">
            <v>0.2502471563306341</v>
          </cell>
          <cell r="AP59">
            <v>0.25033260225334475</v>
          </cell>
        </row>
        <row r="60">
          <cell r="A60" t="str">
            <v>Effective Adj. Tax Rate</v>
          </cell>
          <cell r="J60">
            <v>0.3891625615763547</v>
          </cell>
          <cell r="K60">
            <v>0.39655172413793105</v>
          </cell>
          <cell r="L60">
            <v>0.39111111111111113</v>
          </cell>
          <cell r="M60">
            <v>0.39530988274706869</v>
          </cell>
          <cell r="N60">
            <v>0.40946502057613171</v>
          </cell>
          <cell r="O60">
            <v>0.40162271805273836</v>
          </cell>
          <cell r="P60">
            <v>0.40192307692307694</v>
          </cell>
          <cell r="Q60">
            <v>0.40668523676880225</v>
          </cell>
          <cell r="R60">
            <v>0.42</v>
          </cell>
          <cell r="S60">
            <v>0.42</v>
          </cell>
          <cell r="T60">
            <v>0.42</v>
          </cell>
          <cell r="U60">
            <v>0.42</v>
          </cell>
          <cell r="AA60">
            <v>4.8939641109298535E-2</v>
          </cell>
          <cell r="AB60">
            <v>0.40505187189896258</v>
          </cell>
          <cell r="AC60">
            <v>0.41596407616033437</v>
          </cell>
          <cell r="AD60">
            <v>0.40499999999999992</v>
          </cell>
          <cell r="AE60">
            <v>0.3899999999999999</v>
          </cell>
          <cell r="AF60">
            <v>0.37499999999999989</v>
          </cell>
          <cell r="AG60">
            <v>0.35999999999999988</v>
          </cell>
          <cell r="AH60">
            <v>0.34499999999999986</v>
          </cell>
          <cell r="AI60">
            <v>0.32999999999999985</v>
          </cell>
          <cell r="AJ60">
            <v>0.31499999999999984</v>
          </cell>
          <cell r="AK60">
            <v>0.29999999999999982</v>
          </cell>
          <cell r="AL60">
            <v>0.28499999999999981</v>
          </cell>
          <cell r="AM60">
            <v>0.2699999999999998</v>
          </cell>
          <cell r="AO60">
            <v>0.23984559105684888</v>
          </cell>
          <cell r="AP60">
            <v>0.23205297338600905</v>
          </cell>
        </row>
        <row r="61">
          <cell r="A61" t="str">
            <v>Effective Adj. Tax Rate</v>
          </cell>
          <cell r="J61">
            <v>0.3891625615763547</v>
          </cell>
          <cell r="K61">
            <v>0.39655172413793105</v>
          </cell>
          <cell r="L61">
            <v>0.39111111111111113</v>
          </cell>
          <cell r="M61">
            <v>0.39530988274706869</v>
          </cell>
          <cell r="N61">
            <v>0.40946502057613171</v>
          </cell>
          <cell r="O61">
            <v>0.40162271805273836</v>
          </cell>
          <cell r="P61">
            <v>0.40192307692307694</v>
          </cell>
          <cell r="Q61">
            <v>0.40668523676880225</v>
          </cell>
          <cell r="R61">
            <v>0.43</v>
          </cell>
          <cell r="S61">
            <v>0.43</v>
          </cell>
          <cell r="T61">
            <v>0.43</v>
          </cell>
          <cell r="U61">
            <v>0.43</v>
          </cell>
          <cell r="AA61">
            <v>4.8939641109298535E-2</v>
          </cell>
          <cell r="AB61">
            <v>0.40505187189896258</v>
          </cell>
          <cell r="AC61">
            <v>0.42586798273558035</v>
          </cell>
          <cell r="AD61">
            <v>0.42</v>
          </cell>
          <cell r="AE61">
            <v>0.42</v>
          </cell>
          <cell r="AF61">
            <v>0.42</v>
          </cell>
          <cell r="AG61">
            <v>0.42</v>
          </cell>
          <cell r="AH61">
            <v>0.42</v>
          </cell>
          <cell r="AI61">
            <v>0.42</v>
          </cell>
          <cell r="AJ61">
            <v>0.42</v>
          </cell>
          <cell r="AK61">
            <v>0.42</v>
          </cell>
          <cell r="AL61">
            <v>0.42</v>
          </cell>
          <cell r="AM61">
            <v>0.42</v>
          </cell>
        </row>
        <row r="62">
          <cell r="A62" t="str">
            <v>Adj. EBITDA</v>
          </cell>
        </row>
        <row r="63">
          <cell r="A63" t="str">
            <v>Adj. Operating Income</v>
          </cell>
          <cell r="F63">
            <v>167</v>
          </cell>
          <cell r="G63">
            <v>223</v>
          </cell>
          <cell r="H63">
            <v>220</v>
          </cell>
          <cell r="I63">
            <v>443</v>
          </cell>
          <cell r="J63">
            <v>396</v>
          </cell>
          <cell r="K63">
            <v>477</v>
          </cell>
          <cell r="L63">
            <v>484</v>
          </cell>
          <cell r="M63">
            <v>624</v>
          </cell>
          <cell r="N63">
            <v>485</v>
          </cell>
          <cell r="O63">
            <v>515</v>
          </cell>
          <cell r="P63">
            <v>525</v>
          </cell>
          <cell r="Q63">
            <v>736</v>
          </cell>
          <cell r="R63">
            <v>728.68401846412257</v>
          </cell>
          <cell r="S63">
            <v>620.26859415169838</v>
          </cell>
          <cell r="T63">
            <v>804.46370935748462</v>
          </cell>
          <cell r="U63">
            <v>882.78548597536587</v>
          </cell>
          <cell r="W63">
            <v>-51</v>
          </cell>
          <cell r="X63">
            <v>-25</v>
          </cell>
          <cell r="Y63">
            <v>289</v>
          </cell>
          <cell r="Z63">
            <v>1052</v>
          </cell>
          <cell r="AA63">
            <v>1981</v>
          </cell>
          <cell r="AB63">
            <v>2261</v>
          </cell>
          <cell r="AC63">
            <v>3036.2018079486716</v>
          </cell>
          <cell r="AD63">
            <v>4095.2364355346067</v>
          </cell>
          <cell r="AE63">
            <v>5180.0367151771916</v>
          </cell>
          <cell r="AF63">
            <v>6182.5769131080315</v>
          </cell>
          <cell r="AG63">
            <v>7268.2096517164246</v>
          </cell>
          <cell r="AH63">
            <v>8483.2274226051468</v>
          </cell>
          <cell r="AI63">
            <v>9775.9052974629194</v>
          </cell>
          <cell r="AJ63">
            <v>11405.929758786811</v>
          </cell>
          <cell r="AK63">
            <v>13029.157322822735</v>
          </cell>
          <cell r="AL63">
            <v>14484.865236640928</v>
          </cell>
          <cell r="AM63">
            <v>15898.089498580572</v>
          </cell>
        </row>
        <row r="64">
          <cell r="A64" t="str">
            <v>+ Depreciation &amp; amortization</v>
          </cell>
          <cell r="F64">
            <v>167</v>
          </cell>
          <cell r="G64">
            <v>223</v>
          </cell>
          <cell r="H64">
            <v>220</v>
          </cell>
          <cell r="I64">
            <v>443</v>
          </cell>
          <cell r="J64">
            <v>51</v>
          </cell>
          <cell r="K64">
            <v>72</v>
          </cell>
          <cell r="L64">
            <v>97</v>
          </cell>
          <cell r="M64">
            <v>103</v>
          </cell>
          <cell r="N64">
            <v>110</v>
          </cell>
          <cell r="O64">
            <v>139</v>
          </cell>
          <cell r="P64">
            <v>176</v>
          </cell>
          <cell r="Q64">
            <v>224</v>
          </cell>
          <cell r="R64">
            <v>232.46657929226737</v>
          </cell>
          <cell r="S64">
            <v>250.08181712011228</v>
          </cell>
          <cell r="T64">
            <v>268.10500321951264</v>
          </cell>
          <cell r="U64">
            <v>286.82064936009931</v>
          </cell>
          <cell r="W64">
            <v>-51</v>
          </cell>
          <cell r="X64">
            <v>-25</v>
          </cell>
          <cell r="Y64">
            <v>78</v>
          </cell>
          <cell r="Z64">
            <v>139</v>
          </cell>
          <cell r="AA64">
            <v>323</v>
          </cell>
          <cell r="AB64">
            <v>649</v>
          </cell>
          <cell r="AC64">
            <v>1037.4740489919916</v>
          </cell>
          <cell r="AD64">
            <v>1236.7301379389714</v>
          </cell>
          <cell r="AE64">
            <v>1623.2430180046126</v>
          </cell>
          <cell r="AF64">
            <v>1931.6608610728611</v>
          </cell>
          <cell r="AG64">
            <v>2151.1961912921274</v>
          </cell>
          <cell r="AH64">
            <v>2329.5985628048802</v>
          </cell>
          <cell r="AI64">
            <v>2581.7076516670777</v>
          </cell>
          <cell r="AJ64">
            <v>2887.8195831613152</v>
          </cell>
          <cell r="AK64">
            <v>3252.9734221302697</v>
          </cell>
          <cell r="AL64">
            <v>3655.9941482113886</v>
          </cell>
          <cell r="AM64">
            <v>4071.1874807433628</v>
          </cell>
        </row>
        <row r="65">
          <cell r="A65" t="str">
            <v>= Adj. EBITDA</v>
          </cell>
          <cell r="F65">
            <v>167</v>
          </cell>
          <cell r="G65">
            <v>223</v>
          </cell>
          <cell r="H65">
            <v>220</v>
          </cell>
          <cell r="I65">
            <v>443</v>
          </cell>
          <cell r="J65">
            <v>51</v>
          </cell>
          <cell r="K65">
            <v>72</v>
          </cell>
          <cell r="L65">
            <v>97</v>
          </cell>
          <cell r="M65">
            <v>103</v>
          </cell>
          <cell r="N65">
            <v>110</v>
          </cell>
          <cell r="O65">
            <v>139</v>
          </cell>
          <cell r="P65">
            <v>176</v>
          </cell>
          <cell r="Q65">
            <v>224</v>
          </cell>
          <cell r="R65">
            <v>232.46657929226737</v>
          </cell>
          <cell r="S65">
            <v>250.08181712011228</v>
          </cell>
          <cell r="T65">
            <v>268.10500321951264</v>
          </cell>
          <cell r="U65">
            <v>286.82064936009931</v>
          </cell>
          <cell r="W65">
            <v>-51</v>
          </cell>
          <cell r="X65">
            <v>-25</v>
          </cell>
          <cell r="Y65">
            <v>78</v>
          </cell>
          <cell r="Z65">
            <v>139</v>
          </cell>
          <cell r="AA65">
            <v>323</v>
          </cell>
          <cell r="AB65">
            <v>649</v>
          </cell>
          <cell r="AC65">
            <v>1037.4740489919916</v>
          </cell>
          <cell r="AD65">
            <v>1236.7301379389714</v>
          </cell>
          <cell r="AE65">
            <v>1623.2430180046126</v>
          </cell>
          <cell r="AF65">
            <v>1931.6608610728611</v>
          </cell>
          <cell r="AG65">
            <v>2151.1961912921274</v>
          </cell>
          <cell r="AH65">
            <v>2329.5985628048802</v>
          </cell>
          <cell r="AI65">
            <v>2581.7076516670777</v>
          </cell>
          <cell r="AJ65">
            <v>2887.8195831613152</v>
          </cell>
          <cell r="AK65">
            <v>3252.9734221302697</v>
          </cell>
          <cell r="AL65">
            <v>3655.9941482113886</v>
          </cell>
          <cell r="AM65">
            <v>4071.1874807433628</v>
          </cell>
          <cell r="AO65">
            <v>0.32272120052569475</v>
          </cell>
          <cell r="AP65">
            <v>0.28633193284442249</v>
          </cell>
        </row>
        <row r="66">
          <cell r="A66" t="str">
            <v>= Adj. EBITDA</v>
          </cell>
          <cell r="F66">
            <v>167</v>
          </cell>
          <cell r="G66">
            <v>223</v>
          </cell>
          <cell r="H66">
            <v>220</v>
          </cell>
          <cell r="I66">
            <v>443</v>
          </cell>
          <cell r="J66">
            <v>447</v>
          </cell>
          <cell r="K66">
            <v>549</v>
          </cell>
          <cell r="L66">
            <v>581</v>
          </cell>
          <cell r="M66">
            <v>727</v>
          </cell>
          <cell r="N66">
            <v>595</v>
          </cell>
          <cell r="O66">
            <v>654</v>
          </cell>
          <cell r="P66">
            <v>701</v>
          </cell>
          <cell r="Q66">
            <v>960</v>
          </cell>
          <cell r="R66">
            <v>961.15059775638997</v>
          </cell>
          <cell r="S66">
            <v>870.35041127181069</v>
          </cell>
          <cell r="T66">
            <v>1072.5687125769973</v>
          </cell>
          <cell r="U66">
            <v>1169.6061353354653</v>
          </cell>
          <cell r="W66">
            <v>-51</v>
          </cell>
          <cell r="X66">
            <v>-25</v>
          </cell>
          <cell r="Y66">
            <v>367</v>
          </cell>
          <cell r="Z66">
            <v>1191</v>
          </cell>
          <cell r="AA66">
            <v>2304</v>
          </cell>
          <cell r="AB66">
            <v>2910</v>
          </cell>
          <cell r="AC66">
            <v>4073.6758569406629</v>
          </cell>
          <cell r="AD66">
            <v>5331.9665734735781</v>
          </cell>
          <cell r="AE66">
            <v>6803.2797331818037</v>
          </cell>
          <cell r="AF66">
            <v>8114.2377741808923</v>
          </cell>
          <cell r="AG66">
            <v>9419.4058430085515</v>
          </cell>
          <cell r="AH66">
            <v>10812.825985410027</v>
          </cell>
          <cell r="AI66">
            <v>12357.612949129998</v>
          </cell>
          <cell r="AJ66">
            <v>14293.749341948127</v>
          </cell>
          <cell r="AK66">
            <v>16282.130744953005</v>
          </cell>
          <cell r="AL66">
            <v>18140.859384852316</v>
          </cell>
          <cell r="AM66">
            <v>19969.276979323935</v>
          </cell>
          <cell r="AO66">
            <v>0.32272120052569475</v>
          </cell>
          <cell r="AP66">
            <v>0.28633193284442249</v>
          </cell>
        </row>
        <row r="67">
          <cell r="B67" t="str">
            <v>1Q09A</v>
          </cell>
          <cell r="C67" t="str">
            <v>2Q09A</v>
          </cell>
          <cell r="D67" t="str">
            <v>3Q09A</v>
          </cell>
          <cell r="E67" t="str">
            <v>4Q09A</v>
          </cell>
          <cell r="F67" t="str">
            <v>1Q10A</v>
          </cell>
          <cell r="G67" t="str">
            <v>2Q10A</v>
          </cell>
          <cell r="H67" t="str">
            <v>3Q10A</v>
          </cell>
          <cell r="I67" t="str">
            <v>4Q10A</v>
          </cell>
          <cell r="J67" t="str">
            <v>1Q11A</v>
          </cell>
          <cell r="K67" t="str">
            <v>2Q11A</v>
          </cell>
          <cell r="L67" t="str">
            <v>3Q11A</v>
          </cell>
          <cell r="M67" t="str">
            <v>4Q11A</v>
          </cell>
          <cell r="N67" t="str">
            <v>1Q12A</v>
          </cell>
          <cell r="O67" t="str">
            <v>2Q12A</v>
          </cell>
          <cell r="P67" t="str">
            <v>3Q12A</v>
          </cell>
          <cell r="Q67" t="str">
            <v>4Q12A</v>
          </cell>
          <cell r="R67" t="str">
            <v>1Q13E</v>
          </cell>
          <cell r="S67" t="str">
            <v>2Q13E</v>
          </cell>
          <cell r="T67" t="str">
            <v>3Q13E</v>
          </cell>
          <cell r="U67" t="str">
            <v>4Q13E</v>
          </cell>
          <cell r="W67" t="str">
            <v>2007A</v>
          </cell>
          <cell r="X67" t="str">
            <v>2008A</v>
          </cell>
          <cell r="Y67" t="str">
            <v>2009A</v>
          </cell>
          <cell r="Z67" t="str">
            <v>2010A</v>
          </cell>
          <cell r="AA67" t="str">
            <v>2011A</v>
          </cell>
          <cell r="AB67" t="str">
            <v>2012A</v>
          </cell>
          <cell r="AC67" t="str">
            <v>2013E</v>
          </cell>
          <cell r="AD67" t="str">
            <v>2014E</v>
          </cell>
          <cell r="AE67" t="str">
            <v>2015E</v>
          </cell>
          <cell r="AF67" t="str">
            <v>2016E</v>
          </cell>
          <cell r="AG67" t="str">
            <v>2017E</v>
          </cell>
          <cell r="AH67" t="str">
            <v>2018E</v>
          </cell>
          <cell r="AI67" t="str">
            <v>2019E</v>
          </cell>
          <cell r="AJ67" t="str">
            <v>2020E</v>
          </cell>
          <cell r="AK67" t="str">
            <v>2021E</v>
          </cell>
          <cell r="AL67" t="str">
            <v>2022E</v>
          </cell>
          <cell r="AM67" t="str">
            <v>2023E</v>
          </cell>
        </row>
        <row r="68">
          <cell r="A68" t="str">
            <v>Y/Y Change</v>
          </cell>
          <cell r="B68" t="str">
            <v>1Q09A</v>
          </cell>
          <cell r="C68" t="str">
            <v>2Q09A</v>
          </cell>
          <cell r="D68" t="str">
            <v>3Q09A</v>
          </cell>
          <cell r="E68" t="str">
            <v>4Q09A</v>
          </cell>
          <cell r="F68" t="str">
            <v>1Q10A</v>
          </cell>
          <cell r="G68" t="str">
            <v>2Q10A</v>
          </cell>
          <cell r="H68" t="str">
            <v>3Q10A</v>
          </cell>
          <cell r="I68" t="str">
            <v>4Q10A</v>
          </cell>
          <cell r="J68" t="str">
            <v>1Q11A</v>
          </cell>
          <cell r="K68" t="str">
            <v>2Q11A</v>
          </cell>
          <cell r="L68" t="str">
            <v>3Q11A</v>
          </cell>
          <cell r="M68" t="str">
            <v>4Q11A</v>
          </cell>
          <cell r="N68" t="str">
            <v>1Q12A</v>
          </cell>
          <cell r="O68" t="str">
            <v>2Q12A</v>
          </cell>
          <cell r="P68" t="str">
            <v>3Q12A</v>
          </cell>
          <cell r="Q68" t="str">
            <v>4Q12A</v>
          </cell>
          <cell r="R68" t="str">
            <v>1Q13E</v>
          </cell>
          <cell r="S68" t="str">
            <v>2Q13E</v>
          </cell>
          <cell r="T68" t="str">
            <v>3Q13E</v>
          </cell>
          <cell r="U68" t="str">
            <v>4Q13E</v>
          </cell>
          <cell r="W68" t="str">
            <v>2007A</v>
          </cell>
          <cell r="X68" t="str">
            <v>2008A</v>
          </cell>
          <cell r="Y68" t="str">
            <v>2009A</v>
          </cell>
          <cell r="Z68" t="str">
            <v>2010A</v>
          </cell>
          <cell r="AA68" t="str">
            <v>2011A</v>
          </cell>
          <cell r="AB68" t="str">
            <v>2012A</v>
          </cell>
          <cell r="AC68" t="str">
            <v>2013E</v>
          </cell>
          <cell r="AD68" t="str">
            <v>2014E</v>
          </cell>
          <cell r="AE68" t="str">
            <v>2015E</v>
          </cell>
          <cell r="AF68" t="str">
            <v>2016E</v>
          </cell>
          <cell r="AG68" t="str">
            <v>2017E</v>
          </cell>
          <cell r="AH68" t="str">
            <v>2018E</v>
          </cell>
          <cell r="AI68" t="str">
            <v>2019E</v>
          </cell>
          <cell r="AJ68" t="str">
            <v>2020E</v>
          </cell>
          <cell r="AK68" t="str">
            <v>2021E</v>
          </cell>
          <cell r="AL68" t="str">
            <v>2022E</v>
          </cell>
          <cell r="AM68" t="str">
            <v>2023E</v>
          </cell>
        </row>
        <row r="69">
          <cell r="A69" t="str">
            <v>Advertising revenue</v>
          </cell>
          <cell r="J69">
            <v>0.87352941176470589</v>
          </cell>
          <cell r="K69">
            <v>0.83018867924528306</v>
          </cell>
          <cell r="L69">
            <v>0.77333333333333343</v>
          </cell>
          <cell r="M69">
            <v>0.43969465648854955</v>
          </cell>
          <cell r="N69">
            <v>0.36891679748822614</v>
          </cell>
          <cell r="O69">
            <v>0.27835051546391743</v>
          </cell>
          <cell r="P69">
            <v>0.36090225563909772</v>
          </cell>
          <cell r="Q69">
            <v>0.40933191940615066</v>
          </cell>
          <cell r="R69">
            <v>0.61011950487732625</v>
          </cell>
          <cell r="S69">
            <v>0.57123734774593737</v>
          </cell>
          <cell r="T69">
            <v>0.48865356260509518</v>
          </cell>
          <cell r="U69">
            <v>0.32665016644952738</v>
          </cell>
          <cell r="AA69">
            <v>0.68753344034242914</v>
          </cell>
          <cell r="AB69">
            <v>0.35668991756499691</v>
          </cell>
          <cell r="AC69">
            <v>0.48223591900386853</v>
          </cell>
          <cell r="AD69">
            <v>0.33578809574886614</v>
          </cell>
          <cell r="AE69">
            <v>0.23230057824276718</v>
          </cell>
          <cell r="AF69">
            <v>0.17285040171680044</v>
          </cell>
          <cell r="AG69">
            <v>0.17011585508594118</v>
          </cell>
          <cell r="AH69">
            <v>0.15835682298875997</v>
          </cell>
          <cell r="AI69">
            <v>0.14092589796146204</v>
          </cell>
          <cell r="AJ69">
            <v>0.14491996612452063</v>
          </cell>
          <cell r="AK69">
            <v>0.1245168839117996</v>
          </cell>
          <cell r="AL69">
            <v>0.10022223028787436</v>
          </cell>
          <cell r="AM69">
            <v>8.783334759435979E-2</v>
          </cell>
        </row>
        <row r="70">
          <cell r="A70" t="str">
            <v>Payments and other fee revenue</v>
          </cell>
          <cell r="J70">
            <v>17.8</v>
          </cell>
          <cell r="K70">
            <v>13.875</v>
          </cell>
          <cell r="L70">
            <v>8.1764705882352935</v>
          </cell>
          <cell r="M70">
            <v>1.4736842105263159</v>
          </cell>
          <cell r="N70">
            <v>0.97872340425531923</v>
          </cell>
          <cell r="O70">
            <v>0.61344537815126055</v>
          </cell>
          <cell r="P70">
            <v>0.12820512820512819</v>
          </cell>
          <cell r="Q70">
            <v>0.36170212765957444</v>
          </cell>
          <cell r="R70">
            <v>0.28941981132075467</v>
          </cell>
          <cell r="S70">
            <v>0.27023062827225131</v>
          </cell>
          <cell r="T70">
            <v>0.253142154915591</v>
          </cell>
          <cell r="U70">
            <v>0.24040696022727293</v>
          </cell>
          <cell r="AA70">
            <v>4.2547169811320753</v>
          </cell>
          <cell r="AB70">
            <v>0.45421903052064638</v>
          </cell>
          <cell r="AC70">
            <v>0.26149823039167708</v>
          </cell>
          <cell r="AD70">
            <v>0.2600219045872405</v>
          </cell>
          <cell r="AE70">
            <v>0.1492228205411168</v>
          </cell>
          <cell r="AF70">
            <v>0.12317348093374281</v>
          </cell>
          <cell r="AG70">
            <v>0.11703989872095044</v>
          </cell>
          <cell r="AH70">
            <v>0.11130382876307854</v>
          </cell>
          <cell r="AI70">
            <v>0.10597227614629512</v>
          </cell>
          <cell r="AJ70">
            <v>0.10104163708528269</v>
          </cell>
          <cell r="AK70">
            <v>9.6500810925929548E-2</v>
          </cell>
          <cell r="AL70">
            <v>9.2333610046558157E-2</v>
          </cell>
          <cell r="AM70">
            <v>8.8520594360694815E-2</v>
          </cell>
        </row>
        <row r="71">
          <cell r="A71" t="str">
            <v>Revenues</v>
          </cell>
          <cell r="J71">
            <v>1.1188405797101448</v>
          </cell>
          <cell r="K71">
            <v>1.0765661252900234</v>
          </cell>
          <cell r="L71">
            <v>1.0428265524625266</v>
          </cell>
          <cell r="M71">
            <v>0.54719562243502051</v>
          </cell>
          <cell r="N71">
            <v>0.44733242134062934</v>
          </cell>
          <cell r="O71">
            <v>0.32290502793296083</v>
          </cell>
          <cell r="P71">
            <v>0.32285115303983236</v>
          </cell>
          <cell r="Q71">
            <v>0.40141467727674618</v>
          </cell>
          <cell r="R71">
            <v>0.55373940752239026</v>
          </cell>
          <cell r="S71">
            <v>0.52242544729074525</v>
          </cell>
          <cell r="T71">
            <v>0.45580886549467303</v>
          </cell>
          <cell r="U71">
            <v>0.31272066437198953</v>
          </cell>
          <cell r="X71">
            <v>0.77777777777777768</v>
          </cell>
          <cell r="Y71">
            <v>1.8566176470588234</v>
          </cell>
          <cell r="Z71">
            <v>1.5405405405405403</v>
          </cell>
          <cell r="AA71">
            <v>4.2547169811320753</v>
          </cell>
          <cell r="AB71">
            <v>0.45421903052064638</v>
          </cell>
          <cell r="AC71">
            <v>0.26149823039167708</v>
          </cell>
          <cell r="AD71">
            <v>0.2600219045872405</v>
          </cell>
          <cell r="AE71">
            <v>0.1492228205411168</v>
          </cell>
          <cell r="AF71">
            <v>0.12317348093374281</v>
          </cell>
          <cell r="AG71">
            <v>0.11703989872095044</v>
          </cell>
          <cell r="AH71">
            <v>0.11130382876307854</v>
          </cell>
          <cell r="AI71">
            <v>0.10597227614629512</v>
          </cell>
          <cell r="AJ71">
            <v>0.10104163708528269</v>
          </cell>
          <cell r="AK71">
            <v>9.6500810925929548E-2</v>
          </cell>
          <cell r="AL71">
            <v>9.2333610046558157E-2</v>
          </cell>
          <cell r="AM71">
            <v>8.8520594360694815E-2</v>
          </cell>
        </row>
        <row r="72">
          <cell r="A72" t="str">
            <v>Gross profit</v>
          </cell>
          <cell r="J72">
            <v>1.3020408163265307</v>
          </cell>
          <cell r="K72">
            <v>1.1499999999999999</v>
          </cell>
          <cell r="L72">
            <v>1.1458333333333335</v>
          </cell>
          <cell r="M72">
            <v>0.52667814113597244</v>
          </cell>
          <cell r="N72">
            <v>0.39184397163120566</v>
          </cell>
          <cell r="O72">
            <v>0.28343023255813948</v>
          </cell>
          <cell r="P72">
            <v>0.31484049930651881</v>
          </cell>
          <cell r="Q72">
            <v>0.34836527621195046</v>
          </cell>
          <cell r="R72">
            <v>0.53308243804639677</v>
          </cell>
          <cell r="S72">
            <v>0.53520063122320405</v>
          </cell>
          <cell r="T72">
            <v>0.44752839440513981</v>
          </cell>
          <cell r="U72">
            <v>0.3227934411351987</v>
          </cell>
          <cell r="X72">
            <v>0.30973451327433632</v>
          </cell>
          <cell r="Y72">
            <v>2.7432432432432434</v>
          </cell>
          <cell r="Z72">
            <v>1.6732851985559565</v>
          </cell>
          <cell r="AA72">
            <v>0.93112761647535458</v>
          </cell>
          <cell r="AB72">
            <v>0.33286713286713288</v>
          </cell>
          <cell r="AC72">
            <v>0.4463194503489718</v>
          </cell>
          <cell r="AD72">
            <v>0.31879354775850821</v>
          </cell>
          <cell r="AE72">
            <v>0.22953784262041022</v>
          </cell>
          <cell r="AF72">
            <v>0.17135070340538783</v>
          </cell>
          <cell r="AG72">
            <v>0.16686423435132958</v>
          </cell>
          <cell r="AH72">
            <v>0.1529597208050999</v>
          </cell>
          <cell r="AI72">
            <v>0.13706147873661667</v>
          </cell>
          <cell r="AJ72">
            <v>0.14020148279313416</v>
          </cell>
          <cell r="AK72">
            <v>0.12160762920299506</v>
          </cell>
          <cell r="AL72">
            <v>9.9421394379874073E-2</v>
          </cell>
          <cell r="AM72">
            <v>8.7902665639424393E-2</v>
          </cell>
        </row>
        <row r="73">
          <cell r="A73" t="str">
            <v>Marketing and sales</v>
          </cell>
          <cell r="J73">
            <v>0.88888888888888884</v>
          </cell>
          <cell r="K73">
            <v>1.13953488372093</v>
          </cell>
          <cell r="L73">
            <v>1.4</v>
          </cell>
          <cell r="M73">
            <v>0.84482758620689657</v>
          </cell>
          <cell r="N73">
            <v>1.1029411764705883</v>
          </cell>
          <cell r="O73">
            <v>0.73913043478260865</v>
          </cell>
          <cell r="P73">
            <v>0.29629629629629628</v>
          </cell>
          <cell r="Q73">
            <v>0.55140186915887845</v>
          </cell>
          <cell r="R73">
            <v>0.31870066714894296</v>
          </cell>
          <cell r="S73">
            <v>0.34595977011494217</v>
          </cell>
          <cell r="T73">
            <v>0.38012291813277033</v>
          </cell>
          <cell r="U73">
            <v>0.36502692543573256</v>
          </cell>
          <cell r="X73">
            <v>1.4827586206896552</v>
          </cell>
          <cell r="Y73">
            <v>0.56944444444444442</v>
          </cell>
          <cell r="Z73">
            <v>0.61061946902654873</v>
          </cell>
          <cell r="AA73">
            <v>1.1098901098901099</v>
          </cell>
          <cell r="AB73">
            <v>0.5859375</v>
          </cell>
          <cell r="AC73">
            <v>0.35260991261347963</v>
          </cell>
          <cell r="AD73">
            <v>0.2127733533383307</v>
          </cell>
          <cell r="AE73">
            <v>0.17322524982962828</v>
          </cell>
          <cell r="AF73">
            <v>0.13277676344852885</v>
          </cell>
          <cell r="AG73">
            <v>0.10754565072811983</v>
          </cell>
          <cell r="AH73">
            <v>9.5347035668108093E-2</v>
          </cell>
          <cell r="AI73">
            <v>8.5101086135924486E-2</v>
          </cell>
          <cell r="AJ73">
            <v>7.5267982157024571E-2</v>
          </cell>
          <cell r="AK73">
            <v>7.0277516770004267E-2</v>
          </cell>
          <cell r="AL73">
            <v>6.6261775584870675E-2</v>
          </cell>
          <cell r="AM73">
            <v>6.3034541570954561E-2</v>
          </cell>
        </row>
        <row r="74">
          <cell r="A74" t="str">
            <v>Research &amp; development</v>
          </cell>
          <cell r="J74">
            <v>1.3043478260869565</v>
          </cell>
          <cell r="K74">
            <v>1.1333333333333333</v>
          </cell>
          <cell r="L74">
            <v>0.92307692307692313</v>
          </cell>
          <cell r="M74">
            <v>0.95238095238095233</v>
          </cell>
          <cell r="N74">
            <v>0.75471698113207553</v>
          </cell>
          <cell r="O74">
            <v>1.5</v>
          </cell>
          <cell r="P74">
            <v>0.73333333333333339</v>
          </cell>
          <cell r="Q74">
            <v>1.1097560975609757</v>
          </cell>
          <cell r="R74">
            <v>0.80549999999999966</v>
          </cell>
          <cell r="S74">
            <v>0.54349999999999987</v>
          </cell>
          <cell r="T74">
            <v>0.55999999999999983</v>
          </cell>
          <cell r="U74">
            <v>0.39700000000000002</v>
          </cell>
          <cell r="X74">
            <v>0.60000000000000009</v>
          </cell>
          <cell r="Y74">
            <v>1.0249999999999999</v>
          </cell>
          <cell r="Z74">
            <v>0.66666666666666674</v>
          </cell>
          <cell r="AA74">
            <v>1.0296296296296297</v>
          </cell>
          <cell r="AB74">
            <v>1.0291970802919708</v>
          </cell>
          <cell r="AC74">
            <v>0.54559802158273385</v>
          </cell>
          <cell r="AD74">
            <v>0.31328000000000022</v>
          </cell>
          <cell r="AE74">
            <v>0.24316800000000005</v>
          </cell>
          <cell r="AF74">
            <v>0.19515200000000021</v>
          </cell>
          <cell r="AG74">
            <v>0.16612160000000009</v>
          </cell>
          <cell r="AH74">
            <v>0.1428972799999999</v>
          </cell>
          <cell r="AI74">
            <v>0.12431782400000024</v>
          </cell>
          <cell r="AJ74">
            <v>0.10945425920000007</v>
          </cell>
          <cell r="AK74">
            <v>9.7563407360000021E-2</v>
          </cell>
          <cell r="AL74">
            <v>8.8050725888000114E-2</v>
          </cell>
          <cell r="AM74">
            <v>8.0440580710400278E-2</v>
          </cell>
        </row>
        <row r="75">
          <cell r="A75" t="str">
            <v>General &amp; administrative</v>
          </cell>
          <cell r="J75">
            <v>1.5263157894736841</v>
          </cell>
          <cell r="K75">
            <v>1.5416666666666665</v>
          </cell>
          <cell r="L75">
            <v>0.6875</v>
          </cell>
          <cell r="M75">
            <v>0.94736842105263164</v>
          </cell>
          <cell r="N75">
            <v>0.35416666666666674</v>
          </cell>
          <cell r="O75">
            <v>2.278688524590164</v>
          </cell>
          <cell r="P75">
            <v>1.2592592592592591</v>
          </cell>
          <cell r="Q75">
            <v>1.0270270270270272</v>
          </cell>
          <cell r="R75">
            <v>0.82000000000000006</v>
          </cell>
          <cell r="S75">
            <v>0.36499999999999999</v>
          </cell>
          <cell r="T75">
            <v>0.40800000000000036</v>
          </cell>
          <cell r="U75">
            <v>0.54</v>
          </cell>
          <cell r="X75">
            <v>-0.44545454545454544</v>
          </cell>
          <cell r="Y75">
            <v>0.16393442622950816</v>
          </cell>
          <cell r="Z75">
            <v>0.57746478873239426</v>
          </cell>
          <cell r="AA75">
            <v>1.0446428571428572</v>
          </cell>
          <cell r="AB75">
            <v>1.3449781659388647</v>
          </cell>
          <cell r="AC75">
            <v>0.47872625698324023</v>
          </cell>
          <cell r="AD75">
            <v>0.31999999999999984</v>
          </cell>
          <cell r="AE75">
            <v>0.13039999999999985</v>
          </cell>
          <cell r="AF75">
            <v>8.4319999999999951E-2</v>
          </cell>
          <cell r="AG75">
            <v>0.18711679999999986</v>
          </cell>
          <cell r="AH75">
            <v>0.15369344000000007</v>
          </cell>
          <cell r="AI75">
            <v>0.12695475199999984</v>
          </cell>
          <cell r="AJ75">
            <v>0.10556380160000023</v>
          </cell>
          <cell r="AK75">
            <v>8.8451041279999698E-2</v>
          </cell>
          <cell r="AL75">
            <v>7.4760833024000162E-2</v>
          </cell>
          <cell r="AM75">
            <v>6.3808666419200133E-2</v>
          </cell>
        </row>
        <row r="76">
          <cell r="A76" t="str">
            <v>Total operating expenses</v>
          </cell>
          <cell r="J76">
            <v>1.1204819277108435</v>
          </cell>
          <cell r="K76">
            <v>1.7549019607843137</v>
          </cell>
          <cell r="L76">
            <v>1.5583333333333331</v>
          </cell>
          <cell r="M76">
            <v>1.3541666666666665</v>
          </cell>
          <cell r="N76">
            <v>1.2954545454545454</v>
          </cell>
          <cell r="O76">
            <v>4.7864768683274024</v>
          </cell>
          <cell r="P76">
            <v>0.85993485342019538</v>
          </cell>
          <cell r="Q76">
            <v>0.98525073746312675</v>
          </cell>
          <cell r="R76">
            <v>0.6634862638152017</v>
          </cell>
          <cell r="S76">
            <v>-0.42583379245169906</v>
          </cell>
          <cell r="T76">
            <v>0.31614060834328472</v>
          </cell>
          <cell r="U76">
            <v>0.2863721394720653</v>
          </cell>
          <cell r="X76">
            <v>-0.14345991561181437</v>
          </cell>
          <cell r="Y76">
            <v>0.43842364532019706</v>
          </cell>
          <cell r="Z76">
            <v>0.53767123287671237</v>
          </cell>
          <cell r="AA76">
            <v>1.4587973273942092</v>
          </cell>
          <cell r="AB76">
            <v>1.9655797101449277</v>
          </cell>
          <cell r="AC76">
            <v>-1.5611655075261299E-2</v>
          </cell>
          <cell r="AD76">
            <v>0.22763770815190321</v>
          </cell>
          <cell r="AE76">
            <v>0.13107105736153035</v>
          </cell>
          <cell r="AF76">
            <v>0.11384548443421871</v>
          </cell>
          <cell r="AG76">
            <v>0.15560332849991432</v>
          </cell>
          <cell r="AH76">
            <v>0.13503080951625024</v>
          </cell>
          <cell r="AI76">
            <v>0.1171848089654095</v>
          </cell>
          <cell r="AJ76">
            <v>0.10468374739156983</v>
          </cell>
          <cell r="AK76">
            <v>9.2336966255031294E-2</v>
          </cell>
          <cell r="AL76">
            <v>8.1230625706178561E-2</v>
          </cell>
          <cell r="AM76">
            <v>7.3215501328973254E-2</v>
          </cell>
        </row>
        <row r="77">
          <cell r="A77" t="str">
            <v>Total cash operating expenses</v>
          </cell>
          <cell r="J77">
            <v>0.601123595505618</v>
          </cell>
          <cell r="K77">
            <v>0.69230769230769229</v>
          </cell>
          <cell r="L77">
            <v>0.51012145748987847</v>
          </cell>
          <cell r="M77">
            <v>0.40277777777777768</v>
          </cell>
          <cell r="N77">
            <v>0.62807017543859645</v>
          </cell>
          <cell r="O77">
            <v>0.9375</v>
          </cell>
          <cell r="P77">
            <v>0.42091152815013411</v>
          </cell>
          <cell r="Q77">
            <v>0.61881188118811892</v>
          </cell>
          <cell r="R77">
            <v>0.47134848147047181</v>
          </cell>
          <cell r="S77">
            <v>0.36686410310913686</v>
          </cell>
          <cell r="T77">
            <v>0.44275863335335841</v>
          </cell>
          <cell r="U77">
            <v>0.3930521677280403</v>
          </cell>
          <cell r="X77">
            <v>-0.14345991561181437</v>
          </cell>
          <cell r="Y77">
            <v>0.43842364532019706</v>
          </cell>
          <cell r="Z77">
            <v>0.90975609756097553</v>
          </cell>
          <cell r="AA77">
            <v>0.80715197956577267</v>
          </cell>
          <cell r="AB77">
            <v>0.64664310954063597</v>
          </cell>
          <cell r="AC77">
            <v>6.0918646704615282</v>
          </cell>
          <cell r="AD77">
            <v>5.4923170078518577</v>
          </cell>
          <cell r="AE77">
            <v>8.6541018458634156</v>
          </cell>
          <cell r="AF77">
            <v>7.8571576678533148</v>
          </cell>
          <cell r="AG77">
            <v>1.9034237436250163</v>
          </cell>
          <cell r="AH77">
            <v>1.3846884457545632</v>
          </cell>
          <cell r="AI77">
            <v>1.0009864530722345</v>
          </cell>
          <cell r="AJ77">
            <v>0.93455298196984726</v>
          </cell>
          <cell r="AK77">
            <v>0.87344027872922991</v>
          </cell>
          <cell r="AL77">
            <v>0.72817204564287064</v>
          </cell>
          <cell r="AM77">
            <v>0.59102161049788582</v>
          </cell>
        </row>
        <row r="78">
          <cell r="A78" t="str">
            <v>Operating income</v>
          </cell>
          <cell r="J78">
            <v>1.3950617283950617</v>
          </cell>
          <cell r="K78">
            <v>0.8669724770642202</v>
          </cell>
          <cell r="L78">
            <v>0.91666666666666674</v>
          </cell>
          <cell r="M78">
            <v>0.25400457665903886</v>
          </cell>
          <cell r="N78">
            <v>-1.8041237113402109E-2</v>
          </cell>
          <cell r="O78">
            <v>-2.8255528255528253</v>
          </cell>
          <cell r="P78">
            <v>-8.9371980676328455E-2</v>
          </cell>
          <cell r="Q78">
            <v>-4.5620437956204407E-2</v>
          </cell>
          <cell r="R78">
            <v>0.39480646531517039</v>
          </cell>
          <cell r="S78">
            <v>-1.5679514184341208</v>
          </cell>
          <cell r="T78">
            <v>0.64652687143781673</v>
          </cell>
          <cell r="U78">
            <v>0.36966062281643897</v>
          </cell>
          <cell r="Z78">
            <v>2.9389312977099236</v>
          </cell>
          <cell r="AA78">
            <v>0.70155038759689914</v>
          </cell>
          <cell r="AB78">
            <v>-0.69362186788154889</v>
          </cell>
          <cell r="AC78">
            <v>3.257402051016145</v>
          </cell>
          <cell r="AD78">
            <v>0.44705693151209802</v>
          </cell>
          <cell r="AE78">
            <v>0.34707970257559628</v>
          </cell>
          <cell r="AF78">
            <v>0.22898840549420796</v>
          </cell>
          <cell r="AG78">
            <v>0.17709362788908334</v>
          </cell>
          <cell r="AH78">
            <v>0.16894897669798836</v>
          </cell>
          <cell r="AI78">
            <v>0.15427342780497555</v>
          </cell>
          <cell r="AJ78">
            <v>0.16996937065980444</v>
          </cell>
          <cell r="AK78">
            <v>0.14477084134193641</v>
          </cell>
          <cell r="AL78">
            <v>0.113157238356</v>
          </cell>
          <cell r="AM78">
            <v>9.8674857386476189E-2</v>
          </cell>
        </row>
        <row r="79">
          <cell r="A79" t="str">
            <v>Adj. Operating Income</v>
          </cell>
          <cell r="J79">
            <v>1.3712574850299402</v>
          </cell>
          <cell r="K79">
            <v>1.1390134529147984</v>
          </cell>
          <cell r="L79">
            <v>1.2000000000000002</v>
          </cell>
          <cell r="M79">
            <v>0.40857787810383739</v>
          </cell>
          <cell r="N79">
            <v>0.2247474747474747</v>
          </cell>
          <cell r="O79">
            <v>7.9664570230608023E-2</v>
          </cell>
          <cell r="P79">
            <v>8.4710743801652999E-2</v>
          </cell>
          <cell r="Q79">
            <v>0.17948717948717952</v>
          </cell>
          <cell r="R79">
            <v>0.50244127518375792</v>
          </cell>
          <cell r="S79">
            <v>0.20440503718776393</v>
          </cell>
          <cell r="T79">
            <v>0.53231182734758975</v>
          </cell>
          <cell r="U79">
            <v>0.19943680159696453</v>
          </cell>
          <cell r="Z79">
            <v>2.6401384083044981</v>
          </cell>
          <cell r="AA79">
            <v>0.88307984790874516</v>
          </cell>
          <cell r="AB79">
            <v>0.14134275618374548</v>
          </cell>
          <cell r="AC79">
            <v>0.34285794248061552</v>
          </cell>
          <cell r="AD79">
            <v>0.34880244943317629</v>
          </cell>
          <cell r="AE79">
            <v>0.26489319889560203</v>
          </cell>
          <cell r="AF79">
            <v>0.19353920696999283</v>
          </cell>
          <cell r="AG79">
            <v>0.17559550877671759</v>
          </cell>
          <cell r="AH79">
            <v>0.16716878421383874</v>
          </cell>
          <cell r="AI79">
            <v>0.15238043382088162</v>
          </cell>
          <cell r="AJ79">
            <v>0.16673897830689111</v>
          </cell>
          <cell r="AK79">
            <v>0.1423143573881327</v>
          </cell>
          <cell r="AL79">
            <v>0.11172694271396044</v>
          </cell>
          <cell r="AM79">
            <v>9.7565578888835658E-2</v>
          </cell>
        </row>
        <row r="80">
          <cell r="A80" t="str">
            <v>Adj. EBITDA</v>
          </cell>
          <cell r="J80">
            <v>1.6766467065868262</v>
          </cell>
          <cell r="K80">
            <v>1.4618834080717487</v>
          </cell>
          <cell r="L80">
            <v>1.6409090909090911</v>
          </cell>
          <cell r="M80">
            <v>0.64108352144469527</v>
          </cell>
          <cell r="N80">
            <v>0.33109619686800884</v>
          </cell>
          <cell r="O80">
            <v>0.19125683060109289</v>
          </cell>
          <cell r="P80">
            <v>0.20654044750430289</v>
          </cell>
          <cell r="Q80">
            <v>0.32049518569463542</v>
          </cell>
          <cell r="R80">
            <v>0.61537915589309233</v>
          </cell>
          <cell r="S80">
            <v>0.33081102640949656</v>
          </cell>
          <cell r="T80">
            <v>0.53005522478886924</v>
          </cell>
          <cell r="U80">
            <v>0.21833972430777626</v>
          </cell>
          <cell r="Z80">
            <v>2.2452316076294276</v>
          </cell>
          <cell r="AA80">
            <v>0.93450881612090675</v>
          </cell>
          <cell r="AB80">
            <v>0.26302083333333326</v>
          </cell>
          <cell r="AC80">
            <v>0.39988861063253012</v>
          </cell>
          <cell r="AD80">
            <v>0.30888336743559508</v>
          </cell>
          <cell r="AE80">
            <v>0.27594193238719411</v>
          </cell>
          <cell r="AF80">
            <v>0.19269500776296478</v>
          </cell>
          <cell r="AG80">
            <v>0.16084912781094984</v>
          </cell>
          <cell r="AH80">
            <v>0.14793078943888238</v>
          </cell>
          <cell r="AI80">
            <v>0.14286616336972258</v>
          </cell>
          <cell r="AJ80">
            <v>0.15667559752746896</v>
          </cell>
          <cell r="AK80">
            <v>0.13910845611161937</v>
          </cell>
          <cell r="AL80">
            <v>0.11415757980419516</v>
          </cell>
          <cell r="AM80">
            <v>0.10079002078580435</v>
          </cell>
        </row>
        <row r="81">
          <cell r="A81" t="str">
            <v>GAAP EPS</v>
          </cell>
          <cell r="J81">
            <v>1.6766467065868262</v>
          </cell>
          <cell r="K81">
            <v>1.4618834080717487</v>
          </cell>
          <cell r="L81">
            <v>1.6409090909090911</v>
          </cell>
          <cell r="M81">
            <v>0.64108352144469527</v>
          </cell>
          <cell r="N81">
            <v>0.33109619686800884</v>
          </cell>
          <cell r="O81">
            <v>0.19125683060109289</v>
          </cell>
          <cell r="P81">
            <v>0.20654044750430289</v>
          </cell>
          <cell r="Q81">
            <v>0.32049518569463542</v>
          </cell>
          <cell r="R81">
            <v>0.61537915589309233</v>
          </cell>
          <cell r="S81">
            <v>0.33081102640949656</v>
          </cell>
          <cell r="T81">
            <v>0.53005522478886924</v>
          </cell>
          <cell r="U81">
            <v>0.21833972430777626</v>
          </cell>
          <cell r="Z81">
            <v>2.2452316076294276</v>
          </cell>
          <cell r="AA81">
            <v>0.93450881612090675</v>
          </cell>
          <cell r="AB81">
            <v>-0.94293813481071098</v>
          </cell>
          <cell r="AC81">
            <v>19.492995367811929</v>
          </cell>
          <cell r="AD81">
            <v>0.38044073469403261</v>
          </cell>
          <cell r="AE81">
            <v>0.28214993313606662</v>
          </cell>
          <cell r="AF81">
            <v>0.18794987387199291</v>
          </cell>
          <cell r="AG81">
            <v>0.14724496689106292</v>
          </cell>
          <cell r="AH81">
            <v>0.14636231754952345</v>
          </cell>
          <cell r="AI81">
            <v>0.13759074538430838</v>
          </cell>
          <cell r="AJ81">
            <v>0.15751383104870942</v>
          </cell>
          <cell r="AK81">
            <v>0.13696835715525113</v>
          </cell>
          <cell r="AL81">
            <v>0.10951702681220676</v>
          </cell>
          <cell r="AM81">
            <v>9.8151792465943188E-2</v>
          </cell>
        </row>
        <row r="82">
          <cell r="A82" t="str">
            <v>Adj. EPS</v>
          </cell>
          <cell r="AB82">
            <v>6.6420366758299876E-2</v>
          </cell>
          <cell r="AC82">
            <v>0.32353563537103791</v>
          </cell>
          <cell r="AD82">
            <v>0.38459754303682292</v>
          </cell>
          <cell r="AE82">
            <v>0.28431643100728565</v>
          </cell>
          <cell r="AF82">
            <v>0.21749759622008535</v>
          </cell>
          <cell r="AG82">
            <v>0.19869471159036278</v>
          </cell>
          <cell r="AH82">
            <v>0.188187770900615</v>
          </cell>
          <cell r="AI82">
            <v>0.17248241473380399</v>
          </cell>
          <cell r="AJ82">
            <v>0.1860236972665239</v>
          </cell>
          <cell r="AK82">
            <v>0.16123255948645032</v>
          </cell>
          <cell r="AL82">
            <v>0.1304543264009963</v>
          </cell>
          <cell r="AM82">
            <v>0.11597272248334556</v>
          </cell>
        </row>
        <row r="83">
          <cell r="A83" t="str">
            <v>Q/Q Change</v>
          </cell>
          <cell r="AB83">
            <v>6.6420366758299876E-2</v>
          </cell>
          <cell r="AC83">
            <v>0.30123071706029436</v>
          </cell>
          <cell r="AD83">
            <v>0.37347281684536937</v>
          </cell>
          <cell r="AE83">
            <v>0.25315686168787344</v>
          </cell>
          <cell r="AF83">
            <v>0.1886080395204186</v>
          </cell>
          <cell r="AG83">
            <v>0.17085936185603723</v>
          </cell>
          <cell r="AH83">
            <v>0.16107039044442728</v>
          </cell>
          <cell r="AI83">
            <v>0.14628419656088232</v>
          </cell>
          <cell r="AJ83">
            <v>0.16003914555128951</v>
          </cell>
          <cell r="AK83">
            <v>0.1363366435272606</v>
          </cell>
          <cell r="AL83">
            <v>0.10674353979369577</v>
          </cell>
          <cell r="AM83">
            <v>9.3047215753051304E-2</v>
          </cell>
        </row>
        <row r="84">
          <cell r="A84" t="str">
            <v>Revenues</v>
          </cell>
          <cell r="G84">
            <v>0.24927536231884062</v>
          </cell>
          <cell r="H84">
            <v>8.3526682134570818E-2</v>
          </cell>
          <cell r="I84">
            <v>0.56531049250535337</v>
          </cell>
          <cell r="J84">
            <v>0</v>
          </cell>
          <cell r="K84">
            <v>0.22435020519835835</v>
          </cell>
          <cell r="L84">
            <v>6.5921787709497304E-2</v>
          </cell>
          <cell r="M84">
            <v>0.18553459119496862</v>
          </cell>
          <cell r="N84">
            <v>-6.454465075154725E-2</v>
          </cell>
          <cell r="O84">
            <v>0.11909262759924388</v>
          </cell>
          <cell r="P84">
            <v>6.5878378378378288E-2</v>
          </cell>
          <cell r="Q84">
            <v>0.25594294770206028</v>
          </cell>
          <cell r="R84">
            <v>3.7133307986554565E-2</v>
          </cell>
          <cell r="S84">
            <v>9.6538509536389094E-2</v>
          </cell>
          <cell r="T84">
            <v>1.9238870148752918E-2</v>
          </cell>
          <cell r="U84">
            <v>0.13249912114015516</v>
          </cell>
          <cell r="AA84" t="str">
            <v>--</v>
          </cell>
          <cell r="AB84" t="str">
            <v>--</v>
          </cell>
          <cell r="AC84" t="str">
            <v>--</v>
          </cell>
          <cell r="AD84" t="str">
            <v>--</v>
          </cell>
          <cell r="AE84" t="str">
            <v>--</v>
          </cell>
          <cell r="AF84" t="str">
            <v>--</v>
          </cell>
          <cell r="AG84" t="str">
            <v>--</v>
          </cell>
          <cell r="AH84" t="str">
            <v>--</v>
          </cell>
          <cell r="AI84" t="str">
            <v>--</v>
          </cell>
          <cell r="AJ84" t="str">
            <v>--</v>
          </cell>
          <cell r="AK84" t="str">
            <v>--</v>
          </cell>
          <cell r="AL84" t="str">
            <v>--</v>
          </cell>
          <cell r="AM84" t="str">
            <v>--</v>
          </cell>
        </row>
        <row r="85">
          <cell r="A85" t="str">
            <v>Adj. EBITDA</v>
          </cell>
          <cell r="G85">
            <v>0.33532934131736525</v>
          </cell>
          <cell r="H85">
            <v>-1.3452914798206317E-2</v>
          </cell>
          <cell r="I85">
            <v>1.0136363636363637</v>
          </cell>
          <cell r="J85">
            <v>9.0293453724605843E-3</v>
          </cell>
          <cell r="K85">
            <v>0.22818791946308714</v>
          </cell>
          <cell r="L85">
            <v>5.8287795992713942E-2</v>
          </cell>
          <cell r="M85">
            <v>0.25129087779690185</v>
          </cell>
          <cell r="N85">
            <v>-0.18156808803301239</v>
          </cell>
          <cell r="O85">
            <v>9.915966386554631E-2</v>
          </cell>
          <cell r="P85">
            <v>7.1865443425076503E-2</v>
          </cell>
          <cell r="Q85">
            <v>0.369472182596291</v>
          </cell>
          <cell r="R85">
            <v>1.198539329572812E-3</v>
          </cell>
          <cell r="S85">
            <v>-9.4470301216618702E-2</v>
          </cell>
          <cell r="T85">
            <v>0.23234124863535421</v>
          </cell>
          <cell r="U85">
            <v>9.0471987128285525E-2</v>
          </cell>
          <cell r="AA85" t="str">
            <v>--</v>
          </cell>
          <cell r="AB85" t="str">
            <v>--</v>
          </cell>
          <cell r="AC85" t="str">
            <v>--</v>
          </cell>
          <cell r="AD85" t="str">
            <v>--</v>
          </cell>
          <cell r="AE85" t="str">
            <v>--</v>
          </cell>
          <cell r="AF85" t="str">
            <v>--</v>
          </cell>
          <cell r="AG85" t="str">
            <v>--</v>
          </cell>
          <cell r="AH85" t="str">
            <v>--</v>
          </cell>
          <cell r="AI85" t="str">
            <v>--</v>
          </cell>
          <cell r="AJ85" t="str">
            <v>--</v>
          </cell>
          <cell r="AK85" t="str">
            <v>--</v>
          </cell>
          <cell r="AL85" t="str">
            <v>--</v>
          </cell>
          <cell r="AM85" t="str">
            <v>--</v>
          </cell>
        </row>
        <row r="86">
          <cell r="A86" t="str">
            <v>Pct of Revenue</v>
          </cell>
          <cell r="G86">
            <v>0.33532934131736525</v>
          </cell>
          <cell r="H86">
            <v>-1.3452914798206317E-2</v>
          </cell>
          <cell r="I86">
            <v>1.0136363636363637</v>
          </cell>
          <cell r="J86">
            <v>9.0293453724605843E-3</v>
          </cell>
          <cell r="K86">
            <v>0.22818791946308714</v>
          </cell>
          <cell r="L86">
            <v>5.8287795992713942E-2</v>
          </cell>
          <cell r="M86">
            <v>0.25129087779690185</v>
          </cell>
          <cell r="N86">
            <v>-0.18156808803301239</v>
          </cell>
          <cell r="O86">
            <v>9.915966386554631E-2</v>
          </cell>
          <cell r="P86">
            <v>7.1865443425076503E-2</v>
          </cell>
          <cell r="Q86">
            <v>0.369472182596291</v>
          </cell>
          <cell r="R86">
            <v>1.198539329572812E-3</v>
          </cell>
          <cell r="S86">
            <v>-9.4470301216618702E-2</v>
          </cell>
          <cell r="T86">
            <v>0.23234124863535421</v>
          </cell>
          <cell r="U86">
            <v>9.0471987128285525E-2</v>
          </cell>
          <cell r="AA86" t="str">
            <v>--</v>
          </cell>
          <cell r="AB86" t="str">
            <v>--</v>
          </cell>
          <cell r="AC86" t="str">
            <v>--</v>
          </cell>
          <cell r="AD86" t="str">
            <v>--</v>
          </cell>
          <cell r="AE86" t="str">
            <v>--</v>
          </cell>
          <cell r="AF86" t="str">
            <v>--</v>
          </cell>
          <cell r="AG86" t="str">
            <v>--</v>
          </cell>
          <cell r="AH86" t="str">
            <v>--</v>
          </cell>
          <cell r="AI86" t="str">
            <v>--</v>
          </cell>
          <cell r="AJ86" t="str">
            <v>--</v>
          </cell>
          <cell r="AK86" t="str">
            <v>--</v>
          </cell>
          <cell r="AL86" t="str">
            <v>--</v>
          </cell>
          <cell r="AM86" t="str">
            <v>--</v>
          </cell>
        </row>
        <row r="87">
          <cell r="A87" t="str">
            <v>Advertising revenue</v>
          </cell>
          <cell r="F87">
            <v>0.98550724637681164</v>
          </cell>
          <cell r="G87">
            <v>0.98375870069605564</v>
          </cell>
          <cell r="H87">
            <v>0.9635974304068522</v>
          </cell>
          <cell r="I87">
            <v>0.89603283173734605</v>
          </cell>
          <cell r="J87">
            <v>0.87140902872777015</v>
          </cell>
          <cell r="K87">
            <v>0.86703910614525137</v>
          </cell>
          <cell r="L87">
            <v>0.83647798742138368</v>
          </cell>
          <cell r="M87">
            <v>0.83377541998231652</v>
          </cell>
          <cell r="N87">
            <v>0.82419659735349715</v>
          </cell>
          <cell r="O87">
            <v>0.83783783783783783</v>
          </cell>
          <cell r="P87">
            <v>0.86053882725832009</v>
          </cell>
          <cell r="Q87">
            <v>0.83848580441640375</v>
          </cell>
          <cell r="R87">
            <v>0.85410398347849481</v>
          </cell>
          <cell r="S87">
            <v>0.86470053723038409</v>
          </cell>
          <cell r="T87">
            <v>0.879953557998714</v>
          </cell>
          <cell r="U87">
            <v>0.847383119794761</v>
          </cell>
          <cell r="Z87">
            <v>0.94680851063829785</v>
          </cell>
          <cell r="AA87">
            <v>0.84990568579897596</v>
          </cell>
          <cell r="AB87">
            <v>0.84083316958145016</v>
          </cell>
          <cell r="AC87">
            <v>0.86124771954157198</v>
          </cell>
          <cell r="AD87">
            <v>0.86807955731643738</v>
          </cell>
          <cell r="AE87">
            <v>0.87586923496158187</v>
          </cell>
          <cell r="AF87">
            <v>0.88049858630207278</v>
          </cell>
          <cell r="AG87">
            <v>0.88529737007226617</v>
          </cell>
          <cell r="AH87">
            <v>0.88944152210376048</v>
          </cell>
          <cell r="AI87">
            <v>0.89246437969032888</v>
          </cell>
          <cell r="AJ87">
            <v>0.8961576552762448</v>
          </cell>
          <cell r="AK87">
            <v>0.89848213204562655</v>
          </cell>
          <cell r="AL87">
            <v>0.89913660062129441</v>
          </cell>
          <cell r="AM87">
            <v>0.89907931020978094</v>
          </cell>
        </row>
        <row r="88">
          <cell r="A88" t="str">
            <v>Payments and other fee revenue</v>
          </cell>
          <cell r="F88">
            <v>1.4492753623188406E-2</v>
          </cell>
          <cell r="G88">
            <v>1.8561484918793503E-2</v>
          </cell>
          <cell r="H88">
            <v>3.6402569593147749E-2</v>
          </cell>
          <cell r="I88">
            <v>0.1039671682626539</v>
          </cell>
          <cell r="J88">
            <v>0.12859097127222982</v>
          </cell>
          <cell r="K88">
            <v>0.1329608938547486</v>
          </cell>
          <cell r="L88">
            <v>0.16352201257861634</v>
          </cell>
          <cell r="M88">
            <v>0.16622458001768348</v>
          </cell>
          <cell r="N88">
            <v>0.17580340264650285</v>
          </cell>
          <cell r="O88">
            <v>0.16216216216216217</v>
          </cell>
          <cell r="P88">
            <v>0.13946117274167988</v>
          </cell>
          <cell r="Q88">
            <v>0.16151419558359623</v>
          </cell>
          <cell r="R88">
            <v>0.14589601652150519</v>
          </cell>
          <cell r="S88">
            <v>0.13529946276961585</v>
          </cell>
          <cell r="T88">
            <v>0.12004644200128597</v>
          </cell>
          <cell r="U88">
            <v>0.15261688020523909</v>
          </cell>
          <cell r="Z88">
            <v>5.3698074974670718E-2</v>
          </cell>
          <cell r="AA88">
            <v>0.15009431420102398</v>
          </cell>
          <cell r="AB88">
            <v>0.15916683041854982</v>
          </cell>
          <cell r="AC88">
            <v>0.13875228045842808</v>
          </cell>
          <cell r="AD88">
            <v>0.13192044268356257</v>
          </cell>
          <cell r="AE88">
            <v>0.12413076503841802</v>
          </cell>
          <cell r="AF88">
            <v>0.11950141369792715</v>
          </cell>
          <cell r="AG88">
            <v>0.11470262992773385</v>
          </cell>
          <cell r="AH88">
            <v>0.11055847789623952</v>
          </cell>
          <cell r="AI88">
            <v>0.10753562030967101</v>
          </cell>
          <cell r="AJ88">
            <v>0.10384234472375527</v>
          </cell>
          <cell r="AK88">
            <v>0.10151786795437351</v>
          </cell>
          <cell r="AL88">
            <v>0.10086339937870557</v>
          </cell>
          <cell r="AM88">
            <v>0.10092068979021901</v>
          </cell>
        </row>
        <row r="89">
          <cell r="A89" t="str">
            <v>Revenue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  <cell r="AG89">
            <v>1</v>
          </cell>
          <cell r="AH89">
            <v>1</v>
          </cell>
          <cell r="AI89">
            <v>1</v>
          </cell>
          <cell r="AJ89">
            <v>1</v>
          </cell>
          <cell r="AK89">
            <v>1</v>
          </cell>
          <cell r="AL89">
            <v>1</v>
          </cell>
          <cell r="AM89">
            <v>1</v>
          </cell>
        </row>
        <row r="90">
          <cell r="A90" t="str">
            <v>Cost of revenue</v>
          </cell>
          <cell r="F90">
            <v>0.28985507246376813</v>
          </cell>
          <cell r="G90">
            <v>0.25754060324825984</v>
          </cell>
          <cell r="H90">
            <v>0.28051391862955033</v>
          </cell>
          <cell r="I90">
            <v>0.20519835841313269</v>
          </cell>
          <cell r="J90">
            <v>0.22845417236662108</v>
          </cell>
          <cell r="K90">
            <v>0.23128491620111732</v>
          </cell>
          <cell r="L90">
            <v>0.24423480083857443</v>
          </cell>
          <cell r="M90">
            <v>0.21573828470380194</v>
          </cell>
          <cell r="N90">
            <v>0.25803402646502838</v>
          </cell>
          <cell r="O90">
            <v>0.25422297297297297</v>
          </cell>
          <cell r="P90">
            <v>0.24881141045958796</v>
          </cell>
          <cell r="Q90">
            <v>0.24542586750788645</v>
          </cell>
          <cell r="R90">
            <v>0.27500000000000002</v>
          </cell>
          <cell r="S90">
            <v>0.27</v>
          </cell>
          <cell r="T90">
            <v>0.27</v>
          </cell>
          <cell r="U90">
            <v>0.27</v>
          </cell>
          <cell r="W90">
            <v>0.26143790849673204</v>
          </cell>
          <cell r="X90">
            <v>0.45588235294117646</v>
          </cell>
          <cell r="Y90">
            <v>0.28700128700128702</v>
          </cell>
          <cell r="Z90">
            <v>1</v>
          </cell>
          <cell r="AA90">
            <v>1</v>
          </cell>
          <cell r="AB90">
            <v>1</v>
          </cell>
          <cell r="AC90">
            <v>1</v>
          </cell>
          <cell r="AD90">
            <v>1</v>
          </cell>
          <cell r="AE90">
            <v>1</v>
          </cell>
          <cell r="AF90">
            <v>1</v>
          </cell>
          <cell r="AG90">
            <v>1</v>
          </cell>
          <cell r="AH90">
            <v>1</v>
          </cell>
          <cell r="AI90">
            <v>1</v>
          </cell>
          <cell r="AJ90">
            <v>1</v>
          </cell>
          <cell r="AK90">
            <v>1</v>
          </cell>
          <cell r="AL90">
            <v>1</v>
          </cell>
          <cell r="AM90">
            <v>1</v>
          </cell>
        </row>
        <row r="91">
          <cell r="A91" t="str">
            <v>Marketing and sales</v>
          </cell>
          <cell r="F91">
            <v>0.10434782608695652</v>
          </cell>
          <cell r="G91">
            <v>9.9767981438515077E-2</v>
          </cell>
          <cell r="H91">
            <v>9.6359743040685231E-2</v>
          </cell>
          <cell r="I91">
            <v>7.9343365253077974E-2</v>
          </cell>
          <cell r="J91">
            <v>9.3023255813953487E-2</v>
          </cell>
          <cell r="K91">
            <v>0.10279329608938548</v>
          </cell>
          <cell r="L91">
            <v>0.11320754716981132</v>
          </cell>
          <cell r="M91">
            <v>9.4606542882404956E-2</v>
          </cell>
          <cell r="N91">
            <v>0.13516068052930058</v>
          </cell>
          <cell r="O91">
            <v>0.13513513513513514</v>
          </cell>
          <cell r="P91">
            <v>0.11093502377179081</v>
          </cell>
          <cell r="Q91">
            <v>0.10473186119873817</v>
          </cell>
          <cell r="R91">
            <v>0.12</v>
          </cell>
          <cell r="S91">
            <v>0.13</v>
          </cell>
          <cell r="T91">
            <v>0.13</v>
          </cell>
          <cell r="U91">
            <v>0.13</v>
          </cell>
          <cell r="W91">
            <v>0.18954248366013071</v>
          </cell>
          <cell r="X91">
            <v>0.26470588235294118</v>
          </cell>
          <cell r="Y91">
            <v>0.14543114543114544</v>
          </cell>
          <cell r="Z91">
            <v>9.2198581560283682E-2</v>
          </cell>
          <cell r="AA91">
            <v>0.10347615198059822</v>
          </cell>
          <cell r="AB91">
            <v>0.11966987620357634</v>
          </cell>
          <cell r="AC91">
            <v>0.11185575244941061</v>
          </cell>
          <cell r="AD91">
            <v>0.11799999999999999</v>
          </cell>
          <cell r="AE91">
            <v>0.115</v>
          </cell>
          <cell r="AF91">
            <v>0.112</v>
          </cell>
          <cell r="AG91">
            <v>0.11</v>
          </cell>
          <cell r="AH91">
            <v>0.11</v>
          </cell>
          <cell r="AI91">
            <v>0.11</v>
          </cell>
          <cell r="AJ91">
            <v>0.11</v>
          </cell>
          <cell r="AK91">
            <v>0.11</v>
          </cell>
          <cell r="AL91">
            <v>0.11</v>
          </cell>
          <cell r="AM91">
            <v>0.11</v>
          </cell>
        </row>
        <row r="92">
          <cell r="A92" t="str">
            <v>Research &amp; development</v>
          </cell>
          <cell r="F92">
            <v>6.6666666666666666E-2</v>
          </cell>
          <cell r="G92">
            <v>6.9605568445475635E-2</v>
          </cell>
          <cell r="H92">
            <v>8.3511777301927201E-2</v>
          </cell>
          <cell r="I92">
            <v>5.7455540355677154E-2</v>
          </cell>
          <cell r="J92">
            <v>7.2503419972640218E-2</v>
          </cell>
          <cell r="K92">
            <v>7.150837988826815E-2</v>
          </cell>
          <cell r="L92">
            <v>7.8616352201257858E-2</v>
          </cell>
          <cell r="M92">
            <v>7.250221043324491E-2</v>
          </cell>
          <cell r="N92">
            <v>8.7901701323251424E-2</v>
          </cell>
          <cell r="O92">
            <v>0.13513513513513514</v>
          </cell>
          <cell r="P92">
            <v>0.10301109350237718</v>
          </cell>
          <cell r="Q92">
            <v>0.10914826498422713</v>
          </cell>
          <cell r="R92">
            <v>0.155</v>
          </cell>
          <cell r="S92">
            <v>0.16</v>
          </cell>
          <cell r="T92">
            <v>0.16</v>
          </cell>
          <cell r="U92">
            <v>0.16</v>
          </cell>
          <cell r="W92">
            <v>0.16339869281045752</v>
          </cell>
          <cell r="X92">
            <v>0.14705882352941177</v>
          </cell>
          <cell r="Y92">
            <v>0.10424710424710425</v>
          </cell>
          <cell r="Z92">
            <v>6.8389057750759874E-2</v>
          </cell>
          <cell r="AA92">
            <v>7.3834545944489349E-2</v>
          </cell>
          <cell r="AB92">
            <v>0.10925525643544901</v>
          </cell>
          <cell r="AC92">
            <v>0.11669165784066561</v>
          </cell>
          <cell r="AD92">
            <v>0.14000000000000001</v>
          </cell>
          <cell r="AE92">
            <v>0.13</v>
          </cell>
          <cell r="AF92">
            <v>0.125</v>
          </cell>
          <cell r="AG92">
            <v>0.12</v>
          </cell>
          <cell r="AH92">
            <v>0.12</v>
          </cell>
          <cell r="AI92">
            <v>0.12</v>
          </cell>
          <cell r="AJ92">
            <v>0.12</v>
          </cell>
          <cell r="AK92">
            <v>0.12</v>
          </cell>
          <cell r="AL92">
            <v>0.12</v>
          </cell>
          <cell r="AM92">
            <v>0.12</v>
          </cell>
        </row>
        <row r="93">
          <cell r="A93" t="str">
            <v>General &amp; administrative</v>
          </cell>
          <cell r="F93">
            <v>5.5072463768115941E-2</v>
          </cell>
          <cell r="G93">
            <v>5.5684454756380508E-2</v>
          </cell>
          <cell r="H93">
            <v>6.852248394004283E-2</v>
          </cell>
          <cell r="I93">
            <v>5.1983584131326949E-2</v>
          </cell>
          <cell r="J93">
            <v>6.5663474692202461E-2</v>
          </cell>
          <cell r="K93">
            <v>6.8156424581005584E-2</v>
          </cell>
          <cell r="L93">
            <v>5.6603773584905662E-2</v>
          </cell>
          <cell r="M93">
            <v>6.5428824049513709E-2</v>
          </cell>
          <cell r="N93">
            <v>6.1436672967863891E-2</v>
          </cell>
          <cell r="O93">
            <v>0.16891891891891891</v>
          </cell>
          <cell r="P93">
            <v>9.6671949286846276E-2</v>
          </cell>
          <cell r="Q93">
            <v>9.4637223974763401E-2</v>
          </cell>
          <cell r="R93">
            <v>0.10199999999999999</v>
          </cell>
          <cell r="S93">
            <v>0.12</v>
          </cell>
          <cell r="T93">
            <v>0.12</v>
          </cell>
          <cell r="U93">
            <v>0.12</v>
          </cell>
          <cell r="W93">
            <v>0.71895424836601307</v>
          </cell>
          <cell r="X93">
            <v>0.22426470588235295</v>
          </cell>
          <cell r="Y93">
            <v>9.137709137709138E-2</v>
          </cell>
          <cell r="Z93">
            <v>5.6737588652482268E-2</v>
          </cell>
          <cell r="AA93">
            <v>6.1708434384263003E-2</v>
          </cell>
          <cell r="AB93">
            <v>0.10552171349970525</v>
          </cell>
          <cell r="AC93">
            <v>0.10782774809113185</v>
          </cell>
          <cell r="AD93">
            <v>0.10199999999999999</v>
          </cell>
          <cell r="AE93">
            <v>0.10199999999999999</v>
          </cell>
          <cell r="AF93">
            <v>0.10100000000000001</v>
          </cell>
          <cell r="AG93">
            <v>0.1</v>
          </cell>
          <cell r="AH93">
            <v>0.1</v>
          </cell>
          <cell r="AI93">
            <v>0.1</v>
          </cell>
          <cell r="AJ93">
            <v>0.1</v>
          </cell>
          <cell r="AK93">
            <v>0.1</v>
          </cell>
          <cell r="AL93">
            <v>0.1</v>
          </cell>
          <cell r="AM93">
            <v>0.1</v>
          </cell>
        </row>
        <row r="94">
          <cell r="A94" t="str">
            <v>Adj. EBITDA</v>
          </cell>
          <cell r="F94">
            <v>0.48405797101449277</v>
          </cell>
          <cell r="G94">
            <v>0.51740139211136893</v>
          </cell>
          <cell r="H94">
            <v>0.47109207708779444</v>
          </cell>
          <cell r="I94">
            <v>0.60601915184678523</v>
          </cell>
          <cell r="J94">
            <v>0.61149110807113538</v>
          </cell>
          <cell r="K94">
            <v>0.61340782122905024</v>
          </cell>
          <cell r="L94">
            <v>0.60901467505241091</v>
          </cell>
          <cell r="M94">
            <v>0.6427939876215738</v>
          </cell>
          <cell r="N94">
            <v>0.56238185255198492</v>
          </cell>
          <cell r="O94">
            <v>0.55236486486486491</v>
          </cell>
          <cell r="P94">
            <v>0.55546751188589538</v>
          </cell>
          <cell r="Q94">
            <v>9.4637223974763401E-2</v>
          </cell>
          <cell r="R94">
            <v>0.58469259250729755</v>
          </cell>
          <cell r="S94">
            <v>0.4828435139937392</v>
          </cell>
          <cell r="T94">
            <v>0.58379639587694043</v>
          </cell>
          <cell r="U94">
            <v>0.56213166439311768</v>
          </cell>
          <cell r="W94">
            <v>-0.33333333333333331</v>
          </cell>
          <cell r="X94">
            <v>-9.1911764705882359E-2</v>
          </cell>
          <cell r="Y94">
            <v>0.47232947232947231</v>
          </cell>
          <cell r="Z94">
            <v>0.60334346504559266</v>
          </cell>
          <cell r="AA94">
            <v>0.62085691188358938</v>
          </cell>
          <cell r="AB94">
            <v>0.57182157594812344</v>
          </cell>
          <cell r="AC94">
            <v>0.55316530673024178</v>
          </cell>
          <cell r="AD94">
            <v>0.54632334465735022</v>
          </cell>
          <cell r="AE94">
            <v>0.57074716042095475</v>
          </cell>
          <cell r="AF94">
            <v>0.58347188087882529</v>
          </cell>
          <cell r="AG94">
            <v>0.58200586000692545</v>
          </cell>
          <cell r="AH94">
            <v>0.57946729125044938</v>
          </cell>
          <cell r="AI94">
            <v>0.582425464527629</v>
          </cell>
          <cell r="AJ94">
            <v>0.59084059472314654</v>
          </cell>
          <cell r="AK94">
            <v>0.60005968231635953</v>
          </cell>
          <cell r="AL94">
            <v>0.60810263180731483</v>
          </cell>
          <cell r="AM94">
            <v>0.61530624921636212</v>
          </cell>
        </row>
        <row r="95">
          <cell r="A95" t="str">
            <v>Stock compensation expense</v>
          </cell>
          <cell r="F95">
            <v>1.4492753623188406E-2</v>
          </cell>
          <cell r="G95">
            <v>1.1600928074245939E-2</v>
          </cell>
          <cell r="H95">
            <v>8.5653104925053538E-3</v>
          </cell>
          <cell r="I95">
            <v>8.2079343365253077E-3</v>
          </cell>
          <cell r="J95">
            <v>9.575923392612859E-3</v>
          </cell>
          <cell r="K95">
            <v>7.150837988826815E-2</v>
          </cell>
          <cell r="L95">
            <v>7.337526205450734E-2</v>
          </cell>
          <cell r="M95">
            <v>6.7197170645446502E-2</v>
          </cell>
          <cell r="N95">
            <v>9.7353497164461247E-2</v>
          </cell>
          <cell r="O95">
            <v>0.9341216216216216</v>
          </cell>
          <cell r="P95">
            <v>0.14183835182250396</v>
          </cell>
          <cell r="Q95">
            <v>0.11608832807570978</v>
          </cell>
          <cell r="R95">
            <v>0.58469259250729755</v>
          </cell>
          <cell r="S95">
            <v>0.4828435139937392</v>
          </cell>
          <cell r="T95">
            <v>0.58379639587694043</v>
          </cell>
          <cell r="U95">
            <v>0.56213166439311768</v>
          </cell>
          <cell r="W95">
            <v>0.47712418300653597</v>
          </cell>
          <cell r="X95">
            <v>0.11029411764705882</v>
          </cell>
          <cell r="Y95">
            <v>3.4749034749034749E-2</v>
          </cell>
          <cell r="Z95">
            <v>1.0131712259371834E-2</v>
          </cell>
          <cell r="AA95">
            <v>5.8474804634869308E-2</v>
          </cell>
          <cell r="AB95">
            <v>0.30890155236785222</v>
          </cell>
          <cell r="AC95">
            <v>0.10126140933372089</v>
          </cell>
          <cell r="AD95">
            <v>0.08</v>
          </cell>
          <cell r="AE95">
            <v>0.06</v>
          </cell>
          <cell r="AF95">
            <v>0.05</v>
          </cell>
          <cell r="AG95">
            <v>0.05</v>
          </cell>
          <cell r="AH95">
            <v>0.05</v>
          </cell>
          <cell r="AI95">
            <v>0.05</v>
          </cell>
          <cell r="AJ95">
            <v>0.05</v>
          </cell>
          <cell r="AK95">
            <v>0.05</v>
          </cell>
          <cell r="AL95">
            <v>0.05</v>
          </cell>
          <cell r="AM95">
            <v>0.05</v>
          </cell>
        </row>
        <row r="96">
          <cell r="A96" t="str">
            <v>GOOG - SBC % gross revs</v>
          </cell>
          <cell r="F96">
            <v>1.4492753623188406E-2</v>
          </cell>
          <cell r="G96">
            <v>1.1600928074245939E-2</v>
          </cell>
          <cell r="H96">
            <v>8.5653104925053538E-3</v>
          </cell>
          <cell r="I96">
            <v>8.2079343365253077E-3</v>
          </cell>
          <cell r="J96">
            <v>9.575923392612859E-3</v>
          </cell>
          <cell r="K96">
            <v>7.150837988826815E-2</v>
          </cell>
          <cell r="L96">
            <v>7.337526205450734E-2</v>
          </cell>
          <cell r="M96">
            <v>6.7197170645446502E-2</v>
          </cell>
          <cell r="N96">
            <v>9.7353497164461247E-2</v>
          </cell>
          <cell r="O96">
            <v>0.9341216216216216</v>
          </cell>
          <cell r="P96">
            <v>0.14183835182250396</v>
          </cell>
          <cell r="Q96">
            <v>0.11608832807570978</v>
          </cell>
          <cell r="R96">
            <v>0.12</v>
          </cell>
          <cell r="S96">
            <v>0.11</v>
          </cell>
          <cell r="T96">
            <v>0.1</v>
          </cell>
          <cell r="U96">
            <v>0.08</v>
          </cell>
          <cell r="W96">
            <v>0.47712418300653597</v>
          </cell>
          <cell r="X96">
            <v>0.11029411764705882</v>
          </cell>
          <cell r="Y96">
            <v>3.4749034749034749E-2</v>
          </cell>
          <cell r="Z96">
            <v>5.2487977899798782E-2</v>
          </cell>
          <cell r="AA96">
            <v>5.619311436485952E-2</v>
          </cell>
          <cell r="AB96">
            <v>5.7319721980886189E-2</v>
          </cell>
          <cell r="AC96">
            <v>0.10126140933372089</v>
          </cell>
          <cell r="AD96">
            <v>0.08</v>
          </cell>
          <cell r="AE96">
            <v>0.06</v>
          </cell>
          <cell r="AF96">
            <v>0.05</v>
          </cell>
          <cell r="AG96">
            <v>0.05</v>
          </cell>
          <cell r="AH96">
            <v>0.05</v>
          </cell>
          <cell r="AI96">
            <v>0.05</v>
          </cell>
          <cell r="AJ96">
            <v>0.05</v>
          </cell>
          <cell r="AK96">
            <v>0.05</v>
          </cell>
          <cell r="AL96">
            <v>0.05</v>
          </cell>
          <cell r="AM96">
            <v>0.05</v>
          </cell>
        </row>
        <row r="98">
          <cell r="A98" t="str">
            <v>Margins</v>
          </cell>
        </row>
        <row r="99">
          <cell r="A99" t="str">
            <v>Gross margin</v>
          </cell>
          <cell r="F99">
            <v>0.71014492753623193</v>
          </cell>
          <cell r="G99">
            <v>0.74245939675174011</v>
          </cell>
          <cell r="H99">
            <v>0.71948608137044967</v>
          </cell>
          <cell r="I99">
            <v>0.79480164158686728</v>
          </cell>
          <cell r="J99">
            <v>0.77154582763337898</v>
          </cell>
          <cell r="K99">
            <v>0.76871508379888265</v>
          </cell>
          <cell r="L99">
            <v>0.75576519916142559</v>
          </cell>
          <cell r="M99">
            <v>0.78426171529619804</v>
          </cell>
          <cell r="N99">
            <v>0.74196597353497162</v>
          </cell>
          <cell r="O99">
            <v>0.74577702702702697</v>
          </cell>
          <cell r="P99">
            <v>0.75118858954041201</v>
          </cell>
          <cell r="Q99">
            <v>0.75457413249211358</v>
          </cell>
          <cell r="R99">
            <v>0.73210153398138011</v>
          </cell>
          <cell r="S99">
            <v>0.75203509287177972</v>
          </cell>
          <cell r="T99">
            <v>0.74691591642658062</v>
          </cell>
          <cell r="U99">
            <v>0.76036413564676131</v>
          </cell>
          <cell r="W99">
            <v>0.73856209150326801</v>
          </cell>
          <cell r="X99">
            <v>0.54411764705882348</v>
          </cell>
          <cell r="Y99">
            <v>0.71299871299871298</v>
          </cell>
          <cell r="Z99">
            <v>0.75025329280648434</v>
          </cell>
          <cell r="AA99">
            <v>0.77068175693883045</v>
          </cell>
          <cell r="AB99">
            <v>0.74906661426606402</v>
          </cell>
          <cell r="AC99">
            <v>0.74866164443711258</v>
          </cell>
          <cell r="AD99">
            <v>0.745</v>
          </cell>
          <cell r="AE99">
            <v>0.74999999999999989</v>
          </cell>
          <cell r="AF99">
            <v>0.75300000000000011</v>
          </cell>
          <cell r="AG99">
            <v>0.755</v>
          </cell>
          <cell r="AH99">
            <v>0.755</v>
          </cell>
          <cell r="AI99">
            <v>0.75500000000000012</v>
          </cell>
          <cell r="AJ99">
            <v>0.75500000000000012</v>
          </cell>
          <cell r="AK99">
            <v>0.755</v>
          </cell>
          <cell r="AL99">
            <v>0.755</v>
          </cell>
          <cell r="AM99">
            <v>0.755</v>
          </cell>
        </row>
        <row r="100">
          <cell r="A100" t="str">
            <v>Operating Margin</v>
          </cell>
          <cell r="F100">
            <v>0.46956521739130436</v>
          </cell>
          <cell r="G100">
            <v>0.50580046403712298</v>
          </cell>
          <cell r="H100">
            <v>0.46252676659528907</v>
          </cell>
          <cell r="I100">
            <v>0.5978112175102599</v>
          </cell>
          <cell r="J100">
            <v>0.53077975376196995</v>
          </cell>
          <cell r="K100">
            <v>0.45474860335195533</v>
          </cell>
          <cell r="L100">
            <v>0.43396226415094341</v>
          </cell>
          <cell r="M100">
            <v>0.48452696728558797</v>
          </cell>
          <cell r="N100">
            <v>0.36011342155009451</v>
          </cell>
          <cell r="O100">
            <v>-0.62753378378378377</v>
          </cell>
          <cell r="P100">
            <v>0.29873217115689382</v>
          </cell>
          <cell r="Q100">
            <v>0.3299684542586751</v>
          </cell>
          <cell r="R100">
            <v>0.32327720220844114</v>
          </cell>
          <cell r="S100">
            <v>0.2341058494848357</v>
          </cell>
          <cell r="T100">
            <v>0.33786753112377349</v>
          </cell>
          <cell r="U100">
            <v>0.34428101182205934</v>
          </cell>
          <cell r="W100">
            <v>-0.81045751633986929</v>
          </cell>
          <cell r="X100">
            <v>-0.20220588235294118</v>
          </cell>
          <cell r="Y100">
            <v>0.33719433719433717</v>
          </cell>
          <cell r="Z100">
            <v>0.52279635258358659</v>
          </cell>
          <cell r="AA100">
            <v>0.47318781999461063</v>
          </cell>
          <cell r="AB100">
            <v>0.10571821575948123</v>
          </cell>
          <cell r="AC100">
            <v>0.3110250767221836</v>
          </cell>
          <cell r="AD100">
            <v>0.33960564377026436</v>
          </cell>
          <cell r="AE100">
            <v>0.37456852606602431</v>
          </cell>
          <cell r="AF100">
            <v>0.39457161357134329</v>
          </cell>
          <cell r="AG100">
            <v>0.3990878384009357</v>
          </cell>
          <cell r="AH100">
            <v>0.40462239217309737</v>
          </cell>
          <cell r="AI100">
            <v>0.41074725009523799</v>
          </cell>
          <cell r="AJ100">
            <v>0.42147086190148281</v>
          </cell>
          <cell r="AK100">
            <v>0.43017499223228639</v>
          </cell>
          <cell r="AL100">
            <v>0.43554947066788807</v>
          </cell>
          <cell r="AM100">
            <v>0.43986219326849291</v>
          </cell>
        </row>
        <row r="101">
          <cell r="A101" t="str">
            <v>Adj. Operating margin</v>
          </cell>
          <cell r="F101">
            <v>0.48405797101449277</v>
          </cell>
          <cell r="G101">
            <v>0.51740139211136893</v>
          </cell>
          <cell r="H101">
            <v>0.47109207708779444</v>
          </cell>
          <cell r="I101">
            <v>0.60601915184678523</v>
          </cell>
          <cell r="J101">
            <v>0.54172366621067036</v>
          </cell>
          <cell r="K101">
            <v>0.53296089385474865</v>
          </cell>
          <cell r="L101">
            <v>0.5073375262054507</v>
          </cell>
          <cell r="M101">
            <v>0.55172413793103448</v>
          </cell>
          <cell r="N101">
            <v>0.45841209829867674</v>
          </cell>
          <cell r="O101">
            <v>0.43496621621621623</v>
          </cell>
          <cell r="P101">
            <v>0.41600633914421553</v>
          </cell>
          <cell r="Q101">
            <v>0.46435331230283911</v>
          </cell>
          <cell r="R101">
            <v>0.44327720220844108</v>
          </cell>
          <cell r="S101">
            <v>0.34410584948483569</v>
          </cell>
          <cell r="T101">
            <v>0.43786753112377347</v>
          </cell>
          <cell r="U101">
            <v>0.42428101182205935</v>
          </cell>
          <cell r="W101">
            <v>-0.33333333333333331</v>
          </cell>
          <cell r="X101">
            <v>-9.1911764705882359E-2</v>
          </cell>
          <cell r="Y101">
            <v>0.37194337194337196</v>
          </cell>
          <cell r="Z101">
            <v>0.53292806484295852</v>
          </cell>
          <cell r="AA101">
            <v>0.53381837779574237</v>
          </cell>
          <cell r="AB101">
            <v>0.44429160935350759</v>
          </cell>
          <cell r="AC101">
            <v>0.41228648605590457</v>
          </cell>
          <cell r="AD101">
            <v>0.41960564377026438</v>
          </cell>
          <cell r="AE101">
            <v>0.43456852606602431</v>
          </cell>
          <cell r="AF101">
            <v>0.44457161357134334</v>
          </cell>
          <cell r="AG101">
            <v>0.44908783840093569</v>
          </cell>
          <cell r="AH101">
            <v>0.45462239217309736</v>
          </cell>
          <cell r="AI101">
            <v>0.46074725009523798</v>
          </cell>
          <cell r="AJ101">
            <v>0.47147086190148274</v>
          </cell>
          <cell r="AK101">
            <v>0.48017499223228638</v>
          </cell>
          <cell r="AL101">
            <v>0.48554947066788812</v>
          </cell>
          <cell r="AM101">
            <v>0.4898621932684929</v>
          </cell>
        </row>
        <row r="102">
          <cell r="A102" t="str">
            <v>Net margin</v>
          </cell>
          <cell r="F102">
            <v>0.27536231884057971</v>
          </cell>
          <cell r="G102">
            <v>0.29930394431554525</v>
          </cell>
          <cell r="H102">
            <v>0.28051391862955033</v>
          </cell>
          <cell r="I102">
            <v>0.34336525307797539</v>
          </cell>
          <cell r="J102">
            <v>0.31874145006839943</v>
          </cell>
          <cell r="K102">
            <v>0.26815642458100558</v>
          </cell>
          <cell r="L102">
            <v>0.23794549266247381</v>
          </cell>
          <cell r="M102">
            <v>0.26702033598585323</v>
          </cell>
          <cell r="N102">
            <v>0.1937618147448015</v>
          </cell>
          <cell r="O102">
            <v>-0.13260135135135134</v>
          </cell>
          <cell r="P102">
            <v>-4.6751188589540409E-2</v>
          </cell>
          <cell r="Q102">
            <v>4.0378548895899057E-2</v>
          </cell>
          <cell r="R102">
            <v>0.18332809799644678</v>
          </cell>
          <cell r="S102">
            <v>0.13197607328181354</v>
          </cell>
          <cell r="T102">
            <v>0.19222967678606032</v>
          </cell>
          <cell r="U102">
            <v>0.1963863032691113</v>
          </cell>
          <cell r="W102">
            <v>-0.90196078431372551</v>
          </cell>
          <cell r="X102">
            <v>-0.20588235294117646</v>
          </cell>
          <cell r="Y102">
            <v>0.29472329472329473</v>
          </cell>
          <cell r="Z102">
            <v>0.30699088145896658</v>
          </cell>
          <cell r="AA102">
            <v>0.2694691457828079</v>
          </cell>
          <cell r="AB102">
            <v>1.0414619768127334E-2</v>
          </cell>
          <cell r="AC102">
            <v>0.17666884939681629</v>
          </cell>
          <cell r="AD102">
            <v>0.20139956462253886</v>
          </cell>
          <cell r="AE102">
            <v>0.22799364970370889</v>
          </cell>
          <cell r="AF102">
            <v>0.24748283171617541</v>
          </cell>
          <cell r="AG102">
            <v>0.25772154720914103</v>
          </cell>
          <cell r="AH102">
            <v>0.26870279963293153</v>
          </cell>
          <cell r="AI102">
            <v>0.28019215435040412</v>
          </cell>
          <cell r="AJ102">
            <v>0.29498057166412855</v>
          </cell>
          <cell r="AK102">
            <v>0.3087839523859795</v>
          </cell>
          <cell r="AL102">
            <v>0.32064171018097276</v>
          </cell>
          <cell r="AM102">
            <v>0.33201491166306635</v>
          </cell>
        </row>
        <row r="103">
          <cell r="A103" t="str">
            <v>Adj. EBITDA</v>
          </cell>
          <cell r="L103">
            <v>0.60901467505241091</v>
          </cell>
          <cell r="N103">
            <v>0.56238185255198492</v>
          </cell>
          <cell r="O103">
            <v>0.55236486486486491</v>
          </cell>
          <cell r="P103">
            <v>0.55546751188589538</v>
          </cell>
          <cell r="Q103">
            <v>0.60567823343848581</v>
          </cell>
          <cell r="R103">
            <v>0.58469259250729755</v>
          </cell>
          <cell r="S103">
            <v>0.4828435139937392</v>
          </cell>
          <cell r="T103">
            <v>0.58379639587694043</v>
          </cell>
          <cell r="U103">
            <v>0.56213166439311768</v>
          </cell>
          <cell r="W103">
            <v>-0.33333333333333331</v>
          </cell>
          <cell r="X103">
            <v>-9.1911764705882359E-2</v>
          </cell>
          <cell r="Y103">
            <v>0.47232947232947231</v>
          </cell>
          <cell r="Z103">
            <v>0.60334346504559266</v>
          </cell>
          <cell r="AA103">
            <v>0.62085691188358938</v>
          </cell>
          <cell r="AB103">
            <v>0.57182157594812344</v>
          </cell>
          <cell r="AC103">
            <v>0.55316530673024178</v>
          </cell>
          <cell r="AD103">
            <v>0.54632334465735022</v>
          </cell>
          <cell r="AE103">
            <v>0.57074716042095475</v>
          </cell>
          <cell r="AF103">
            <v>0.58347188087882529</v>
          </cell>
          <cell r="AG103">
            <v>0.58200586000692545</v>
          </cell>
          <cell r="AH103">
            <v>0.57946729125044938</v>
          </cell>
          <cell r="AI103">
            <v>0.582425464527629</v>
          </cell>
          <cell r="AJ103">
            <v>0.59084059472314654</v>
          </cell>
          <cell r="AK103">
            <v>0.60005968231635953</v>
          </cell>
          <cell r="AL103">
            <v>0.60810263180731483</v>
          </cell>
          <cell r="AM103">
            <v>0.61530624921636212</v>
          </cell>
        </row>
        <row r="104">
          <cell r="A104" t="str">
            <v>Operating Leverage/Flow-through</v>
          </cell>
          <cell r="N104">
            <v>0.45259938837920488</v>
          </cell>
          <cell r="O104">
            <v>0.36332179930795849</v>
          </cell>
          <cell r="P104">
            <v>0.38961038961038963</v>
          </cell>
          <cell r="Q104">
            <v>0.513215859030837</v>
          </cell>
          <cell r="R104">
            <v>0.62498363853405259</v>
          </cell>
          <cell r="S104">
            <v>0.34976930937438622</v>
          </cell>
          <cell r="T104">
            <v>0.64594719226458996</v>
          </cell>
          <cell r="U104">
            <v>0.42288097198102859</v>
          </cell>
          <cell r="Z104">
            <v>0.68838763575605677</v>
          </cell>
          <cell r="AA104">
            <v>0.64075993091537131</v>
          </cell>
          <cell r="AB104">
            <v>0.43976777939042089</v>
          </cell>
          <cell r="AC104">
            <v>0.51143818958054987</v>
          </cell>
          <cell r="AD104">
            <v>0.52528897553101472</v>
          </cell>
          <cell r="AE104">
            <v>0.68109194148846997</v>
          </cell>
          <cell r="AF104">
            <v>0.65981227909486762</v>
          </cell>
          <cell r="AG104">
            <v>0.57305432921522348</v>
          </cell>
          <cell r="AH104">
            <v>0.56287096940104731</v>
          </cell>
          <cell r="AI104">
            <v>0.60400828491193448</v>
          </cell>
          <cell r="AJ104">
            <v>0.65086228656169831</v>
          </cell>
          <cell r="AK104">
            <v>0.67586979105405975</v>
          </cell>
          <cell r="AL104">
            <v>0.68900020461970524</v>
          </cell>
          <cell r="AM104">
            <v>0.69725618050282057</v>
          </cell>
        </row>
        <row r="106">
          <cell r="A106" t="str">
            <v>Operating Expense Drivers</v>
          </cell>
        </row>
        <row r="107">
          <cell r="A107" t="str">
            <v>Total Headcount</v>
          </cell>
          <cell r="I107">
            <v>2127</v>
          </cell>
          <cell r="J107">
            <v>2431</v>
          </cell>
          <cell r="K107">
            <v>2661</v>
          </cell>
          <cell r="L107">
            <v>2958</v>
          </cell>
          <cell r="M107">
            <v>3200</v>
          </cell>
          <cell r="N107">
            <v>3539</v>
          </cell>
          <cell r="O107">
            <v>3976</v>
          </cell>
          <cell r="P107">
            <v>4331</v>
          </cell>
          <cell r="Q107">
            <v>4619</v>
          </cell>
          <cell r="R107">
            <v>4812.9799999999996</v>
          </cell>
          <cell r="S107">
            <v>5190.3964999999998</v>
          </cell>
          <cell r="T107">
            <v>5430.7268000000004</v>
          </cell>
          <cell r="U107">
            <v>5717.2506999999996</v>
          </cell>
          <cell r="Y107">
            <v>1218</v>
          </cell>
          <cell r="Z107">
            <v>2127</v>
          </cell>
          <cell r="AA107">
            <v>3200</v>
          </cell>
          <cell r="AB107">
            <v>4619</v>
          </cell>
          <cell r="AC107">
            <v>5717.2506999999996</v>
          </cell>
          <cell r="AD107">
            <v>6839.7342431999996</v>
          </cell>
          <cell r="AE107">
            <v>7941.7525954713583</v>
          </cell>
          <cell r="AF107">
            <v>8986.5742274970107</v>
          </cell>
          <cell r="AG107">
            <v>9948.0148103580668</v>
          </cell>
          <cell r="AH107">
            <v>10810.671418375594</v>
          </cell>
          <cell r="AI107">
            <v>11568.519050094943</v>
          </cell>
          <cell r="AJ107">
            <v>12222.732007282044</v>
          </cell>
          <cell r="AK107">
            <v>12779.393371392618</v>
          </cell>
          <cell r="AL107">
            <v>13247.485712939353</v>
          </cell>
          <cell r="AM107">
            <v>13637.32742342466</v>
          </cell>
        </row>
        <row r="108">
          <cell r="A108" t="str">
            <v>Cost of revenue</v>
          </cell>
          <cell r="J108">
            <v>280</v>
          </cell>
          <cell r="K108">
            <v>330</v>
          </cell>
          <cell r="L108">
            <v>383</v>
          </cell>
          <cell r="M108">
            <v>440</v>
          </cell>
          <cell r="N108">
            <v>464.80000000000007</v>
          </cell>
          <cell r="O108">
            <v>567.6</v>
          </cell>
          <cell r="P108">
            <v>585.99</v>
          </cell>
          <cell r="Q108">
            <v>726</v>
          </cell>
          <cell r="R108">
            <v>743.68000000000018</v>
          </cell>
          <cell r="S108">
            <v>851.40000000000009</v>
          </cell>
          <cell r="T108">
            <v>878.98500000000001</v>
          </cell>
          <cell r="U108">
            <v>980.1</v>
          </cell>
          <cell r="AA108">
            <v>440</v>
          </cell>
          <cell r="AB108">
            <v>726</v>
          </cell>
          <cell r="AC108">
            <v>980.1</v>
          </cell>
          <cell r="AD108">
            <v>1254.528</v>
          </cell>
          <cell r="AE108">
            <v>1535.5422720000004</v>
          </cell>
          <cell r="AF108">
            <v>1810.7114471424004</v>
          </cell>
          <cell r="AG108">
            <v>2070.2950402047354</v>
          </cell>
          <cell r="AH108">
            <v>2307.7330377757362</v>
          </cell>
          <cell r="AI108">
            <v>2519.4684670848751</v>
          </cell>
          <cell r="AJ108">
            <v>2704.3982587988144</v>
          </cell>
          <cell r="AK108">
            <v>2863.2012168814349</v>
          </cell>
          <cell r="AL108">
            <v>2997.7035436292663</v>
          </cell>
          <cell r="AM108">
            <v>3110.3601321054375</v>
          </cell>
        </row>
        <row r="109">
          <cell r="A109" t="str">
            <v>Marketing and sales</v>
          </cell>
          <cell r="J109">
            <v>1250</v>
          </cell>
          <cell r="K109">
            <v>1335</v>
          </cell>
          <cell r="L109">
            <v>1500</v>
          </cell>
          <cell r="M109">
            <v>1570</v>
          </cell>
          <cell r="N109">
            <v>1675</v>
          </cell>
          <cell r="O109">
            <v>1775.5500000000002</v>
          </cell>
          <cell r="P109">
            <v>1815</v>
          </cell>
          <cell r="Q109">
            <v>1868.3</v>
          </cell>
          <cell r="R109">
            <v>1926.2499999999998</v>
          </cell>
          <cell r="S109">
            <v>2006.3715</v>
          </cell>
          <cell r="T109">
            <v>2050.9499999999998</v>
          </cell>
          <cell r="U109">
            <v>2111.1789999999996</v>
          </cell>
          <cell r="AA109">
            <v>1570</v>
          </cell>
          <cell r="AB109">
            <v>1868.3</v>
          </cell>
          <cell r="AC109">
            <v>2111.1789999999996</v>
          </cell>
          <cell r="AD109">
            <v>2330.7416159999993</v>
          </cell>
          <cell r="AE109">
            <v>2524.6593184511989</v>
          </cell>
          <cell r="AF109">
            <v>2692.7006426873108</v>
          </cell>
          <cell r="AG109">
            <v>2836.0815665091245</v>
          </cell>
          <cell r="AH109">
            <v>2956.8941035119065</v>
          </cell>
          <cell r="AI109">
            <v>3057.6612697351393</v>
          </cell>
          <cell r="AJ109">
            <v>3141.0222155480583</v>
          </cell>
          <cell r="AK109">
            <v>3209.5291061704215</v>
          </cell>
          <cell r="AL109">
            <v>3265.52994776583</v>
          </cell>
          <cell r="AM109">
            <v>3311.1123168375593</v>
          </cell>
        </row>
        <row r="110">
          <cell r="A110" t="str">
            <v>Research &amp; development</v>
          </cell>
          <cell r="J110">
            <v>700</v>
          </cell>
          <cell r="K110">
            <v>750</v>
          </cell>
          <cell r="L110">
            <v>839</v>
          </cell>
          <cell r="M110">
            <v>927</v>
          </cell>
          <cell r="N110">
            <v>1085</v>
          </cell>
          <cell r="O110">
            <v>1237.5</v>
          </cell>
          <cell r="P110">
            <v>1485.03</v>
          </cell>
          <cell r="Q110">
            <v>1603.71</v>
          </cell>
          <cell r="R110">
            <v>1703.4499999999998</v>
          </cell>
          <cell r="S110">
            <v>1819.125</v>
          </cell>
          <cell r="T110">
            <v>1930.539</v>
          </cell>
          <cell r="U110">
            <v>2036.7117000000001</v>
          </cell>
          <cell r="AA110">
            <v>927</v>
          </cell>
          <cell r="AB110">
            <v>1603.71</v>
          </cell>
          <cell r="AC110">
            <v>2036.7117000000001</v>
          </cell>
          <cell r="AD110">
            <v>2476.6414272000002</v>
          </cell>
          <cell r="AE110">
            <v>2904.6050658201602</v>
          </cell>
          <cell r="AF110">
            <v>3306.1376701191398</v>
          </cell>
          <cell r="AG110">
            <v>3671.770047332956</v>
          </cell>
          <cell r="AH110">
            <v>3996.6247617926729</v>
          </cell>
          <cell r="AI110">
            <v>4279.5013862126252</v>
          </cell>
          <cell r="AJ110">
            <v>4521.8200382722871</v>
          </cell>
          <cell r="AK110">
            <v>4726.6516273093875</v>
          </cell>
          <cell r="AL110">
            <v>4897.9397467749295</v>
          </cell>
          <cell r="AM110">
            <v>5039.9360612286237</v>
          </cell>
        </row>
        <row r="111">
          <cell r="A111" t="str">
            <v>General &amp; administrative</v>
          </cell>
          <cell r="J111">
            <v>200</v>
          </cell>
          <cell r="K111">
            <v>250</v>
          </cell>
          <cell r="L111">
            <v>299</v>
          </cell>
          <cell r="M111">
            <v>305</v>
          </cell>
          <cell r="N111">
            <v>313.99999999999994</v>
          </cell>
          <cell r="O111">
            <v>395</v>
          </cell>
          <cell r="P111">
            <v>445.51</v>
          </cell>
          <cell r="Q111">
            <v>420.9</v>
          </cell>
          <cell r="R111">
            <v>439.59999999999991</v>
          </cell>
          <cell r="S111">
            <v>513.5</v>
          </cell>
          <cell r="T111">
            <v>570.25279999999998</v>
          </cell>
          <cell r="U111">
            <v>589.25999999999988</v>
          </cell>
          <cell r="AA111">
            <v>305</v>
          </cell>
          <cell r="AB111">
            <v>420.9</v>
          </cell>
          <cell r="AC111">
            <v>589.25999999999988</v>
          </cell>
          <cell r="AD111">
            <v>777.8231999999997</v>
          </cell>
          <cell r="AE111">
            <v>976.94593919999943</v>
          </cell>
          <cell r="AF111">
            <v>1177.0244675481592</v>
          </cell>
          <cell r="AG111">
            <v>1369.8681563112495</v>
          </cell>
          <cell r="AH111">
            <v>1549.4195152952775</v>
          </cell>
          <cell r="AI111">
            <v>1711.8879270623033</v>
          </cell>
          <cell r="AJ111">
            <v>1855.491494662886</v>
          </cell>
          <cell r="AK111">
            <v>1980.0114210313743</v>
          </cell>
          <cell r="AL111">
            <v>2086.3124747693273</v>
          </cell>
          <cell r="AM111">
            <v>2175.9189132530382</v>
          </cell>
        </row>
        <row r="113">
          <cell r="A113" t="str">
            <v>Q/Q Change in Headcount (#)</v>
          </cell>
          <cell r="J113">
            <v>304</v>
          </cell>
          <cell r="K113">
            <v>230</v>
          </cell>
          <cell r="L113">
            <v>297</v>
          </cell>
          <cell r="M113">
            <v>242</v>
          </cell>
          <cell r="N113">
            <v>339</v>
          </cell>
          <cell r="O113">
            <v>437</v>
          </cell>
          <cell r="P113">
            <v>355</v>
          </cell>
          <cell r="Q113">
            <v>288</v>
          </cell>
          <cell r="R113">
            <v>193.97999999999956</v>
          </cell>
          <cell r="S113">
            <v>377.41650000000027</v>
          </cell>
          <cell r="T113">
            <v>240.33030000000053</v>
          </cell>
          <cell r="U113">
            <v>286.52389999999923</v>
          </cell>
          <cell r="AB113">
            <v>1419</v>
          </cell>
          <cell r="AC113">
            <v>1098.2506999999996</v>
          </cell>
          <cell r="AD113">
            <v>1122.4835432</v>
          </cell>
          <cell r="AE113">
            <v>1102.0183522713587</v>
          </cell>
          <cell r="AF113">
            <v>1044.8216320256524</v>
          </cell>
          <cell r="AG113">
            <v>961.4405828610561</v>
          </cell>
          <cell r="AH113">
            <v>862.65660801752711</v>
          </cell>
          <cell r="AI113">
            <v>757.84763171934901</v>
          </cell>
          <cell r="AJ113">
            <v>654.21295718710098</v>
          </cell>
          <cell r="AK113">
            <v>556.66136411057414</v>
          </cell>
          <cell r="AL113">
            <v>468.09234154673504</v>
          </cell>
          <cell r="AM113">
            <v>389.84171048530698</v>
          </cell>
        </row>
        <row r="114">
          <cell r="A114" t="str">
            <v>Cost of revenue</v>
          </cell>
          <cell r="K114">
            <v>50</v>
          </cell>
          <cell r="L114">
            <v>53</v>
          </cell>
          <cell r="M114">
            <v>57</v>
          </cell>
          <cell r="N114">
            <v>24.800000000000068</v>
          </cell>
          <cell r="O114">
            <v>102.79999999999995</v>
          </cell>
          <cell r="P114">
            <v>18.389999999999986</v>
          </cell>
          <cell r="Q114">
            <v>140.01</v>
          </cell>
          <cell r="R114">
            <v>17.680000000000177</v>
          </cell>
          <cell r="S114">
            <v>107.71999999999991</v>
          </cell>
          <cell r="T114">
            <v>27.584999999999923</v>
          </cell>
          <cell r="U114">
            <v>101.11500000000001</v>
          </cell>
          <cell r="AB114">
            <v>286</v>
          </cell>
          <cell r="AC114">
            <v>254.10000000000002</v>
          </cell>
          <cell r="AD114">
            <v>274.428</v>
          </cell>
          <cell r="AE114">
            <v>281.01427200000035</v>
          </cell>
          <cell r="AF114">
            <v>275.16917514240004</v>
          </cell>
          <cell r="AG114">
            <v>259.58359306233501</v>
          </cell>
          <cell r="AH114">
            <v>237.43799757100078</v>
          </cell>
          <cell r="AI114">
            <v>211.73542930913891</v>
          </cell>
          <cell r="AJ114">
            <v>184.92979171393927</v>
          </cell>
          <cell r="AK114">
            <v>158.80295808262053</v>
          </cell>
          <cell r="AL114">
            <v>134.50232674783138</v>
          </cell>
          <cell r="AM114">
            <v>112.65658847617124</v>
          </cell>
        </row>
        <row r="115">
          <cell r="A115" t="str">
            <v>Marketing and sales</v>
          </cell>
          <cell r="K115">
            <v>85</v>
          </cell>
          <cell r="L115">
            <v>165</v>
          </cell>
          <cell r="M115">
            <v>70</v>
          </cell>
          <cell r="N115">
            <v>105</v>
          </cell>
          <cell r="O115">
            <v>100.55000000000018</v>
          </cell>
          <cell r="P115">
            <v>39.449999999999818</v>
          </cell>
          <cell r="Q115">
            <v>53.299999999999955</v>
          </cell>
          <cell r="R115">
            <v>57.949999999999818</v>
          </cell>
          <cell r="S115">
            <v>80.121500000000196</v>
          </cell>
          <cell r="T115">
            <v>44.578499999999849</v>
          </cell>
          <cell r="U115">
            <v>60.228999999999814</v>
          </cell>
          <cell r="AB115">
            <v>298.29999999999995</v>
          </cell>
          <cell r="AC115">
            <v>242.87899999999968</v>
          </cell>
          <cell r="AD115">
            <v>219.56261599999971</v>
          </cell>
          <cell r="AE115">
            <v>193.9177024511996</v>
          </cell>
          <cell r="AF115">
            <v>168.0413242361119</v>
          </cell>
          <cell r="AG115">
            <v>143.38092382181367</v>
          </cell>
          <cell r="AH115">
            <v>120.81253700278194</v>
          </cell>
          <cell r="AI115">
            <v>100.76716622323283</v>
          </cell>
          <cell r="AJ115">
            <v>83.360945812918999</v>
          </cell>
          <cell r="AK115">
            <v>68.506890622363244</v>
          </cell>
          <cell r="AL115">
            <v>56.000841595408474</v>
          </cell>
          <cell r="AM115">
            <v>45.582369071729318</v>
          </cell>
        </row>
        <row r="116">
          <cell r="A116" t="str">
            <v>Research &amp; development</v>
          </cell>
          <cell r="K116">
            <v>50</v>
          </cell>
          <cell r="L116">
            <v>89</v>
          </cell>
          <cell r="M116">
            <v>88</v>
          </cell>
          <cell r="N116">
            <v>158</v>
          </cell>
          <cell r="O116">
            <v>152.5</v>
          </cell>
          <cell r="P116">
            <v>247.52999999999997</v>
          </cell>
          <cell r="Q116">
            <v>118.68000000000006</v>
          </cell>
          <cell r="R116">
            <v>99.739999999999782</v>
          </cell>
          <cell r="S116">
            <v>115.67500000000018</v>
          </cell>
          <cell r="T116">
            <v>111.41399999999999</v>
          </cell>
          <cell r="U116">
            <v>106.17270000000008</v>
          </cell>
          <cell r="AB116">
            <v>676.71</v>
          </cell>
          <cell r="AC116">
            <v>433.00170000000003</v>
          </cell>
          <cell r="AD116">
            <v>439.92972720000012</v>
          </cell>
          <cell r="AE116">
            <v>427.96363862016005</v>
          </cell>
          <cell r="AF116">
            <v>401.53260429897955</v>
          </cell>
          <cell r="AG116">
            <v>365.6323772138162</v>
          </cell>
          <cell r="AH116">
            <v>324.85471445971689</v>
          </cell>
          <cell r="AI116">
            <v>282.87662441995235</v>
          </cell>
          <cell r="AJ116">
            <v>242.31865205966187</v>
          </cell>
          <cell r="AK116">
            <v>204.83158903710046</v>
          </cell>
          <cell r="AL116">
            <v>171.28811946554197</v>
          </cell>
          <cell r="AM116">
            <v>141.99631445369414</v>
          </cell>
        </row>
        <row r="117">
          <cell r="A117" t="str">
            <v>General &amp; administrative</v>
          </cell>
          <cell r="K117">
            <v>50</v>
          </cell>
          <cell r="L117">
            <v>49</v>
          </cell>
          <cell r="M117">
            <v>6</v>
          </cell>
          <cell r="N117">
            <v>8.9999999999999432</v>
          </cell>
          <cell r="O117">
            <v>81.000000000000057</v>
          </cell>
          <cell r="P117">
            <v>50.509999999999991</v>
          </cell>
          <cell r="Q117">
            <v>-24.610000000000014</v>
          </cell>
          <cell r="R117">
            <v>18.699999999999932</v>
          </cell>
          <cell r="S117">
            <v>73.900000000000091</v>
          </cell>
          <cell r="T117">
            <v>56.752799999999979</v>
          </cell>
          <cell r="U117">
            <v>19.007199999999898</v>
          </cell>
          <cell r="AB117">
            <v>115.89999999999998</v>
          </cell>
          <cell r="AC117">
            <v>168.3599999999999</v>
          </cell>
          <cell r="AD117">
            <v>188.56319999999982</v>
          </cell>
          <cell r="AE117">
            <v>199.12273919999973</v>
          </cell>
          <cell r="AF117">
            <v>200.07852834815981</v>
          </cell>
          <cell r="AG117">
            <v>192.84368876309031</v>
          </cell>
          <cell r="AH117">
            <v>179.55135898402796</v>
          </cell>
          <cell r="AI117">
            <v>162.46841176702583</v>
          </cell>
          <cell r="AJ117">
            <v>143.60356760058266</v>
          </cell>
          <cell r="AK117">
            <v>124.51992636848831</v>
          </cell>
          <cell r="AL117">
            <v>106.301053737953</v>
          </cell>
          <cell r="AM117">
            <v>89.606438483710917</v>
          </cell>
        </row>
        <row r="119">
          <cell r="A119" t="str">
            <v>Y/Y Change in Headcount</v>
          </cell>
        </row>
        <row r="120">
          <cell r="A120" t="str">
            <v>Cost of revenue</v>
          </cell>
          <cell r="N120">
            <v>0.66000000000000014</v>
          </cell>
          <cell r="O120">
            <v>0.72</v>
          </cell>
          <cell r="P120">
            <v>0.53</v>
          </cell>
          <cell r="Q120">
            <v>0.64999999999999991</v>
          </cell>
          <cell r="R120">
            <v>0.6</v>
          </cell>
          <cell r="S120">
            <v>0.5</v>
          </cell>
          <cell r="T120">
            <v>0.5</v>
          </cell>
          <cell r="U120">
            <v>0.35</v>
          </cell>
          <cell r="AB120">
            <v>0.64999999999999991</v>
          </cell>
          <cell r="AC120">
            <v>0.35000000000000009</v>
          </cell>
          <cell r="AD120">
            <v>0.28000000000000008</v>
          </cell>
          <cell r="AE120">
            <v>0.22400000000000009</v>
          </cell>
          <cell r="AF120">
            <v>0.17920000000000008</v>
          </cell>
          <cell r="AG120">
            <v>0.14336000000000007</v>
          </cell>
          <cell r="AH120">
            <v>0.11468800000000007</v>
          </cell>
          <cell r="AI120">
            <v>9.1750400000000065E-2</v>
          </cell>
          <cell r="AJ120">
            <v>7.3400320000000061E-2</v>
          </cell>
          <cell r="AK120">
            <v>5.8720256000000054E-2</v>
          </cell>
          <cell r="AL120">
            <v>4.6976204800000046E-2</v>
          </cell>
          <cell r="AM120">
            <v>3.7580963840000037E-2</v>
          </cell>
        </row>
        <row r="121">
          <cell r="A121" t="str">
            <v>Marketing and sales</v>
          </cell>
          <cell r="N121">
            <v>0.34000000000000008</v>
          </cell>
          <cell r="O121">
            <v>0.33000000000000007</v>
          </cell>
          <cell r="P121">
            <v>0.20999999999999996</v>
          </cell>
          <cell r="Q121">
            <v>0.18999999999999995</v>
          </cell>
          <cell r="R121">
            <v>0.15</v>
          </cell>
          <cell r="S121">
            <v>0.13</v>
          </cell>
          <cell r="T121">
            <v>0.13</v>
          </cell>
          <cell r="U121">
            <v>0.13</v>
          </cell>
          <cell r="AB121">
            <v>0.18999999999999995</v>
          </cell>
          <cell r="AC121">
            <v>0.12999999999999989</v>
          </cell>
          <cell r="AD121">
            <v>0.10399999999999993</v>
          </cell>
          <cell r="AE121">
            <v>8.3199999999999941E-2</v>
          </cell>
          <cell r="AF121">
            <v>6.6559999999999953E-2</v>
          </cell>
          <cell r="AG121">
            <v>5.3247999999999962E-2</v>
          </cell>
          <cell r="AH121">
            <v>4.2598399999999974E-2</v>
          </cell>
          <cell r="AI121">
            <v>3.4078719999999979E-2</v>
          </cell>
          <cell r="AJ121">
            <v>2.7262975999999984E-2</v>
          </cell>
          <cell r="AK121">
            <v>2.1810380799999987E-2</v>
          </cell>
          <cell r="AL121">
            <v>1.7448304639999992E-2</v>
          </cell>
          <cell r="AM121">
            <v>1.3958643711999993E-2</v>
          </cell>
        </row>
        <row r="122">
          <cell r="A122" t="str">
            <v>Research &amp; development</v>
          </cell>
          <cell r="N122">
            <v>0.55000000000000004</v>
          </cell>
          <cell r="O122">
            <v>0.64999999999999991</v>
          </cell>
          <cell r="P122">
            <v>0.77</v>
          </cell>
          <cell r="Q122">
            <v>0.73</v>
          </cell>
          <cell r="R122">
            <v>0.56999999999999995</v>
          </cell>
          <cell r="S122">
            <v>0.47</v>
          </cell>
          <cell r="T122">
            <v>0.3</v>
          </cell>
          <cell r="U122">
            <v>0.27</v>
          </cell>
          <cell r="AB122">
            <v>0.73</v>
          </cell>
          <cell r="AC122">
            <v>0.27</v>
          </cell>
          <cell r="AD122">
            <v>0.21600000000000003</v>
          </cell>
          <cell r="AE122">
            <v>0.17280000000000004</v>
          </cell>
          <cell r="AF122">
            <v>0.13824000000000003</v>
          </cell>
          <cell r="AG122">
            <v>0.11059200000000002</v>
          </cell>
          <cell r="AH122">
            <v>8.8473600000000027E-2</v>
          </cell>
          <cell r="AI122">
            <v>7.077888000000003E-2</v>
          </cell>
          <cell r="AJ122">
            <v>5.6623104000000028E-2</v>
          </cell>
          <cell r="AK122">
            <v>4.5298483200000024E-2</v>
          </cell>
          <cell r="AL122">
            <v>3.6238786560000021E-2</v>
          </cell>
          <cell r="AM122">
            <v>2.8991029248000018E-2</v>
          </cell>
        </row>
        <row r="123">
          <cell r="A123" t="str">
            <v>General &amp; administrative</v>
          </cell>
          <cell r="N123">
            <v>0.56999999999999962</v>
          </cell>
          <cell r="O123">
            <v>0.58000000000000007</v>
          </cell>
          <cell r="P123">
            <v>0.49</v>
          </cell>
          <cell r="Q123">
            <v>0.37999999999999989</v>
          </cell>
          <cell r="R123">
            <v>0.4</v>
          </cell>
          <cell r="S123">
            <v>0.3</v>
          </cell>
          <cell r="T123">
            <v>0.28000000000000003</v>
          </cell>
          <cell r="U123">
            <v>0.4</v>
          </cell>
          <cell r="AB123">
            <v>0.37999999999999989</v>
          </cell>
          <cell r="AC123">
            <v>0.39999999999999969</v>
          </cell>
          <cell r="AD123">
            <v>0.31999999999999978</v>
          </cell>
          <cell r="AE123">
            <v>0.25599999999999984</v>
          </cell>
          <cell r="AF123">
            <v>0.20479999999999987</v>
          </cell>
          <cell r="AG123">
            <v>0.1638399999999999</v>
          </cell>
          <cell r="AH123">
            <v>0.13107199999999994</v>
          </cell>
          <cell r="AI123">
            <v>0.10485759999999995</v>
          </cell>
          <cell r="AJ123">
            <v>8.3886079999999974E-2</v>
          </cell>
          <cell r="AK123">
            <v>6.7108863999999976E-2</v>
          </cell>
          <cell r="AL123">
            <v>5.3687091199999981E-2</v>
          </cell>
          <cell r="AM123">
            <v>4.294967295999999E-2</v>
          </cell>
        </row>
        <row r="125">
          <cell r="A125" t="str">
            <v>Cash Opex/Employee</v>
          </cell>
        </row>
        <row r="126">
          <cell r="A126" t="str">
            <v>Cost of revenue</v>
          </cell>
          <cell r="J126">
            <v>432142.85714285716</v>
          </cell>
          <cell r="K126">
            <v>424242.42424242425</v>
          </cell>
          <cell r="L126">
            <v>368146.21409921674</v>
          </cell>
          <cell r="M126">
            <v>331818.18181818182</v>
          </cell>
          <cell r="N126">
            <v>361445.78313253005</v>
          </cell>
          <cell r="O126">
            <v>299506.69485553203</v>
          </cell>
          <cell r="P126">
            <v>288400.82595266128</v>
          </cell>
          <cell r="Q126">
            <v>274104.68319559225</v>
          </cell>
          <cell r="R126">
            <v>325301.20481927705</v>
          </cell>
          <cell r="S126">
            <v>269556.02536997886</v>
          </cell>
          <cell r="T126">
            <v>259560.74335739517</v>
          </cell>
          <cell r="U126">
            <v>246694.21487603305</v>
          </cell>
          <cell r="AA126">
            <v>1245454.5454545454</v>
          </cell>
          <cell r="AB126">
            <v>979338.84297520656</v>
          </cell>
          <cell r="AC126">
            <v>960468.31955922849</v>
          </cell>
          <cell r="AD126">
            <v>864421.48760330561</v>
          </cell>
          <cell r="AE126">
            <v>777979.33884297509</v>
          </cell>
          <cell r="AF126">
            <v>739080.37190082634</v>
          </cell>
          <cell r="AG126">
            <v>753861.97933884291</v>
          </cell>
          <cell r="AH126">
            <v>768939.21892561973</v>
          </cell>
          <cell r="AI126">
            <v>784318.00330413214</v>
          </cell>
          <cell r="AJ126">
            <v>800004.36337021482</v>
          </cell>
          <cell r="AK126">
            <v>816004.45063761913</v>
          </cell>
          <cell r="AL126">
            <v>832324.53965037153</v>
          </cell>
          <cell r="AM126">
            <v>848971.03044337896</v>
          </cell>
        </row>
        <row r="127">
          <cell r="A127" t="str">
            <v>Marketing and sales (ex. ad expense)</v>
          </cell>
          <cell r="J127">
            <v>50433.333333333328</v>
          </cell>
          <cell r="K127">
            <v>63888.888888888898</v>
          </cell>
          <cell r="L127">
            <v>66750</v>
          </cell>
          <cell r="M127">
            <v>63183.386411889602</v>
          </cell>
          <cell r="N127">
            <v>75980.687694532273</v>
          </cell>
          <cell r="O127">
            <v>80199.021566388052</v>
          </cell>
          <cell r="P127">
            <v>68648.871156708148</v>
          </cell>
          <cell r="Q127">
            <v>79075.777027261589</v>
          </cell>
          <cell r="R127">
            <v>87377.790848712102</v>
          </cell>
          <cell r="S127">
            <v>96238.825879665659</v>
          </cell>
          <cell r="T127">
            <v>82378.645388049772</v>
          </cell>
          <cell r="U127">
            <v>94890.932432713904</v>
          </cell>
          <cell r="AA127">
            <v>226751.59235668791</v>
          </cell>
          <cell r="AB127">
            <v>290103.30246748385</v>
          </cell>
          <cell r="AC127">
            <v>346104.49121639645</v>
          </cell>
          <cell r="AD127">
            <v>380714.9403380361</v>
          </cell>
          <cell r="AE127">
            <v>411172.13556507899</v>
          </cell>
          <cell r="AF127">
            <v>435842.46369898377</v>
          </cell>
          <cell r="AG127">
            <v>457634.58688393299</v>
          </cell>
          <cell r="AH127">
            <v>480516.31622812967</v>
          </cell>
          <cell r="AI127">
            <v>504542.1320395362</v>
          </cell>
          <cell r="AJ127">
            <v>529769.23864151305</v>
          </cell>
          <cell r="AK127">
            <v>556257.70057358872</v>
          </cell>
          <cell r="AL127">
            <v>584070.58560226823</v>
          </cell>
          <cell r="AM127">
            <v>613274.11488238163</v>
          </cell>
        </row>
        <row r="128">
          <cell r="A128" t="str">
            <v>Research &amp; development</v>
          </cell>
          <cell r="J128">
            <v>75714.285714285725</v>
          </cell>
          <cell r="K128">
            <v>85333.333333333328</v>
          </cell>
          <cell r="L128">
            <v>89392.133492252688</v>
          </cell>
          <cell r="M128">
            <v>88457.38942826321</v>
          </cell>
          <cell r="N128">
            <v>85714.28571428571</v>
          </cell>
          <cell r="O128">
            <v>129292.92929292929</v>
          </cell>
          <cell r="P128">
            <v>87540.31905079358</v>
          </cell>
          <cell r="Q128">
            <v>107874.86515641854</v>
          </cell>
          <cell r="R128">
            <v>98571.428571428565</v>
          </cell>
          <cell r="S128">
            <v>135757.57575757575</v>
          </cell>
          <cell r="T128">
            <v>105048.38286095229</v>
          </cell>
          <cell r="U128">
            <v>118662.35167206041</v>
          </cell>
          <cell r="AA128">
            <v>295577.13052858686</v>
          </cell>
          <cell r="AB128">
            <v>346696.09842178453</v>
          </cell>
          <cell r="AC128">
            <v>421931.34158359282</v>
          </cell>
          <cell r="AD128">
            <v>455685.84891028027</v>
          </cell>
          <cell r="AE128">
            <v>483026.99984489713</v>
          </cell>
          <cell r="AF128">
            <v>507178.34983714198</v>
          </cell>
          <cell r="AG128">
            <v>532537.26732899912</v>
          </cell>
          <cell r="AH128">
            <v>559164.13069544907</v>
          </cell>
          <cell r="AI128">
            <v>587122.3372302216</v>
          </cell>
          <cell r="AJ128">
            <v>616478.45409173274</v>
          </cell>
          <cell r="AK128">
            <v>647302.37679631938</v>
          </cell>
          <cell r="AL128">
            <v>679667.49563613534</v>
          </cell>
          <cell r="AM128">
            <v>713650.87041794218</v>
          </cell>
        </row>
        <row r="129">
          <cell r="A129" t="str">
            <v>General &amp; administrative</v>
          </cell>
          <cell r="J129">
            <v>240000</v>
          </cell>
          <cell r="K129">
            <v>244000</v>
          </cell>
          <cell r="L129">
            <v>180602.00668896321</v>
          </cell>
          <cell r="M129">
            <v>242622.95081967214</v>
          </cell>
          <cell r="N129">
            <v>207006.36942675163</v>
          </cell>
          <cell r="O129">
            <v>506329.11392405065</v>
          </cell>
          <cell r="P129">
            <v>273843.46030392137</v>
          </cell>
          <cell r="Q129">
            <v>356379.18745545263</v>
          </cell>
          <cell r="R129">
            <v>269108.28025477711</v>
          </cell>
          <cell r="S129">
            <v>531645.56962025317</v>
          </cell>
          <cell r="T129">
            <v>301227.80633431353</v>
          </cell>
          <cell r="U129">
            <v>392017.10620099795</v>
          </cell>
          <cell r="AA129">
            <v>750819.67213114758</v>
          </cell>
          <cell r="AB129">
            <v>1275837.4910905203</v>
          </cell>
          <cell r="AC129">
            <v>1347581.7126565527</v>
          </cell>
          <cell r="AD129">
            <v>1347581.7126565527</v>
          </cell>
          <cell r="AE129">
            <v>1212823.5413908975</v>
          </cell>
          <cell r="AF129">
            <v>1091541.1872518077</v>
          </cell>
          <cell r="AG129">
            <v>1113372.0109968439</v>
          </cell>
          <cell r="AH129">
            <v>1135639.4512167808</v>
          </cell>
          <cell r="AI129">
            <v>1158352.2402411164</v>
          </cell>
          <cell r="AJ129">
            <v>1181519.2850459388</v>
          </cell>
          <cell r="AK129">
            <v>1205149.6707468575</v>
          </cell>
          <cell r="AL129">
            <v>1229252.6641617948</v>
          </cell>
          <cell r="AM129">
            <v>1253837.7174450308</v>
          </cell>
        </row>
        <row r="131">
          <cell r="A131" t="str">
            <v>Y/Y Change in Cash Opex/Employee</v>
          </cell>
        </row>
        <row r="132">
          <cell r="A132" t="str">
            <v>Cost of revenue</v>
          </cell>
          <cell r="N132">
            <v>-0.16359653489993053</v>
          </cell>
          <cell r="O132">
            <v>-0.29401993355481737</v>
          </cell>
          <cell r="P132">
            <v>-0.21661335929170733</v>
          </cell>
          <cell r="Q132">
            <v>-0.17393109173931098</v>
          </cell>
          <cell r="R132">
            <v>-0.1</v>
          </cell>
          <cell r="S132">
            <v>-0.1</v>
          </cell>
          <cell r="T132">
            <v>-0.1</v>
          </cell>
          <cell r="U132">
            <v>-0.1</v>
          </cell>
          <cell r="AB132">
            <v>-0.21366954213669542</v>
          </cell>
          <cell r="AC132">
            <v>-1.9268635724332017E-2</v>
          </cell>
          <cell r="AD132">
            <v>-0.1</v>
          </cell>
          <cell r="AE132">
            <v>-0.1</v>
          </cell>
          <cell r="AF132">
            <v>-0.05</v>
          </cell>
          <cell r="AG132">
            <v>0.02</v>
          </cell>
          <cell r="AH132">
            <v>0.02</v>
          </cell>
          <cell r="AI132">
            <v>0.02</v>
          </cell>
          <cell r="AJ132">
            <v>0.02</v>
          </cell>
          <cell r="AK132">
            <v>0.02</v>
          </cell>
          <cell r="AL132">
            <v>0.02</v>
          </cell>
          <cell r="AM132">
            <v>0.02</v>
          </cell>
        </row>
        <row r="133">
          <cell r="A133" t="str">
            <v>Marketing and sales (ex. ad expense)</v>
          </cell>
          <cell r="N133">
            <v>0.50655692718834655</v>
          </cell>
          <cell r="O133">
            <v>0.2552890332130302</v>
          </cell>
          <cell r="P133">
            <v>2.8447507965665197E-2</v>
          </cell>
          <cell r="Q133">
            <v>0.25152799680235916</v>
          </cell>
          <cell r="R133">
            <v>0.15</v>
          </cell>
          <cell r="S133">
            <v>0.2</v>
          </cell>
          <cell r="T133">
            <v>0.2</v>
          </cell>
          <cell r="U133">
            <v>0.2</v>
          </cell>
          <cell r="AB133">
            <v>0.27938815975828546</v>
          </cell>
          <cell r="AC133">
            <v>0.19303878402139008</v>
          </cell>
          <cell r="AD133">
            <v>0.1</v>
          </cell>
          <cell r="AE133">
            <v>0.08</v>
          </cell>
          <cell r="AF133">
            <v>0.06</v>
          </cell>
          <cell r="AG133">
            <v>0.05</v>
          </cell>
          <cell r="AH133">
            <v>0.05</v>
          </cell>
          <cell r="AI133">
            <v>0.05</v>
          </cell>
          <cell r="AJ133">
            <v>0.05</v>
          </cell>
          <cell r="AK133">
            <v>0.05</v>
          </cell>
          <cell r="AL133">
            <v>0.05</v>
          </cell>
          <cell r="AM133">
            <v>0.05</v>
          </cell>
        </row>
        <row r="134">
          <cell r="A134" t="str">
            <v>Research &amp; development</v>
          </cell>
          <cell r="N134">
            <v>0.13207547169811296</v>
          </cell>
          <cell r="O134">
            <v>0.51515151515151514</v>
          </cell>
          <cell r="P134">
            <v>-2.0715630885122516E-2</v>
          </cell>
          <cell r="Q134">
            <v>0.21951219512195119</v>
          </cell>
          <cell r="R134">
            <v>0.15</v>
          </cell>
          <cell r="S134">
            <v>0.05</v>
          </cell>
          <cell r="T134">
            <v>0.2</v>
          </cell>
          <cell r="U134">
            <v>0.1</v>
          </cell>
          <cell r="AB134">
            <v>0.17294628918611044</v>
          </cell>
          <cell r="AC134">
            <v>0.21700631620687694</v>
          </cell>
          <cell r="AD134">
            <v>0.08</v>
          </cell>
          <cell r="AE134">
            <v>0.06</v>
          </cell>
          <cell r="AF134">
            <v>0.05</v>
          </cell>
          <cell r="AG134">
            <v>0.05</v>
          </cell>
          <cell r="AH134">
            <v>0.05</v>
          </cell>
          <cell r="AI134">
            <v>0.05</v>
          </cell>
          <cell r="AJ134">
            <v>0.05</v>
          </cell>
          <cell r="AK134">
            <v>0.05</v>
          </cell>
          <cell r="AL134">
            <v>0.05</v>
          </cell>
          <cell r="AM134">
            <v>0.05</v>
          </cell>
        </row>
        <row r="135">
          <cell r="A135" t="str">
            <v>General &amp; administrative</v>
          </cell>
          <cell r="N135">
            <v>-0.13747346072186828</v>
          </cell>
          <cell r="O135">
            <v>1.0751193193608635</v>
          </cell>
          <cell r="P135">
            <v>0.51628138205319418</v>
          </cell>
          <cell r="Q135">
            <v>0.46886016451233847</v>
          </cell>
          <cell r="R135">
            <v>0.3</v>
          </cell>
          <cell r="S135">
            <v>0.05</v>
          </cell>
          <cell r="T135">
            <v>0.1</v>
          </cell>
          <cell r="U135">
            <v>0.1</v>
          </cell>
          <cell r="AB135">
            <v>0.69925954053540895</v>
          </cell>
          <cell r="AC135">
            <v>5.6233040702314829E-2</v>
          </cell>
          <cell r="AD135">
            <v>0</v>
          </cell>
          <cell r="AE135">
            <v>-0.1</v>
          </cell>
          <cell r="AF135">
            <v>-0.1</v>
          </cell>
          <cell r="AG135">
            <v>0.02</v>
          </cell>
          <cell r="AH135">
            <v>0.02</v>
          </cell>
          <cell r="AI135">
            <v>0.02</v>
          </cell>
          <cell r="AJ135">
            <v>0.02</v>
          </cell>
          <cell r="AK135">
            <v>0.02</v>
          </cell>
          <cell r="AL135">
            <v>0.02</v>
          </cell>
          <cell r="AM135">
            <v>0.02</v>
          </cell>
        </row>
        <row r="137">
          <cell r="A137" t="str">
            <v>Advertising Expense (part of M&amp;S)</v>
          </cell>
          <cell r="J137">
            <v>4.9583333333333339</v>
          </cell>
          <cell r="K137">
            <v>6.7083333333333339</v>
          </cell>
          <cell r="L137">
            <v>7.8750000000000009</v>
          </cell>
          <cell r="M137">
            <v>7.8020833333333339</v>
          </cell>
          <cell r="N137">
            <v>15.732348111658457</v>
          </cell>
          <cell r="O137">
            <v>17.602627257799671</v>
          </cell>
          <cell r="P137">
            <v>15.402298850574713</v>
          </cell>
          <cell r="Q137">
            <v>18.262725779967159</v>
          </cell>
          <cell r="R137">
            <v>20.262725779967159</v>
          </cell>
          <cell r="S137">
            <v>22.262725779967159</v>
          </cell>
          <cell r="T137">
            <v>24.262725779967159</v>
          </cell>
          <cell r="U137">
            <v>26.262725779967159</v>
          </cell>
          <cell r="Y137">
            <v>5</v>
          </cell>
          <cell r="Z137">
            <v>8</v>
          </cell>
          <cell r="AA137">
            <v>28</v>
          </cell>
          <cell r="AB137">
            <v>67</v>
          </cell>
          <cell r="AC137">
            <v>93.050903119868636</v>
          </cell>
          <cell r="AD137">
            <v>111.66108374384235</v>
          </cell>
          <cell r="AE137">
            <v>133.99330049261081</v>
          </cell>
          <cell r="AF137">
            <v>154.09229556650243</v>
          </cell>
          <cell r="AG137">
            <v>172.58337103448272</v>
          </cell>
          <cell r="AH137">
            <v>189.84170813793102</v>
          </cell>
          <cell r="AI137">
            <v>205.02904478896551</v>
          </cell>
          <cell r="AJ137">
            <v>215.28049702841381</v>
          </cell>
          <cell r="AK137">
            <v>226.04452187983449</v>
          </cell>
          <cell r="AL137">
            <v>237.34674797382624</v>
          </cell>
          <cell r="AM137">
            <v>249.21408537251756</v>
          </cell>
        </row>
        <row r="138">
          <cell r="Y138">
            <v>4.4247787610619468E-2</v>
          </cell>
          <cell r="Z138">
            <v>4.3956043956043959E-2</v>
          </cell>
          <cell r="AA138">
            <v>7.2916666666666671E-2</v>
          </cell>
          <cell r="AB138">
            <v>0.11001642036124795</v>
          </cell>
          <cell r="AC138">
            <v>0.11296157372703089</v>
          </cell>
          <cell r="AD138">
            <v>0.11177182290434214</v>
          </cell>
          <cell r="AE138">
            <v>0.11432262262058193</v>
          </cell>
          <cell r="AF138">
            <v>0.11606083409888289</v>
          </cell>
          <cell r="AG138">
            <v>0.11736593801374451</v>
          </cell>
          <cell r="AH138">
            <v>0.11786450103128526</v>
          </cell>
          <cell r="AI138">
            <v>0.11731041719540103</v>
          </cell>
          <cell r="AJ138">
            <v>0.11455371135303027</v>
          </cell>
          <cell r="AK138">
            <v>0.11238337257020926</v>
          </cell>
          <cell r="AL138">
            <v>0.11066939085759918</v>
          </cell>
          <cell r="AM138">
            <v>0.10931240317812656</v>
          </cell>
        </row>
        <row r="139">
          <cell r="A139" t="str">
            <v>Headcount Compare with Google</v>
          </cell>
        </row>
        <row r="140">
          <cell r="A140" t="str">
            <v>Total headcount - Google</v>
          </cell>
          <cell r="J140">
            <v>26316</v>
          </cell>
          <cell r="K140">
            <v>28768</v>
          </cell>
          <cell r="L140">
            <v>31353</v>
          </cell>
          <cell r="M140">
            <v>32467</v>
          </cell>
          <cell r="N140">
            <v>33077</v>
          </cell>
          <cell r="O140">
            <v>34311</v>
          </cell>
          <cell r="P140">
            <v>36118</v>
          </cell>
          <cell r="Q140">
            <v>37544</v>
          </cell>
          <cell r="R140">
            <v>38194</v>
          </cell>
          <cell r="S140">
            <v>39294</v>
          </cell>
          <cell r="T140">
            <v>40994</v>
          </cell>
          <cell r="U140">
            <v>42194</v>
          </cell>
          <cell r="AA140">
            <v>32467</v>
          </cell>
          <cell r="AB140">
            <v>37544</v>
          </cell>
          <cell r="AC140">
            <v>42194</v>
          </cell>
          <cell r="AD140">
            <v>46294</v>
          </cell>
          <cell r="AE140">
            <v>49794</v>
          </cell>
          <cell r="AF140">
            <v>52594</v>
          </cell>
          <cell r="AG140">
            <v>54794</v>
          </cell>
          <cell r="AH140">
            <v>56994</v>
          </cell>
          <cell r="AI140">
            <v>59194</v>
          </cell>
          <cell r="AJ140">
            <v>61394</v>
          </cell>
          <cell r="AK140">
            <v>63594</v>
          </cell>
          <cell r="AL140">
            <v>65794</v>
          </cell>
          <cell r="AM140">
            <v>67994</v>
          </cell>
        </row>
        <row r="141">
          <cell r="A141" t="str">
            <v>Total headcount - Facebook</v>
          </cell>
          <cell r="J141">
            <v>2431</v>
          </cell>
          <cell r="K141">
            <v>2661</v>
          </cell>
          <cell r="L141">
            <v>2958</v>
          </cell>
          <cell r="M141">
            <v>3200</v>
          </cell>
          <cell r="N141">
            <v>3539</v>
          </cell>
          <cell r="O141">
            <v>3976</v>
          </cell>
          <cell r="P141">
            <v>4331</v>
          </cell>
          <cell r="Q141">
            <v>4619</v>
          </cell>
          <cell r="R141">
            <v>4812.9799999999996</v>
          </cell>
          <cell r="S141">
            <v>5190.3964999999998</v>
          </cell>
          <cell r="T141">
            <v>5430.7268000000004</v>
          </cell>
          <cell r="U141">
            <v>5717.2506999999996</v>
          </cell>
          <cell r="AA141">
            <v>3200</v>
          </cell>
          <cell r="AB141">
            <v>4619</v>
          </cell>
          <cell r="AC141">
            <v>5717.2506999999996</v>
          </cell>
          <cell r="AD141">
            <v>6839.7342431999996</v>
          </cell>
          <cell r="AE141">
            <v>7941.7525954713583</v>
          </cell>
          <cell r="AF141">
            <v>8986.5742274970107</v>
          </cell>
          <cell r="AG141">
            <v>9948.0148103580668</v>
          </cell>
          <cell r="AH141">
            <v>10810.671418375594</v>
          </cell>
          <cell r="AI141">
            <v>11568.519050094943</v>
          </cell>
          <cell r="AJ141">
            <v>12222.732007282044</v>
          </cell>
          <cell r="AK141">
            <v>12779.393371392618</v>
          </cell>
          <cell r="AL141">
            <v>13247.485712939353</v>
          </cell>
          <cell r="AM141">
            <v>13637.32742342466</v>
          </cell>
        </row>
        <row r="142">
          <cell r="A142" t="str">
            <v>Avg revenue/headcount - Google</v>
          </cell>
          <cell r="J142">
            <v>325847.39322085422</v>
          </cell>
          <cell r="K142">
            <v>313751.39043381537</v>
          </cell>
          <cell r="L142">
            <v>310018.18007846142</v>
          </cell>
          <cell r="M142">
            <v>325992.54627775896</v>
          </cell>
          <cell r="N142">
            <v>321824.83296550473</v>
          </cell>
          <cell r="O142">
            <v>319547.66692897322</v>
          </cell>
          <cell r="P142">
            <v>319120.66005869652</v>
          </cell>
          <cell r="Q142">
            <v>343730.02343916474</v>
          </cell>
          <cell r="R142">
            <v>333585.11808137398</v>
          </cell>
          <cell r="S142">
            <v>335416.85753550159</v>
          </cell>
          <cell r="T142">
            <v>334712.51890520565</v>
          </cell>
          <cell r="U142">
            <v>357972.46053941321</v>
          </cell>
          <cell r="AA142">
            <v>1167493.146887609</v>
          </cell>
          <cell r="AB142">
            <v>1226294.4811421265</v>
          </cell>
          <cell r="AC142">
            <v>1297490.5199791442</v>
          </cell>
          <cell r="AD142">
            <v>1369876.3538471509</v>
          </cell>
          <cell r="AE142">
            <v>1445369.9569149897</v>
          </cell>
          <cell r="AF142">
            <v>1524915.9162425967</v>
          </cell>
          <cell r="AG142">
            <v>1607960.0901892118</v>
          </cell>
          <cell r="AH142">
            <v>1698688.6111479693</v>
          </cell>
          <cell r="AI142">
            <v>1797667.3014883441</v>
          </cell>
          <cell r="AJ142">
            <v>1905529.052662828</v>
          </cell>
          <cell r="AK142">
            <v>2022978.1144512258</v>
          </cell>
          <cell r="AL142">
            <v>2150795.2725925664</v>
          </cell>
          <cell r="AM142">
            <v>2289843.9103958476</v>
          </cell>
        </row>
        <row r="143">
          <cell r="A143" t="str">
            <v>Avg revenue/headcount - Facebook</v>
          </cell>
          <cell r="J143">
            <v>300699.30069930071</v>
          </cell>
          <cell r="K143">
            <v>336339.72190905677</v>
          </cell>
          <cell r="L143">
            <v>322515.21298174444</v>
          </cell>
          <cell r="M143">
            <v>353437.5</v>
          </cell>
          <cell r="N143">
            <v>298954.50692285958</v>
          </cell>
          <cell r="O143">
            <v>297786.72032193159</v>
          </cell>
          <cell r="P143">
            <v>291387.67028399906</v>
          </cell>
          <cell r="Q143">
            <v>343147.86750378867</v>
          </cell>
          <cell r="R143">
            <v>341546.46251567412</v>
          </cell>
          <cell r="S143">
            <v>347285.94040787488</v>
          </cell>
          <cell r="T143">
            <v>338302.929960365</v>
          </cell>
          <cell r="U143">
            <v>363927.06253542524</v>
          </cell>
          <cell r="AA143">
            <v>1159687.5</v>
          </cell>
          <cell r="AB143">
            <v>1101753.6263260446</v>
          </cell>
          <cell r="AC143">
            <v>1288084.3346671525</v>
          </cell>
          <cell r="AD143">
            <v>1426916.0797485043</v>
          </cell>
          <cell r="AE143">
            <v>1500922.3176111726</v>
          </cell>
          <cell r="AF143">
            <v>1547510.6015821961</v>
          </cell>
          <cell r="AG143">
            <v>1626895.7650528771</v>
          </cell>
          <cell r="AH143">
            <v>1726066.880948639</v>
          </cell>
          <cell r="AI143">
            <v>1834072.3677433517</v>
          </cell>
          <cell r="AJ143">
            <v>1979281.4102475143</v>
          </cell>
          <cell r="AK143">
            <v>2123276.4916621265</v>
          </cell>
          <cell r="AL143">
            <v>2251891.7724983511</v>
          </cell>
          <cell r="AM143">
            <v>2379807.0520422775</v>
          </cell>
        </row>
        <row r="144">
          <cell r="A144" t="str">
            <v>Cash Opex/headcount - Google</v>
          </cell>
          <cell r="J144">
            <v>141130.87095303237</v>
          </cell>
          <cell r="K144">
            <v>118673.52614015572</v>
          </cell>
          <cell r="L144">
            <v>114343.12505980289</v>
          </cell>
          <cell r="M144">
            <v>114762.68210798658</v>
          </cell>
          <cell r="N144">
            <v>113341.59688000726</v>
          </cell>
          <cell r="O144">
            <v>109568.14141237504</v>
          </cell>
          <cell r="P144">
            <v>115178.02757627776</v>
          </cell>
          <cell r="Q144">
            <v>112108.45940762838</v>
          </cell>
          <cell r="R144">
            <v>104013.67671152536</v>
          </cell>
          <cell r="S144">
            <v>102471.19090548175</v>
          </cell>
          <cell r="T144">
            <v>107362.28757354736</v>
          </cell>
          <cell r="U144">
            <v>110348.18472579042</v>
          </cell>
          <cell r="AA144">
            <v>444728.49354729417</v>
          </cell>
          <cell r="AB144">
            <v>422900.92957596423</v>
          </cell>
          <cell r="AC144">
            <v>404238.57104967535</v>
          </cell>
          <cell r="AD144">
            <v>424390.3867121939</v>
          </cell>
          <cell r="AE144">
            <v>439865.86854290048</v>
          </cell>
          <cell r="AF144">
            <v>456747.47197645373</v>
          </cell>
          <cell r="AG144">
            <v>473612.34316044505</v>
          </cell>
          <cell r="AH144">
            <v>494393.84852852597</v>
          </cell>
          <cell r="AI144">
            <v>517046.39928681217</v>
          </cell>
          <cell r="AJ144">
            <v>541680.15233660082</v>
          </cell>
          <cell r="AK144">
            <v>568419.37338329747</v>
          </cell>
          <cell r="AL144">
            <v>597402.93454590847</v>
          </cell>
          <cell r="AM144">
            <v>628785.00208205718</v>
          </cell>
        </row>
        <row r="145">
          <cell r="A145" t="str">
            <v>Cash Open/headcount - Facebook</v>
          </cell>
          <cell r="J145">
            <v>69518.716577540108</v>
          </cell>
          <cell r="K145">
            <v>81548.290116497563</v>
          </cell>
          <cell r="L145">
            <v>80121.703853955376</v>
          </cell>
          <cell r="M145">
            <v>82187.5</v>
          </cell>
          <cell r="N145">
            <v>85052.274653857021</v>
          </cell>
          <cell r="O145">
            <v>130784.70824949698</v>
          </cell>
          <cell r="P145">
            <v>90510.274763334106</v>
          </cell>
          <cell r="Q145">
            <v>105867.07079454427</v>
          </cell>
          <cell r="R145">
            <v>98646.92880550072</v>
          </cell>
          <cell r="S145">
            <v>141668.09090950774</v>
          </cell>
          <cell r="T145">
            <v>104551.97424745945</v>
          </cell>
          <cell r="U145">
            <v>122309.7440212534</v>
          </cell>
          <cell r="AA145">
            <v>277187.5</v>
          </cell>
          <cell r="AB145">
            <v>368478.02554665512</v>
          </cell>
          <cell r="AC145">
            <v>433279.5720820165</v>
          </cell>
          <cell r="AD145">
            <v>464310.43916362268</v>
          </cell>
          <cell r="AE145">
            <v>473438.13890449074</v>
          </cell>
          <cell r="AF145">
            <v>477296.19782723667</v>
          </cell>
          <cell r="AG145">
            <v>497687.20018368913</v>
          </cell>
          <cell r="AH145">
            <v>518471.84064859542</v>
          </cell>
          <cell r="AI145">
            <v>539680.83773281926</v>
          </cell>
          <cell r="AJ145">
            <v>561183.9523018956</v>
          </cell>
          <cell r="AK145">
            <v>583529.47831404768</v>
          </cell>
          <cell r="AL145">
            <v>606773.43009830837</v>
          </cell>
          <cell r="AM145">
            <v>630976.82222266309</v>
          </cell>
        </row>
        <row r="147">
          <cell r="A147" t="str">
            <v>Revenue Drivers &amp; Analysis</v>
          </cell>
        </row>
        <row r="148">
          <cell r="AO148" t="str">
            <v>3-Year CAGR</v>
          </cell>
          <cell r="AP148" t="str">
            <v>5-Year CAGR</v>
          </cell>
        </row>
        <row r="149">
          <cell r="A149" t="str">
            <v>($ millions)</v>
          </cell>
          <cell r="B149" t="str">
            <v>1Q09A</v>
          </cell>
          <cell r="C149" t="str">
            <v>2Q09A</v>
          </cell>
          <cell r="D149" t="str">
            <v>3Q09A</v>
          </cell>
          <cell r="E149" t="str">
            <v>4Q09A</v>
          </cell>
          <cell r="F149" t="str">
            <v>1Q10A</v>
          </cell>
          <cell r="G149" t="str">
            <v>2Q10A</v>
          </cell>
          <cell r="H149" t="str">
            <v>3Q10A</v>
          </cell>
          <cell r="I149" t="str">
            <v>4Q10A</v>
          </cell>
          <cell r="J149" t="str">
            <v>1Q11A</v>
          </cell>
          <cell r="K149" t="str">
            <v>2Q11A</v>
          </cell>
          <cell r="L149" t="str">
            <v>3Q11A</v>
          </cell>
          <cell r="M149" t="str">
            <v>4Q11A</v>
          </cell>
          <cell r="N149" t="str">
            <v>1Q12A</v>
          </cell>
          <cell r="O149" t="str">
            <v>2Q12A</v>
          </cell>
          <cell r="P149" t="str">
            <v>3Q12A</v>
          </cell>
          <cell r="Q149" t="str">
            <v>4Q12A</v>
          </cell>
          <cell r="R149" t="str">
            <v>1Q13E</v>
          </cell>
          <cell r="S149" t="str">
            <v>2Q13E</v>
          </cell>
          <cell r="T149" t="str">
            <v>3Q13E</v>
          </cell>
          <cell r="U149" t="str">
            <v>4Q13E</v>
          </cell>
          <cell r="Y149" t="str">
            <v>2009A</v>
          </cell>
          <cell r="Z149" t="str">
            <v>2010A</v>
          </cell>
          <cell r="AA149" t="str">
            <v>2011A</v>
          </cell>
          <cell r="AB149" t="str">
            <v>2012A</v>
          </cell>
          <cell r="AC149" t="str">
            <v>2013E</v>
          </cell>
          <cell r="AD149" t="str">
            <v>2014E</v>
          </cell>
          <cell r="AE149" t="str">
            <v>2015E</v>
          </cell>
          <cell r="AF149" t="str">
            <v>2016E</v>
          </cell>
          <cell r="AG149" t="str">
            <v>2017E</v>
          </cell>
          <cell r="AH149" t="str">
            <v>2018E</v>
          </cell>
          <cell r="AI149" t="str">
            <v>2019E</v>
          </cell>
          <cell r="AJ149" t="str">
            <v>2020E</v>
          </cell>
          <cell r="AK149" t="str">
            <v>2021E</v>
          </cell>
          <cell r="AL149" t="str">
            <v>2022E</v>
          </cell>
          <cell r="AM149" t="str">
            <v>2023E</v>
          </cell>
          <cell r="AO149" t="str">
            <v>2011 - 2014</v>
          </cell>
          <cell r="AP149" t="str">
            <v>2011 - 2016</v>
          </cell>
        </row>
        <row r="150">
          <cell r="A150" t="str">
            <v>Revenue Summary</v>
          </cell>
        </row>
        <row r="151">
          <cell r="A151" t="str">
            <v>Total Advertising Revenue</v>
          </cell>
          <cell r="F151">
            <v>340</v>
          </cell>
          <cell r="G151">
            <v>424</v>
          </cell>
          <cell r="H151">
            <v>450</v>
          </cell>
          <cell r="I151">
            <v>655</v>
          </cell>
          <cell r="J151">
            <v>637</v>
          </cell>
          <cell r="K151">
            <v>776</v>
          </cell>
          <cell r="L151">
            <v>798</v>
          </cell>
          <cell r="M151">
            <v>943</v>
          </cell>
          <cell r="N151">
            <v>872</v>
          </cell>
          <cell r="O151">
            <v>992</v>
          </cell>
          <cell r="P151">
            <v>1086</v>
          </cell>
          <cell r="Q151">
            <v>1329</v>
          </cell>
          <cell r="R151">
            <v>1404.0242082530285</v>
          </cell>
          <cell r="S151">
            <v>1558.6674489639699</v>
          </cell>
          <cell r="T151">
            <v>1616.6777689891333</v>
          </cell>
          <cell r="U151">
            <v>1763.1180712114219</v>
          </cell>
          <cell r="Z151">
            <v>1869</v>
          </cell>
          <cell r="AA151">
            <v>3154</v>
          </cell>
          <cell r="AB151">
            <v>4279</v>
          </cell>
          <cell r="AC151">
            <v>6342.4874974175536</v>
          </cell>
          <cell r="AD151">
            <v>8472.2192964863862</v>
          </cell>
          <cell r="AE151">
            <v>10440.320738059703</v>
          </cell>
          <cell r="AF151">
            <v>12244.934371685566</v>
          </cell>
          <cell r="AG151">
            <v>14327.991852796087</v>
          </cell>
          <cell r="AH151">
            <v>16596.927122413712</v>
          </cell>
          <cell r="AI151">
            <v>18935.863980540809</v>
          </cell>
          <cell r="AJ151">
            <v>21680.048747139313</v>
          </cell>
          <cell r="AK151">
            <v>24379.580860189017</v>
          </cell>
          <cell r="AL151">
            <v>26822.956827480735</v>
          </cell>
          <cell r="AM151">
            <v>29178.906918017357</v>
          </cell>
          <cell r="AO151">
            <v>0.39009719351831773</v>
          </cell>
          <cell r="AP151">
            <v>0.31165299293865822</v>
          </cell>
        </row>
        <row r="152">
          <cell r="A152" t="str">
            <v>+ Total Payments and other fees revenue</v>
          </cell>
          <cell r="F152">
            <v>5</v>
          </cell>
          <cell r="G152">
            <v>8</v>
          </cell>
          <cell r="H152">
            <v>17</v>
          </cell>
          <cell r="I152">
            <v>76</v>
          </cell>
          <cell r="J152">
            <v>94</v>
          </cell>
          <cell r="K152">
            <v>119</v>
          </cell>
          <cell r="L152">
            <v>156</v>
          </cell>
          <cell r="M152">
            <v>188</v>
          </cell>
          <cell r="N152">
            <v>186</v>
          </cell>
          <cell r="O152">
            <v>192</v>
          </cell>
          <cell r="P152">
            <v>176</v>
          </cell>
          <cell r="Q152">
            <v>256</v>
          </cell>
          <cell r="R152">
            <v>239.83208490566037</v>
          </cell>
          <cell r="S152">
            <v>243.88428062827225</v>
          </cell>
          <cell r="T152">
            <v>220.553019265144</v>
          </cell>
          <cell r="U152">
            <v>317.54418181818187</v>
          </cell>
          <cell r="Z152">
            <v>106</v>
          </cell>
          <cell r="AA152">
            <v>557</v>
          </cell>
          <cell r="AB152">
            <v>810</v>
          </cell>
          <cell r="AC152">
            <v>1021.8135666172585</v>
          </cell>
          <cell r="AD152">
            <v>1287.5074763421592</v>
          </cell>
          <cell r="AE152">
            <v>1479.6329734297115</v>
          </cell>
          <cell r="AF152">
            <v>1661.8845172713932</v>
          </cell>
          <cell r="AG152">
            <v>1856.3913128587526</v>
          </cell>
          <cell r="AH152">
            <v>2063.0147736624499</v>
          </cell>
          <cell r="AI152">
            <v>2281.6371449508933</v>
          </cell>
          <cell r="AJ152">
            <v>2512.177497311322</v>
          </cell>
          <cell r="AK152">
            <v>2754.6046629917369</v>
          </cell>
          <cell r="AL152">
            <v>3008.9472557768468</v>
          </cell>
          <cell r="AM152">
            <v>3275.3010552581945</v>
          </cell>
          <cell r="AO152">
            <v>0.32220315200048955</v>
          </cell>
          <cell r="AP152">
            <v>0.24436884526167124</v>
          </cell>
        </row>
        <row r="153">
          <cell r="A153" t="str">
            <v>= Total Revenue</v>
          </cell>
          <cell r="F153">
            <v>345</v>
          </cell>
          <cell r="G153">
            <v>432</v>
          </cell>
          <cell r="H153">
            <v>467</v>
          </cell>
          <cell r="I153">
            <v>731</v>
          </cell>
          <cell r="J153">
            <v>731</v>
          </cell>
          <cell r="K153">
            <v>895</v>
          </cell>
          <cell r="L153">
            <v>954</v>
          </cell>
          <cell r="M153">
            <v>1131</v>
          </cell>
          <cell r="N153">
            <v>1058</v>
          </cell>
          <cell r="O153">
            <v>1184</v>
          </cell>
          <cell r="P153">
            <v>1262</v>
          </cell>
          <cell r="Q153">
            <v>1585</v>
          </cell>
          <cell r="R153">
            <v>1643.8562931586889</v>
          </cell>
          <cell r="S153">
            <v>1802.5517295922423</v>
          </cell>
          <cell r="T153">
            <v>1837.2307882542773</v>
          </cell>
          <cell r="U153">
            <v>2080.6622530296036</v>
          </cell>
          <cell r="Z153">
            <v>1975</v>
          </cell>
          <cell r="AA153">
            <v>3711</v>
          </cell>
          <cell r="AB153">
            <v>5089</v>
          </cell>
          <cell r="AC153">
            <v>7364.301064034812</v>
          </cell>
          <cell r="AD153">
            <v>9759.726772828546</v>
          </cell>
          <cell r="AE153">
            <v>11919.953711489416</v>
          </cell>
          <cell r="AF153">
            <v>13906.818888956959</v>
          </cell>
          <cell r="AG153">
            <v>16184.383165654839</v>
          </cell>
          <cell r="AH153">
            <v>18659.941896076161</v>
          </cell>
          <cell r="AI153">
            <v>21217.501125491704</v>
          </cell>
          <cell r="AJ153">
            <v>24192.226244450634</v>
          </cell>
          <cell r="AK153">
            <v>27134.185523180753</v>
          </cell>
          <cell r="AL153">
            <v>29831.904083257581</v>
          </cell>
          <cell r="AM153">
            <v>32454.207973275552</v>
          </cell>
          <cell r="AO153">
            <v>0.38032780082186801</v>
          </cell>
          <cell r="AP153">
            <v>0.3024089407434547</v>
          </cell>
        </row>
        <row r="154">
          <cell r="A154" t="str">
            <v>Y/Y change in Total Revenue</v>
          </cell>
          <cell r="J154">
            <v>1.1188405797101448</v>
          </cell>
          <cell r="K154">
            <v>1.0717592592592591</v>
          </cell>
          <cell r="L154">
            <v>1.0428265524625266</v>
          </cell>
          <cell r="M154">
            <v>0.54719562243502051</v>
          </cell>
          <cell r="N154">
            <v>0.44733242134062934</v>
          </cell>
          <cell r="O154">
            <v>0.32290502793296083</v>
          </cell>
          <cell r="P154">
            <v>0.32285115303983236</v>
          </cell>
          <cell r="Q154">
            <v>0.40141467727674618</v>
          </cell>
          <cell r="R154">
            <v>0.55373940752239026</v>
          </cell>
          <cell r="S154">
            <v>0.52242544729074525</v>
          </cell>
          <cell r="T154">
            <v>0.45580886549467303</v>
          </cell>
          <cell r="U154">
            <v>0.31272066437198953</v>
          </cell>
          <cell r="AA154">
            <v>0.87898734177215188</v>
          </cell>
          <cell r="AB154">
            <v>0.37132848288870934</v>
          </cell>
          <cell r="AC154">
            <v>0.44710180075354922</v>
          </cell>
          <cell r="AD154">
            <v>0.32527536394354151</v>
          </cell>
          <cell r="AE154">
            <v>0.22134092366960756</v>
          </cell>
          <cell r="AF154">
            <v>0.1666839675352465</v>
          </cell>
          <cell r="AG154">
            <v>0.16377320326695521</v>
          </cell>
          <cell r="AH154">
            <v>0.1529597208050999</v>
          </cell>
          <cell r="AI154">
            <v>0.13706147873661645</v>
          </cell>
          <cell r="AJ154">
            <v>0.14020148279313416</v>
          </cell>
          <cell r="AK154">
            <v>0.12160762920299506</v>
          </cell>
          <cell r="AL154">
            <v>9.9421394379874295E-2</v>
          </cell>
          <cell r="AM154">
            <v>8.7902665639424393E-2</v>
          </cell>
        </row>
        <row r="155">
          <cell r="A155" t="str">
            <v>Q/Q change in Total Revenue</v>
          </cell>
          <cell r="G155">
            <v>0.25217391304347836</v>
          </cell>
          <cell r="H155">
            <v>8.1018518518518601E-2</v>
          </cell>
          <cell r="I155">
            <v>0.56531049250535337</v>
          </cell>
          <cell r="J155">
            <v>0</v>
          </cell>
          <cell r="K155">
            <v>0.22435020519835835</v>
          </cell>
          <cell r="L155">
            <v>6.5921787709497304E-2</v>
          </cell>
          <cell r="M155">
            <v>0.18553459119496862</v>
          </cell>
          <cell r="N155">
            <v>-6.454465075154725E-2</v>
          </cell>
          <cell r="O155">
            <v>0.11909262759924388</v>
          </cell>
          <cell r="P155">
            <v>6.5878378378378288E-2</v>
          </cell>
          <cell r="Q155">
            <v>0.25594294770206028</v>
          </cell>
          <cell r="R155">
            <v>3.7133307986554565E-2</v>
          </cell>
          <cell r="S155">
            <v>9.6538509536389094E-2</v>
          </cell>
          <cell r="T155">
            <v>1.9238870148752918E-2</v>
          </cell>
          <cell r="U155">
            <v>0.13249912114015516</v>
          </cell>
          <cell r="AA155" t="str">
            <v>--</v>
          </cell>
          <cell r="AB155" t="str">
            <v>--</v>
          </cell>
          <cell r="AC155" t="str">
            <v>--</v>
          </cell>
          <cell r="AD155" t="str">
            <v>--</v>
          </cell>
          <cell r="AE155" t="str">
            <v>--</v>
          </cell>
          <cell r="AF155" t="str">
            <v>--</v>
          </cell>
          <cell r="AG155" t="str">
            <v>--</v>
          </cell>
          <cell r="AH155" t="str">
            <v>--</v>
          </cell>
          <cell r="AI155" t="str">
            <v>--</v>
          </cell>
          <cell r="AJ155" t="str">
            <v>--</v>
          </cell>
          <cell r="AK155" t="str">
            <v>--</v>
          </cell>
          <cell r="AL155" t="str">
            <v>--</v>
          </cell>
          <cell r="AM155" t="str">
            <v>--</v>
          </cell>
        </row>
        <row r="156">
          <cell r="A156" t="str">
            <v>Y/Y change in Total Ad Rev</v>
          </cell>
          <cell r="J156">
            <v>0.87352941176470589</v>
          </cell>
          <cell r="K156">
            <v>0.83018867924528306</v>
          </cell>
          <cell r="L156">
            <v>0.77333333333333343</v>
          </cell>
          <cell r="M156">
            <v>0.43969465648854955</v>
          </cell>
          <cell r="N156">
            <v>0.36891679748822614</v>
          </cell>
          <cell r="O156">
            <v>0.27835051546391743</v>
          </cell>
          <cell r="P156">
            <v>0.36090225563909772</v>
          </cell>
          <cell r="Q156">
            <v>0.40933191940615066</v>
          </cell>
          <cell r="R156">
            <v>0.61011950487732625</v>
          </cell>
          <cell r="S156">
            <v>0.57123734774593737</v>
          </cell>
          <cell r="T156">
            <v>0.48865356260509518</v>
          </cell>
          <cell r="U156">
            <v>0.32665016644952738</v>
          </cell>
          <cell r="AA156">
            <v>0.68753344034242914</v>
          </cell>
          <cell r="AB156">
            <v>0.35668991756499691</v>
          </cell>
          <cell r="AC156">
            <v>0.48223591900386853</v>
          </cell>
          <cell r="AD156">
            <v>0.33578809574886614</v>
          </cell>
          <cell r="AE156">
            <v>0.23230057824276718</v>
          </cell>
          <cell r="AF156">
            <v>0.17285040171680044</v>
          </cell>
          <cell r="AG156">
            <v>0.17011585508594118</v>
          </cell>
          <cell r="AH156">
            <v>0.15835682298875997</v>
          </cell>
          <cell r="AI156">
            <v>0.14092589796146204</v>
          </cell>
          <cell r="AJ156">
            <v>0.14491996612452063</v>
          </cell>
          <cell r="AK156">
            <v>0.1245168839117996</v>
          </cell>
          <cell r="AL156">
            <v>0.10022223028787436</v>
          </cell>
          <cell r="AM156">
            <v>8.783334759435979E-2</v>
          </cell>
        </row>
        <row r="157">
          <cell r="A157" t="str">
            <v>Q/Q change in Total Ad Rev</v>
          </cell>
          <cell r="G157">
            <v>0.24705882352941178</v>
          </cell>
          <cell r="H157">
            <v>6.1320754716981174E-2</v>
          </cell>
          <cell r="I157">
            <v>0.45555555555555549</v>
          </cell>
          <cell r="J157">
            <v>-2.7480916030534375E-2</v>
          </cell>
          <cell r="K157">
            <v>0.21821036106750391</v>
          </cell>
          <cell r="L157">
            <v>2.8350515463917425E-2</v>
          </cell>
          <cell r="M157">
            <v>0.18170426065162903</v>
          </cell>
          <cell r="N157">
            <v>-7.5291622481442166E-2</v>
          </cell>
          <cell r="O157">
            <v>0.13761467889908263</v>
          </cell>
          <cell r="P157">
            <v>9.4758064516129004E-2</v>
          </cell>
          <cell r="Q157">
            <v>0.22375690607734811</v>
          </cell>
          <cell r="R157">
            <v>5.6451623967666231E-2</v>
          </cell>
          <cell r="S157">
            <v>0.11014285921989764</v>
          </cell>
          <cell r="T157">
            <v>3.7217894082359981E-2</v>
          </cell>
          <cell r="U157">
            <v>9.0581008183129752E-2</v>
          </cell>
          <cell r="AA157" t="str">
            <v>--</v>
          </cell>
          <cell r="AB157" t="str">
            <v>--</v>
          </cell>
          <cell r="AC157" t="str">
            <v>--</v>
          </cell>
          <cell r="AD157" t="str">
            <v>--</v>
          </cell>
          <cell r="AE157" t="str">
            <v>--</v>
          </cell>
          <cell r="AF157" t="str">
            <v>--</v>
          </cell>
          <cell r="AG157" t="str">
            <v>--</v>
          </cell>
          <cell r="AH157" t="str">
            <v>--</v>
          </cell>
          <cell r="AI157" t="str">
            <v>--</v>
          </cell>
          <cell r="AJ157" t="str">
            <v>--</v>
          </cell>
          <cell r="AK157" t="str">
            <v>--</v>
          </cell>
          <cell r="AL157" t="str">
            <v>--</v>
          </cell>
          <cell r="AM157" t="str">
            <v>--</v>
          </cell>
        </row>
        <row r="158">
          <cell r="A158" t="str">
            <v>Y/Y change in Pmts &amp; Other Rev</v>
          </cell>
          <cell r="J158">
            <v>17.8</v>
          </cell>
          <cell r="K158">
            <v>13.875</v>
          </cell>
          <cell r="L158">
            <v>8.1764705882352935</v>
          </cell>
          <cell r="M158">
            <v>1.4736842105263159</v>
          </cell>
          <cell r="N158">
            <v>0.97872340425531923</v>
          </cell>
          <cell r="O158">
            <v>0.61344537815126055</v>
          </cell>
          <cell r="P158">
            <v>0.12820512820512819</v>
          </cell>
          <cell r="Q158">
            <v>0.36170212765957444</v>
          </cell>
          <cell r="R158">
            <v>0.28941981132075467</v>
          </cell>
          <cell r="S158">
            <v>0.27023062827225131</v>
          </cell>
          <cell r="T158">
            <v>0.253142154915591</v>
          </cell>
          <cell r="U158">
            <v>0.24040696022727293</v>
          </cell>
          <cell r="AA158">
            <v>4.2547169811320753</v>
          </cell>
          <cell r="AB158">
            <v>0.45421903052064638</v>
          </cell>
          <cell r="AC158">
            <v>0.26149823039167708</v>
          </cell>
          <cell r="AD158">
            <v>0.2600219045872405</v>
          </cell>
          <cell r="AE158">
            <v>0.1492228205411168</v>
          </cell>
          <cell r="AF158">
            <v>0.12317348093374281</v>
          </cell>
          <cell r="AG158">
            <v>0.11703989872095044</v>
          </cell>
          <cell r="AH158">
            <v>0.11130382876307854</v>
          </cell>
          <cell r="AI158">
            <v>0.10597227614629512</v>
          </cell>
          <cell r="AJ158">
            <v>0.10104163708528269</v>
          </cell>
          <cell r="AK158">
            <v>9.6500810925929548E-2</v>
          </cell>
          <cell r="AL158">
            <v>9.2333610046558157E-2</v>
          </cell>
          <cell r="AM158">
            <v>8.8520594360694815E-2</v>
          </cell>
        </row>
        <row r="159">
          <cell r="A159" t="str">
            <v>Q/Q change in Pmts &amp; Other Rev</v>
          </cell>
          <cell r="G159">
            <v>0.60000000000000009</v>
          </cell>
          <cell r="H159">
            <v>1.125</v>
          </cell>
          <cell r="I159">
            <v>3.4705882352941178</v>
          </cell>
          <cell r="J159">
            <v>0.23684210526315796</v>
          </cell>
          <cell r="K159">
            <v>0.26595744680851063</v>
          </cell>
          <cell r="L159">
            <v>0.31092436974789917</v>
          </cell>
          <cell r="M159">
            <v>0.20512820512820507</v>
          </cell>
          <cell r="N159">
            <v>-1.0638297872340385E-2</v>
          </cell>
          <cell r="O159">
            <v>3.2258064516129004E-2</v>
          </cell>
          <cell r="P159">
            <v>-8.333333333333337E-2</v>
          </cell>
          <cell r="Q159">
            <v>0.45454545454545459</v>
          </cell>
          <cell r="R159">
            <v>-6.3155918337264194E-2</v>
          </cell>
          <cell r="S159">
            <v>1.6895970045900377E-2</v>
          </cell>
          <cell r="T159">
            <v>-9.5665293814855112E-2</v>
          </cell>
          <cell r="U159">
            <v>0.43976347671956928</v>
          </cell>
          <cell r="AA159" t="str">
            <v>--</v>
          </cell>
          <cell r="AB159" t="str">
            <v>--</v>
          </cell>
          <cell r="AC159" t="str">
            <v>--</v>
          </cell>
          <cell r="AD159" t="str">
            <v>--</v>
          </cell>
          <cell r="AE159" t="str">
            <v>--</v>
          </cell>
          <cell r="AF159" t="str">
            <v>--</v>
          </cell>
          <cell r="AG159" t="str">
            <v>--</v>
          </cell>
          <cell r="AH159" t="str">
            <v>--</v>
          </cell>
          <cell r="AI159" t="str">
            <v>--</v>
          </cell>
          <cell r="AJ159" t="str">
            <v>--</v>
          </cell>
          <cell r="AK159" t="str">
            <v>--</v>
          </cell>
          <cell r="AL159" t="str">
            <v>--</v>
          </cell>
          <cell r="AM159" t="str">
            <v>--</v>
          </cell>
        </row>
        <row r="160">
          <cell r="P160">
            <v>1086</v>
          </cell>
        </row>
        <row r="161">
          <cell r="A161" t="str">
            <v>Ad Impression Summary</v>
          </cell>
          <cell r="P161">
            <v>1058.5656374999999</v>
          </cell>
        </row>
        <row r="162">
          <cell r="A162" t="str">
            <v>Total Ad Impressions (billions)</v>
          </cell>
          <cell r="F162">
            <v>2400</v>
          </cell>
          <cell r="G162">
            <v>2600</v>
          </cell>
          <cell r="H162">
            <v>2825</v>
          </cell>
          <cell r="I162">
            <v>3175</v>
          </cell>
          <cell r="J162">
            <v>3407.4074074074074</v>
          </cell>
          <cell r="K162">
            <v>3666</v>
          </cell>
          <cell r="L162">
            <v>3969.125</v>
          </cell>
          <cell r="M162">
            <v>4457.4675925925931</v>
          </cell>
          <cell r="N162">
            <v>4600</v>
          </cell>
          <cell r="O162">
            <v>4325.88</v>
          </cell>
          <cell r="P162">
            <v>5040.7887499999997</v>
          </cell>
          <cell r="Q162">
            <v>6509.6856722222228</v>
          </cell>
          <cell r="R162">
            <v>7060.3527986288609</v>
          </cell>
          <cell r="S162">
            <v>6806.1113842069826</v>
          </cell>
          <cell r="T162">
            <v>6995.8710286307578</v>
          </cell>
          <cell r="U162">
            <v>7951.039341415616</v>
          </cell>
          <cell r="Z162">
            <v>11000</v>
          </cell>
          <cell r="AA162">
            <v>15500</v>
          </cell>
          <cell r="AB162">
            <v>20476.354422222223</v>
          </cell>
          <cell r="AC162">
            <v>28813.374552882218</v>
          </cell>
          <cell r="AD162">
            <v>32106.396858079177</v>
          </cell>
          <cell r="AE162">
            <v>34487.123580562533</v>
          </cell>
          <cell r="AF162">
            <v>36186.688801018427</v>
          </cell>
          <cell r="AG162">
            <v>38171.406890032056</v>
          </cell>
          <cell r="AH162">
            <v>40245.397800459832</v>
          </cell>
          <cell r="AI162">
            <v>42200.69697006965</v>
          </cell>
          <cell r="AJ162">
            <v>45451.357295544025</v>
          </cell>
          <cell r="AK162">
            <v>48382.094344166653</v>
          </cell>
          <cell r="AL162">
            <v>50659.863030568384</v>
          </cell>
          <cell r="AM162">
            <v>52669.589550512937</v>
          </cell>
        </row>
        <row r="163">
          <cell r="A163" t="str">
            <v>Y/Y change (%)</v>
          </cell>
          <cell r="J163">
            <v>0.41975308641975317</v>
          </cell>
          <cell r="K163">
            <v>0.41</v>
          </cell>
          <cell r="L163">
            <v>0.40500000000000003</v>
          </cell>
          <cell r="M163">
            <v>0.40392680081656485</v>
          </cell>
          <cell r="N163">
            <v>0.35</v>
          </cell>
          <cell r="O163">
            <v>0.18</v>
          </cell>
          <cell r="P163">
            <v>0.27</v>
          </cell>
          <cell r="Q163">
            <v>0.46039999999999998</v>
          </cell>
          <cell r="R163">
            <v>0.53485930404975246</v>
          </cell>
          <cell r="S163">
            <v>0.57334724592614283</v>
          </cell>
          <cell r="T163">
            <v>0.38785245238272648</v>
          </cell>
          <cell r="U163">
            <v>0.22141678442998547</v>
          </cell>
          <cell r="AA163">
            <v>0.40909090909090917</v>
          </cell>
          <cell r="AB163">
            <v>0.32105512401433689</v>
          </cell>
          <cell r="AC163">
            <v>0.40715353713608993</v>
          </cell>
          <cell r="AD163">
            <v>0.11428797759016929</v>
          </cell>
          <cell r="AE163">
            <v>7.4151164735393627E-2</v>
          </cell>
          <cell r="AF163">
            <v>4.9281153195791516E-2</v>
          </cell>
          <cell r="AG163">
            <v>5.4846634350191659E-2</v>
          </cell>
          <cell r="AH163">
            <v>5.4333625071843139E-2</v>
          </cell>
          <cell r="AI163">
            <v>4.8584416516501028E-2</v>
          </cell>
          <cell r="AJ163">
            <v>7.7028593337685081E-2</v>
          </cell>
          <cell r="AK163">
            <v>6.4480737716273939E-2</v>
          </cell>
          <cell r="AL163">
            <v>4.7078753354470315E-2</v>
          </cell>
          <cell r="AM163">
            <v>3.967098210928599E-2</v>
          </cell>
        </row>
        <row r="164">
          <cell r="A164" t="str">
            <v>Y/Y change (#)</v>
          </cell>
          <cell r="N164">
            <v>1192.5925925925926</v>
          </cell>
          <cell r="O164">
            <v>659.88000000000011</v>
          </cell>
          <cell r="P164">
            <v>1071.6637499999997</v>
          </cell>
          <cell r="Q164">
            <v>2052.2180796296298</v>
          </cell>
          <cell r="R164">
            <v>2460.3527986288609</v>
          </cell>
          <cell r="S164">
            <v>2480.2313842069825</v>
          </cell>
          <cell r="T164">
            <v>1955.0822786307581</v>
          </cell>
          <cell r="U164">
            <v>1441.3536691933932</v>
          </cell>
          <cell r="AB164">
            <v>4976.3544222222226</v>
          </cell>
          <cell r="AC164">
            <v>8337.0201306599956</v>
          </cell>
          <cell r="AD164">
            <v>3293.0223051969588</v>
          </cell>
          <cell r="AE164">
            <v>2380.7267224833558</v>
          </cell>
          <cell r="AF164">
            <v>1699.5652204558937</v>
          </cell>
          <cell r="AG164">
            <v>1984.7180890136297</v>
          </cell>
          <cell r="AH164">
            <v>2073.9909104277758</v>
          </cell>
          <cell r="AI164">
            <v>1955.2991696098179</v>
          </cell>
          <cell r="AJ164">
            <v>3250.660325474375</v>
          </cell>
          <cell r="AK164">
            <v>2930.7370486226282</v>
          </cell>
          <cell r="AL164">
            <v>2277.7686864017305</v>
          </cell>
          <cell r="AM164">
            <v>2009.7265199445537</v>
          </cell>
        </row>
        <row r="165">
          <cell r="A165" t="str">
            <v>Q/Q change</v>
          </cell>
          <cell r="G165">
            <v>8.3333333333333259E-2</v>
          </cell>
          <cell r="H165">
            <v>8.6538461538461453E-2</v>
          </cell>
          <cell r="I165">
            <v>0.12389380530973448</v>
          </cell>
          <cell r="K165">
            <v>7.5891304347825983E-2</v>
          </cell>
          <cell r="L165">
            <v>8.2685488270594742E-2</v>
          </cell>
          <cell r="M165">
            <v>0.12303532707903964</v>
          </cell>
          <cell r="N165">
            <v>3.1976095046493791E-2</v>
          </cell>
          <cell r="O165">
            <v>-5.9591304347826113E-2</v>
          </cell>
          <cell r="P165">
            <v>0.16526319500309761</v>
          </cell>
          <cell r="Q165">
            <v>0.29140219816238533</v>
          </cell>
          <cell r="R165">
            <v>8.4591968665463257E-2</v>
          </cell>
          <cell r="S165">
            <v>-3.6009732328284305E-2</v>
          </cell>
          <cell r="T165">
            <v>2.7880772692626898E-2</v>
          </cell>
          <cell r="U165">
            <v>0.13653315060781002</v>
          </cell>
        </row>
        <row r="167">
          <cell r="A167" t="str">
            <v>Impressions by Geography</v>
          </cell>
        </row>
        <row r="168">
          <cell r="A168" t="str">
            <v>US &amp; Canada</v>
          </cell>
          <cell r="J168">
            <v>1106.6666666666667</v>
          </cell>
          <cell r="K168">
            <v>1125.7142857142858</v>
          </cell>
          <cell r="L168">
            <v>1067.5675675675675</v>
          </cell>
          <cell r="M168">
            <v>1155</v>
          </cell>
          <cell r="N168">
            <v>1200</v>
          </cell>
          <cell r="O168">
            <v>1162.3349414110296</v>
          </cell>
          <cell r="P168">
            <v>1331.3287006708968</v>
          </cell>
          <cell r="Q168">
            <v>1712.3395498378011</v>
          </cell>
          <cell r="R168">
            <v>1800.3899636503595</v>
          </cell>
          <cell r="S168">
            <v>1701.5278460517457</v>
          </cell>
          <cell r="T168">
            <v>1713.9884020145357</v>
          </cell>
          <cell r="U168">
            <v>1908.2494419397478</v>
          </cell>
          <cell r="AA168">
            <v>4454.9485199485198</v>
          </cell>
          <cell r="AB168">
            <v>5406.0031919197281</v>
          </cell>
          <cell r="AC168">
            <v>7124.1556536563885</v>
          </cell>
          <cell r="AD168">
            <v>7384.4712773582114</v>
          </cell>
          <cell r="AE168">
            <v>7414.7315698209441</v>
          </cell>
          <cell r="AF168">
            <v>7418.2712042087769</v>
          </cell>
          <cell r="AG168">
            <v>7252.5673091060908</v>
          </cell>
          <cell r="AH168">
            <v>7646.6255820873685</v>
          </cell>
          <cell r="AI168">
            <v>8018.132424313234</v>
          </cell>
          <cell r="AJ168">
            <v>8635.7578861533657</v>
          </cell>
          <cell r="AK168">
            <v>9192.5979253916648</v>
          </cell>
          <cell r="AL168">
            <v>9625.3739758079937</v>
          </cell>
          <cell r="AM168">
            <v>10007.222014597459</v>
          </cell>
        </row>
        <row r="169">
          <cell r="A169" t="str">
            <v>Europe</v>
          </cell>
          <cell r="J169">
            <v>1287.5</v>
          </cell>
          <cell r="K169">
            <v>1361.1111111111111</v>
          </cell>
          <cell r="L169">
            <v>1289.4736842105262</v>
          </cell>
          <cell r="M169">
            <v>1610.5263157894738</v>
          </cell>
          <cell r="N169">
            <v>1800</v>
          </cell>
          <cell r="O169">
            <v>1538.2601992953037</v>
          </cell>
          <cell r="P169">
            <v>1803.2580338577131</v>
          </cell>
          <cell r="Q169">
            <v>2383.366912193495</v>
          </cell>
          <cell r="R169">
            <v>2506.4252435132453</v>
          </cell>
          <cell r="S169">
            <v>2382.1389844724436</v>
          </cell>
          <cell r="T169">
            <v>2413.5755048776114</v>
          </cell>
          <cell r="U169">
            <v>2703.3533760813098</v>
          </cell>
          <cell r="AA169">
            <v>5548.6111111111113</v>
          </cell>
          <cell r="AB169">
            <v>7524.8851453465122</v>
          </cell>
          <cell r="AC169">
            <v>10005.493108944611</v>
          </cell>
          <cell r="AD169">
            <v>10916.17493174692</v>
          </cell>
          <cell r="AE169">
            <v>11208.315163682824</v>
          </cell>
          <cell r="AF169">
            <v>11217.873528315713</v>
          </cell>
          <cell r="AG169">
            <v>11260.565032559456</v>
          </cell>
          <cell r="AH169">
            <v>11872.39235113565</v>
          </cell>
          <cell r="AI169">
            <v>12449.205606170546</v>
          </cell>
          <cell r="AJ169">
            <v>13408.150402185487</v>
          </cell>
          <cell r="AK169">
            <v>14272.717831529162</v>
          </cell>
          <cell r="AL169">
            <v>14944.659594017672</v>
          </cell>
          <cell r="AM169">
            <v>15537.528917401316</v>
          </cell>
        </row>
        <row r="170">
          <cell r="A170" t="str">
            <v>Asia</v>
          </cell>
          <cell r="J170">
            <v>509.09090909090907</v>
          </cell>
          <cell r="K170">
            <v>672.72727272727275</v>
          </cell>
          <cell r="L170">
            <v>733.33333333333337</v>
          </cell>
          <cell r="M170">
            <v>730.76923076923072</v>
          </cell>
          <cell r="N170">
            <v>700</v>
          </cell>
          <cell r="O170">
            <v>726.62007808301485</v>
          </cell>
          <cell r="P170">
            <v>842.22512292796921</v>
          </cell>
          <cell r="Q170">
            <v>1059.5441082049203</v>
          </cell>
          <cell r="R170">
            <v>1235.5617397600506</v>
          </cell>
          <cell r="S170">
            <v>1259.1306060782917</v>
          </cell>
          <cell r="T170">
            <v>1329.2154954398441</v>
          </cell>
          <cell r="U170">
            <v>1550.4526715760451</v>
          </cell>
          <cell r="AA170">
            <v>2645.9207459207455</v>
          </cell>
          <cell r="AB170">
            <v>3328.3893092159042</v>
          </cell>
          <cell r="AC170">
            <v>5374.3605128542313</v>
          </cell>
          <cell r="AD170">
            <v>6100.2154030350439</v>
          </cell>
          <cell r="AE170">
            <v>7069.8603340153186</v>
          </cell>
          <cell r="AF170">
            <v>7780.1380922189619</v>
          </cell>
          <cell r="AG170">
            <v>8779.4235847073742</v>
          </cell>
          <cell r="AH170">
            <v>9256.4414941057621</v>
          </cell>
          <cell r="AI170">
            <v>9706.1603031160193</v>
          </cell>
          <cell r="AJ170">
            <v>10453.812177975125</v>
          </cell>
          <cell r="AK170">
            <v>11127.88169915833</v>
          </cell>
          <cell r="AL170">
            <v>11651.768497030729</v>
          </cell>
          <cell r="AM170">
            <v>12114.005596617975</v>
          </cell>
        </row>
        <row r="171">
          <cell r="A171" t="str">
            <v>Rest of World</v>
          </cell>
          <cell r="J171">
            <v>550</v>
          </cell>
          <cell r="K171">
            <v>762.5</v>
          </cell>
          <cell r="L171">
            <v>887.5</v>
          </cell>
          <cell r="M171">
            <v>877.77777777777783</v>
          </cell>
          <cell r="N171">
            <v>1000</v>
          </cell>
          <cell r="O171">
            <v>898.66478121065188</v>
          </cell>
          <cell r="P171">
            <v>1063.9768925434205</v>
          </cell>
          <cell r="Q171">
            <v>1354.435101986006</v>
          </cell>
          <cell r="R171">
            <v>1517.9758517052051</v>
          </cell>
          <cell r="S171">
            <v>1463.3139476045012</v>
          </cell>
          <cell r="T171">
            <v>1539.0916262987666</v>
          </cell>
          <cell r="U171">
            <v>1788.9838518185136</v>
          </cell>
          <cell r="AA171">
            <v>3077.7777777777778</v>
          </cell>
          <cell r="AB171">
            <v>4317.0767757400781</v>
          </cell>
          <cell r="AC171">
            <v>6309.3652774269867</v>
          </cell>
          <cell r="AD171">
            <v>7705.5352459390024</v>
          </cell>
          <cell r="AE171">
            <v>8794.216513043446</v>
          </cell>
          <cell r="AF171">
            <v>9770.4059762749766</v>
          </cell>
          <cell r="AG171">
            <v>10878.850963659135</v>
          </cell>
          <cell r="AH171">
            <v>11469.938373131052</v>
          </cell>
          <cell r="AI171">
            <v>12027.19863646985</v>
          </cell>
          <cell r="AJ171">
            <v>12953.636829230047</v>
          </cell>
          <cell r="AK171">
            <v>13788.896888087495</v>
          </cell>
          <cell r="AL171">
            <v>14438.060963711989</v>
          </cell>
          <cell r="AM171">
            <v>15010.833021896186</v>
          </cell>
        </row>
        <row r="172">
          <cell r="A172" t="str">
            <v>Total</v>
          </cell>
          <cell r="J172">
            <v>3453.257575757576</v>
          </cell>
          <cell r="K172">
            <v>3922.0526695526696</v>
          </cell>
          <cell r="L172">
            <v>3977.8745851114272</v>
          </cell>
          <cell r="M172">
            <v>4374.073324336483</v>
          </cell>
          <cell r="N172">
            <v>4700</v>
          </cell>
          <cell r="O172">
            <v>4325.88</v>
          </cell>
          <cell r="P172">
            <v>5040.7887499999997</v>
          </cell>
          <cell r="Q172">
            <v>6509.6856722222219</v>
          </cell>
          <cell r="R172">
            <v>7060.3527986288609</v>
          </cell>
          <cell r="S172">
            <v>6806.1113842069826</v>
          </cell>
          <cell r="T172">
            <v>6995.8710286307578</v>
          </cell>
          <cell r="U172">
            <v>7951.039341415616</v>
          </cell>
          <cell r="AA172">
            <v>15727.258154758156</v>
          </cell>
          <cell r="AB172">
            <v>20576.354422222223</v>
          </cell>
          <cell r="AC172">
            <v>28813.374552882218</v>
          </cell>
          <cell r="AD172">
            <v>32106.396858079177</v>
          </cell>
          <cell r="AE172">
            <v>34487.123580562533</v>
          </cell>
          <cell r="AF172">
            <v>36186.688801018427</v>
          </cell>
          <cell r="AG172">
            <v>38171.406890032056</v>
          </cell>
          <cell r="AH172">
            <v>40245.397800459832</v>
          </cell>
          <cell r="AI172">
            <v>42200.69697006965</v>
          </cell>
          <cell r="AJ172">
            <v>45451.357295544025</v>
          </cell>
          <cell r="AK172">
            <v>48382.094344166653</v>
          </cell>
          <cell r="AL172">
            <v>50659.863030568391</v>
          </cell>
          <cell r="AM172">
            <v>52669.589550512937</v>
          </cell>
        </row>
        <row r="174">
          <cell r="A174" t="str">
            <v>Share of Ad Impressions by Geography</v>
          </cell>
        </row>
        <row r="175">
          <cell r="A175" t="str">
            <v>US &amp; Canada</v>
          </cell>
          <cell r="J175">
            <v>0.3204703507886712</v>
          </cell>
          <cell r="K175">
            <v>0.28702171555556372</v>
          </cell>
          <cell r="L175">
            <v>0.26837637656131963</v>
          </cell>
          <cell r="M175">
            <v>0.26405593010382505</v>
          </cell>
          <cell r="N175">
            <v>0.25531914893617019</v>
          </cell>
          <cell r="O175">
            <v>0.26869329278921966</v>
          </cell>
          <cell r="P175">
            <v>0.26411118709763365</v>
          </cell>
          <cell r="Q175">
            <v>0.26304488973171219</v>
          </cell>
          <cell r="R175">
            <v>0.255</v>
          </cell>
          <cell r="S175">
            <v>0.25</v>
          </cell>
          <cell r="T175">
            <v>0.245</v>
          </cell>
          <cell r="U175">
            <v>0.24</v>
          </cell>
          <cell r="AA175">
            <v>0.2832628851202974</v>
          </cell>
          <cell r="AB175">
            <v>0.26272891110785435</v>
          </cell>
          <cell r="AC175">
            <v>0.24725169350022402</v>
          </cell>
          <cell r="AD175">
            <v>0.23</v>
          </cell>
          <cell r="AE175">
            <v>0.215</v>
          </cell>
          <cell r="AF175">
            <v>0.20499999999999999</v>
          </cell>
          <cell r="AG175">
            <v>0.19</v>
          </cell>
          <cell r="AH175">
            <v>0.19</v>
          </cell>
          <cell r="AI175">
            <v>0.19</v>
          </cell>
          <cell r="AJ175">
            <v>0.19</v>
          </cell>
          <cell r="AK175">
            <v>0.19</v>
          </cell>
          <cell r="AL175">
            <v>0.19</v>
          </cell>
          <cell r="AM175">
            <v>0.19</v>
          </cell>
        </row>
        <row r="176">
          <cell r="A176" t="str">
            <v>Europe</v>
          </cell>
          <cell r="J176">
            <v>0.37283636443410917</v>
          </cell>
          <cell r="K176">
            <v>0.34704049786928354</v>
          </cell>
          <cell r="L176">
            <v>0.32416147282190039</v>
          </cell>
          <cell r="M176">
            <v>0.36819828941339927</v>
          </cell>
          <cell r="N176">
            <v>0.38297872340425532</v>
          </cell>
          <cell r="O176">
            <v>0.35559474587720963</v>
          </cell>
          <cell r="P176">
            <v>0.35773330787919116</v>
          </cell>
          <cell r="Q176">
            <v>0.36612626664351383</v>
          </cell>
          <cell r="R176">
            <v>0.35499999999999998</v>
          </cell>
          <cell r="S176">
            <v>0.35</v>
          </cell>
          <cell r="T176">
            <v>0.34499999999999997</v>
          </cell>
          <cell r="U176">
            <v>0.34</v>
          </cell>
          <cell r="AA176">
            <v>0.35280218945426439</v>
          </cell>
          <cell r="AB176">
            <v>0.36570545933149967</v>
          </cell>
          <cell r="AC176">
            <v>0.34725169350022406</v>
          </cell>
          <cell r="AD176">
            <v>0.34</v>
          </cell>
          <cell r="AE176">
            <v>0.32500000000000001</v>
          </cell>
          <cell r="AF176">
            <v>0.31</v>
          </cell>
          <cell r="AG176">
            <v>0.29499999999999998</v>
          </cell>
          <cell r="AH176">
            <v>0.29499999999999998</v>
          </cell>
          <cell r="AI176">
            <v>0.29499999999999998</v>
          </cell>
          <cell r="AJ176">
            <v>0.29499999999999998</v>
          </cell>
          <cell r="AK176">
            <v>0.29499999999999998</v>
          </cell>
          <cell r="AL176">
            <v>0.29499999999999998</v>
          </cell>
          <cell r="AM176">
            <v>0.29499999999999998</v>
          </cell>
        </row>
        <row r="177">
          <cell r="A177" t="str">
            <v>Asia</v>
          </cell>
          <cell r="J177">
            <v>0.14742338152381368</v>
          </cell>
          <cell r="K177">
            <v>0.17152428317695204</v>
          </cell>
          <cell r="L177">
            <v>0.18435305529191073</v>
          </cell>
          <cell r="M177">
            <v>0.16706835404504414</v>
          </cell>
          <cell r="N177">
            <v>0.14893617021276595</v>
          </cell>
          <cell r="O177">
            <v>0.16797046568166821</v>
          </cell>
          <cell r="P177">
            <v>0.16708201130784725</v>
          </cell>
          <cell r="Q177">
            <v>0.16276425031183142</v>
          </cell>
          <cell r="R177">
            <v>0.17499999999999999</v>
          </cell>
          <cell r="S177">
            <v>0.185</v>
          </cell>
          <cell r="T177">
            <v>0.19</v>
          </cell>
          <cell r="U177">
            <v>0.19500000000000001</v>
          </cell>
          <cell r="AA177">
            <v>0.16823789117496257</v>
          </cell>
          <cell r="AB177">
            <v>0.16175796941081472</v>
          </cell>
          <cell r="AC177">
            <v>0.18652311977517508</v>
          </cell>
          <cell r="AD177">
            <v>0.19</v>
          </cell>
          <cell r="AE177">
            <v>0.20499999999999999</v>
          </cell>
          <cell r="AF177">
            <v>0.215</v>
          </cell>
          <cell r="AG177">
            <v>0.23</v>
          </cell>
          <cell r="AH177">
            <v>0.23</v>
          </cell>
          <cell r="AI177">
            <v>0.23</v>
          </cell>
          <cell r="AJ177">
            <v>0.23</v>
          </cell>
          <cell r="AK177">
            <v>0.23</v>
          </cell>
          <cell r="AL177">
            <v>0.23</v>
          </cell>
          <cell r="AM177">
            <v>0.23</v>
          </cell>
        </row>
        <row r="178">
          <cell r="A178" t="str">
            <v>Rest of World</v>
          </cell>
          <cell r="J178">
            <v>0.15926990325340587</v>
          </cell>
          <cell r="K178">
            <v>0.19441350339820068</v>
          </cell>
          <cell r="L178">
            <v>0.22310909532486922</v>
          </cell>
          <cell r="M178">
            <v>0.2006774264377314</v>
          </cell>
          <cell r="N178">
            <v>0.21276595744680851</v>
          </cell>
          <cell r="O178">
            <v>0.20774149565190247</v>
          </cell>
          <cell r="P178">
            <v>0.21107349371532788</v>
          </cell>
          <cell r="Q178">
            <v>0.20806459331294261</v>
          </cell>
          <cell r="R178">
            <v>0.215</v>
          </cell>
          <cell r="S178">
            <v>0.215</v>
          </cell>
          <cell r="T178">
            <v>0.22</v>
          </cell>
          <cell r="U178">
            <v>0.22500000000000001</v>
          </cell>
          <cell r="AA178">
            <v>0.19569703425047555</v>
          </cell>
          <cell r="AB178">
            <v>0.20980766014983129</v>
          </cell>
          <cell r="AC178">
            <v>0.21897349322437684</v>
          </cell>
          <cell r="AD178">
            <v>0.24</v>
          </cell>
          <cell r="AE178">
            <v>0.255</v>
          </cell>
          <cell r="AF178">
            <v>0.27</v>
          </cell>
          <cell r="AG178">
            <v>0.28499999999999998</v>
          </cell>
          <cell r="AH178">
            <v>0.28499999999999998</v>
          </cell>
          <cell r="AI178">
            <v>0.28499999999999998</v>
          </cell>
          <cell r="AJ178">
            <v>0.28499999999999998</v>
          </cell>
          <cell r="AK178">
            <v>0.28499999999999998</v>
          </cell>
          <cell r="AL178">
            <v>0.28499999999999998</v>
          </cell>
          <cell r="AM178">
            <v>0.28499999999999998</v>
          </cell>
        </row>
        <row r="179">
          <cell r="A179" t="str">
            <v>Total</v>
          </cell>
          <cell r="J179">
            <v>0.99999999999999989</v>
          </cell>
          <cell r="K179">
            <v>1</v>
          </cell>
          <cell r="L179">
            <v>1</v>
          </cell>
          <cell r="M179">
            <v>0.99999999999999978</v>
          </cell>
          <cell r="N179">
            <v>1</v>
          </cell>
          <cell r="O179">
            <v>1</v>
          </cell>
          <cell r="P179">
            <v>1</v>
          </cell>
          <cell r="Q179">
            <v>1</v>
          </cell>
          <cell r="R179">
            <v>0.99999999999999989</v>
          </cell>
          <cell r="S179">
            <v>0.99999999999999989</v>
          </cell>
          <cell r="T179">
            <v>1</v>
          </cell>
          <cell r="U179">
            <v>1.0000000000000002</v>
          </cell>
          <cell r="AA179">
            <v>0.99999999999999989</v>
          </cell>
          <cell r="AB179">
            <v>1</v>
          </cell>
          <cell r="AC179">
            <v>1</v>
          </cell>
          <cell r="AD179">
            <v>1</v>
          </cell>
          <cell r="AE179">
            <v>1</v>
          </cell>
          <cell r="AF179">
            <v>1</v>
          </cell>
          <cell r="AG179">
            <v>1</v>
          </cell>
          <cell r="AH179">
            <v>1</v>
          </cell>
          <cell r="AI179">
            <v>1</v>
          </cell>
          <cell r="AJ179">
            <v>1</v>
          </cell>
          <cell r="AK179">
            <v>1</v>
          </cell>
          <cell r="AL179">
            <v>1</v>
          </cell>
          <cell r="AM179">
            <v>1</v>
          </cell>
        </row>
        <row r="181">
          <cell r="A181" t="str">
            <v>Average Price per Thousand Ads</v>
          </cell>
          <cell r="F181">
            <v>0.14166666666666666</v>
          </cell>
          <cell r="G181">
            <v>0.16307692307692306</v>
          </cell>
          <cell r="H181">
            <v>0.15929203539823009</v>
          </cell>
          <cell r="I181">
            <v>0.20629921259842521</v>
          </cell>
          <cell r="J181">
            <v>0.18694565217391304</v>
          </cell>
          <cell r="K181">
            <v>0.21167484997272232</v>
          </cell>
          <cell r="L181">
            <v>0.2010518691147293</v>
          </cell>
          <cell r="M181">
            <v>0.21155509948453124</v>
          </cell>
          <cell r="N181">
            <v>0.1895</v>
          </cell>
          <cell r="O181">
            <v>0.23072558647026734</v>
          </cell>
          <cell r="P181">
            <v>0.21512549995276037</v>
          </cell>
          <cell r="Q181">
            <v>0.20319867305489225</v>
          </cell>
          <cell r="R181">
            <v>0.19886034710980638</v>
          </cell>
          <cell r="S181">
            <v>0.22900998249613258</v>
          </cell>
          <cell r="T181">
            <v>0.23109027630338574</v>
          </cell>
          <cell r="U181">
            <v>0.22174686798839477</v>
          </cell>
          <cell r="Z181">
            <v>0.17</v>
          </cell>
          <cell r="AA181">
            <v>0.20348387096774193</v>
          </cell>
          <cell r="AB181">
            <v>0.20897274542953609</v>
          </cell>
          <cell r="AC181">
            <v>0.22012303646617162</v>
          </cell>
          <cell r="AD181">
            <v>0.26387947965436226</v>
          </cell>
          <cell r="AE181">
            <v>0.30273098055484182</v>
          </cell>
          <cell r="AF181">
            <v>0.33838228302725915</v>
          </cell>
          <cell r="AG181">
            <v>0.37535928120421591</v>
          </cell>
          <cell r="AH181">
            <v>0.41239316864757342</v>
          </cell>
          <cell r="AI181">
            <v>0.4487097451013865</v>
          </cell>
          <cell r="AJ181">
            <v>0.47699452859386415</v>
          </cell>
          <cell r="AK181">
            <v>0.50389676574900943</v>
          </cell>
          <cell r="AL181">
            <v>0.52947156235490889</v>
          </cell>
          <cell r="AM181">
            <v>0.55399913246016907</v>
          </cell>
        </row>
        <row r="182">
          <cell r="A182" t="str">
            <v>Y/Y change</v>
          </cell>
          <cell r="J182">
            <v>0.31961636828644502</v>
          </cell>
          <cell r="K182">
            <v>0.2980061554931086</v>
          </cell>
          <cell r="L182">
            <v>0.26215895610913398</v>
          </cell>
          <cell r="M182">
            <v>2.5477008951735325E-2</v>
          </cell>
          <cell r="N182">
            <v>1.3663585092156483E-2</v>
          </cell>
          <cell r="O182">
            <v>0.09</v>
          </cell>
          <cell r="P182">
            <v>7.0000000000000007E-2</v>
          </cell>
          <cell r="Q182">
            <v>-3.95E-2</v>
          </cell>
          <cell r="R182">
            <v>4.9394971555706491E-2</v>
          </cell>
          <cell r="S182">
            <v>-7.4356901650169949E-3</v>
          </cell>
          <cell r="T182">
            <v>7.4211454960621204E-2</v>
          </cell>
          <cell r="U182">
            <v>9.1281082965004812E-2</v>
          </cell>
          <cell r="AA182">
            <v>0.19696394686907004</v>
          </cell>
          <cell r="AB182">
            <v>2.6974494025938434E-2</v>
          </cell>
          <cell r="AC182">
            <v>5.3357632899527108E-2</v>
          </cell>
          <cell r="AD182">
            <v>0.1987817535622407</v>
          </cell>
          <cell r="AE182">
            <v>0.14723198996514819</v>
          </cell>
          <cell r="AF182">
            <v>0.1177656228215429</v>
          </cell>
          <cell r="AG182">
            <v>0.10927581032360956</v>
          </cell>
          <cell r="AH182">
            <v>9.8662506291429697E-2</v>
          </cell>
          <cell r="AI182">
            <v>8.8062992345173452E-2</v>
          </cell>
          <cell r="AJ182">
            <v>6.3035812797171742E-2</v>
          </cell>
          <cell r="AK182">
            <v>5.6399466959192512E-2</v>
          </cell>
          <cell r="AL182">
            <v>5.0754040002388479E-2</v>
          </cell>
          <cell r="AM182">
            <v>4.6324622225544898E-2</v>
          </cell>
        </row>
        <row r="183">
          <cell r="A183" t="str">
            <v>Q/Q change</v>
          </cell>
          <cell r="G183">
            <v>0.15113122171945692</v>
          </cell>
          <cell r="H183">
            <v>-2.3209216897645657E-2</v>
          </cell>
          <cell r="I183">
            <v>0.29510061242344721</v>
          </cell>
          <cell r="J183">
            <v>-9.3813060073017041E-2</v>
          </cell>
          <cell r="K183">
            <v>0.13228014404851751</v>
          </cell>
          <cell r="L183">
            <v>-5.0185370909023752E-2</v>
          </cell>
          <cell r="M183">
            <v>5.2241396292656894E-2</v>
          </cell>
          <cell r="N183">
            <v>-0.1042522706295903</v>
          </cell>
          <cell r="O183">
            <v>0.21754926897238702</v>
          </cell>
          <cell r="P183">
            <v>-6.7613162268491123E-2</v>
          </cell>
          <cell r="Q183">
            <v>-5.5441251271872161E-2</v>
          </cell>
          <cell r="R183">
            <v>-2.1350168679073578E-2</v>
          </cell>
          <cell r="S183">
            <v>0.15161210278728032</v>
          </cell>
          <cell r="T183">
            <v>9.0838564528001875E-3</v>
          </cell>
          <cell r="U183">
            <v>-4.0431854011566126E-2</v>
          </cell>
        </row>
        <row r="185">
          <cell r="A185" t="str">
            <v>Revenue Drivers, by Segment</v>
          </cell>
        </row>
        <row r="186">
          <cell r="A186" t="str">
            <v>Desktop Ad Revenue Drivers</v>
          </cell>
        </row>
        <row r="187">
          <cell r="A187" t="str">
            <v>Desktop MAUs</v>
          </cell>
          <cell r="F187">
            <v>431</v>
          </cell>
          <cell r="G187">
            <v>482</v>
          </cell>
          <cell r="H187">
            <v>550</v>
          </cell>
          <cell r="I187">
            <v>608</v>
          </cell>
          <cell r="J187">
            <v>680</v>
          </cell>
          <cell r="K187">
            <v>739</v>
          </cell>
          <cell r="L187">
            <v>800</v>
          </cell>
          <cell r="M187">
            <v>787</v>
          </cell>
          <cell r="N187">
            <v>818</v>
          </cell>
          <cell r="O187">
            <v>853</v>
          </cell>
          <cell r="P187">
            <v>881</v>
          </cell>
          <cell r="Q187">
            <v>899</v>
          </cell>
          <cell r="R187">
            <v>919.81622784090905</v>
          </cell>
          <cell r="S187">
            <v>937.32870435606048</v>
          </cell>
          <cell r="T187">
            <v>951.03349594696977</v>
          </cell>
          <cell r="U187">
            <v>962.22502594696982</v>
          </cell>
          <cell r="AA187">
            <v>708</v>
          </cell>
          <cell r="AB187">
            <v>862.75</v>
          </cell>
          <cell r="AC187">
            <v>942.60086352272731</v>
          </cell>
          <cell r="AD187">
            <v>1031.7418281000002</v>
          </cell>
          <cell r="AE187">
            <v>1005.4870384130003</v>
          </cell>
          <cell r="AF187">
            <v>910.08792283142725</v>
          </cell>
          <cell r="AG187">
            <v>792.15936712735913</v>
          </cell>
          <cell r="AH187">
            <v>652.09610198457153</v>
          </cell>
          <cell r="AI187">
            <v>490.61238787619254</v>
          </cell>
          <cell r="AJ187">
            <v>411.56926988306486</v>
          </cell>
          <cell r="AK187">
            <v>322.3471701278379</v>
          </cell>
          <cell r="AL187">
            <v>223.5623162120844</v>
          </cell>
          <cell r="AM187">
            <v>115.88199300944325</v>
          </cell>
        </row>
        <row r="188">
          <cell r="A188" t="str">
            <v>x Desktop Ad Impressions Per Desktop MAU</v>
          </cell>
          <cell r="J188">
            <v>5010.8932461873637</v>
          </cell>
          <cell r="K188">
            <v>4960.7577807848438</v>
          </cell>
          <cell r="L188">
            <v>4961.40625</v>
          </cell>
          <cell r="M188">
            <v>5663.8724175255311</v>
          </cell>
          <cell r="N188">
            <v>5623.471882640587</v>
          </cell>
          <cell r="O188">
            <v>5020.6579132473626</v>
          </cell>
          <cell r="P188">
            <v>5263.9337684449483</v>
          </cell>
          <cell r="Q188">
            <v>6299.6958118279572</v>
          </cell>
          <cell r="R188">
            <v>6466.9926650366742</v>
          </cell>
          <cell r="S188">
            <v>6024.7894958968345</v>
          </cell>
          <cell r="T188">
            <v>6000.8844960272418</v>
          </cell>
          <cell r="U188">
            <v>6614.6806024193556</v>
          </cell>
          <cell r="AA188">
            <v>21892.65536723164</v>
          </cell>
          <cell r="AB188">
            <v>22235.37917685695</v>
          </cell>
          <cell r="AC188">
            <v>25108.725465950974</v>
          </cell>
          <cell r="AD188">
            <v>22597.852919355879</v>
          </cell>
          <cell r="AE188">
            <v>21467.960273388086</v>
          </cell>
          <cell r="AF188">
            <v>20394.562259718681</v>
          </cell>
          <cell r="AG188">
            <v>19374.834146732745</v>
          </cell>
          <cell r="AH188">
            <v>18406.092439396107</v>
          </cell>
          <cell r="AI188">
            <v>17485.787817426302</v>
          </cell>
          <cell r="AJ188">
            <v>16611.498426554987</v>
          </cell>
          <cell r="AK188">
            <v>15780.923505227236</v>
          </cell>
          <cell r="AL188">
            <v>14991.877329965873</v>
          </cell>
          <cell r="AM188">
            <v>14242.283463467578</v>
          </cell>
        </row>
        <row r="189">
          <cell r="A189" t="str">
            <v>= Desktop Ad Impressions Served (Billions)</v>
          </cell>
          <cell r="F189">
            <v>2400</v>
          </cell>
          <cell r="G189">
            <v>2600</v>
          </cell>
          <cell r="H189">
            <v>2825</v>
          </cell>
          <cell r="I189">
            <v>3175</v>
          </cell>
          <cell r="J189">
            <v>3407.4074074074074</v>
          </cell>
          <cell r="K189">
            <v>3666</v>
          </cell>
          <cell r="L189">
            <v>3969.125</v>
          </cell>
          <cell r="M189">
            <v>4457.4675925925931</v>
          </cell>
          <cell r="N189">
            <v>4600</v>
          </cell>
          <cell r="O189">
            <v>4282.6212000000005</v>
          </cell>
          <cell r="P189">
            <v>4637.5256499999996</v>
          </cell>
          <cell r="Q189">
            <v>5663.4265348333338</v>
          </cell>
          <cell r="R189">
            <v>5948.4447986288615</v>
          </cell>
          <cell r="S189">
            <v>5647.2081322069826</v>
          </cell>
          <cell r="T189">
            <v>5707.0421610307576</v>
          </cell>
          <cell r="U189">
            <v>6364.8112142938826</v>
          </cell>
          <cell r="Z189">
            <v>11000</v>
          </cell>
          <cell r="AA189">
            <v>15500</v>
          </cell>
          <cell r="AB189">
            <v>19183.573384833333</v>
          </cell>
          <cell r="AC189">
            <v>23667.506306160481</v>
          </cell>
          <cell r="AD189">
            <v>23315.150082151162</v>
          </cell>
          <cell r="AE189">
            <v>21585.755796056928</v>
          </cell>
          <cell r="AF189">
            <v>18560.844804003591</v>
          </cell>
          <cell r="AG189">
            <v>15347.956355873357</v>
          </cell>
          <cell r="AH189">
            <v>12002.541132497896</v>
          </cell>
          <cell r="AI189">
            <v>8578.744115003954</v>
          </cell>
          <cell r="AJ189">
            <v>6836.7822790809159</v>
          </cell>
          <cell r="AK189">
            <v>5086.9360339138793</v>
          </cell>
          <cell r="AL189">
            <v>3351.61882025461</v>
          </cell>
          <cell r="AM189">
            <v>1650.4241927520591</v>
          </cell>
        </row>
        <row r="190">
          <cell r="A190" t="str">
            <v>x Desktop eCPM</v>
          </cell>
          <cell r="F190">
            <v>0.14166666666666666</v>
          </cell>
          <cell r="G190">
            <v>0.16307692307692306</v>
          </cell>
          <cell r="H190">
            <v>0.15929203539823009</v>
          </cell>
          <cell r="I190">
            <v>0.20629921259842521</v>
          </cell>
          <cell r="J190">
            <v>0.18694565217391304</v>
          </cell>
          <cell r="K190">
            <v>0.21167484997272232</v>
          </cell>
          <cell r="L190">
            <v>0.2010518691147293</v>
          </cell>
          <cell r="M190">
            <v>0.21155509948453124</v>
          </cell>
          <cell r="N190">
            <v>0.18956521739130436</v>
          </cell>
          <cell r="O190">
            <v>0.22910858891746014</v>
          </cell>
          <cell r="P190">
            <v>0.20139187801581218</v>
          </cell>
          <cell r="Q190">
            <v>0.18069096397842035</v>
          </cell>
          <cell r="R190">
            <v>0.17060869565217393</v>
          </cell>
          <cell r="S190">
            <v>0.20161555824736493</v>
          </cell>
          <cell r="T190">
            <v>0.19132228411502156</v>
          </cell>
          <cell r="U190">
            <v>0.18069096397842035</v>
          </cell>
          <cell r="Z190">
            <v>0.1699090909090909</v>
          </cell>
          <cell r="AA190">
            <v>0.20348387096774193</v>
          </cell>
          <cell r="AB190">
            <v>0.19863219555396225</v>
          </cell>
          <cell r="AC190">
            <v>0.18571325542917339</v>
          </cell>
          <cell r="AD190">
            <v>0.21357024374354938</v>
          </cell>
          <cell r="AE190">
            <v>0.23492726811790435</v>
          </cell>
          <cell r="AF190">
            <v>0.24667363152379956</v>
          </cell>
          <cell r="AG190">
            <v>0.25900731309998953</v>
          </cell>
          <cell r="AH190">
            <v>0.271957678754989</v>
          </cell>
          <cell r="AI190">
            <v>0.28555556269273846</v>
          </cell>
          <cell r="AJ190">
            <v>0.29983334082737539</v>
          </cell>
          <cell r="AK190">
            <v>0.31482500786874418</v>
          </cell>
          <cell r="AL190">
            <v>0.33056625826218139</v>
          </cell>
          <cell r="AM190">
            <v>0.34709457117529047</v>
          </cell>
        </row>
        <row r="191">
          <cell r="A191" t="str">
            <v>= Desktop Ad Revenue</v>
          </cell>
          <cell r="F191">
            <v>340</v>
          </cell>
          <cell r="G191">
            <v>424</v>
          </cell>
          <cell r="H191">
            <v>450</v>
          </cell>
          <cell r="I191">
            <v>655</v>
          </cell>
          <cell r="J191">
            <v>637</v>
          </cell>
          <cell r="K191">
            <v>776</v>
          </cell>
          <cell r="L191">
            <v>798</v>
          </cell>
          <cell r="M191">
            <v>943</v>
          </cell>
          <cell r="N191">
            <v>872</v>
          </cell>
          <cell r="O191">
            <v>981.18529999999998</v>
          </cell>
          <cell r="P191">
            <v>933.96</v>
          </cell>
          <cell r="Q191">
            <v>1023.3299999999999</v>
          </cell>
          <cell r="R191">
            <v>1014.8564082530285</v>
          </cell>
          <cell r="S191">
            <v>1138.5650201139699</v>
          </cell>
          <cell r="T191">
            <v>1091.8843417891333</v>
          </cell>
          <cell r="U191">
            <v>1150.0638738514219</v>
          </cell>
          <cell r="Z191">
            <v>1869</v>
          </cell>
          <cell r="AA191">
            <v>3154</v>
          </cell>
          <cell r="AB191">
            <v>3810.4753000000001</v>
          </cell>
          <cell r="AC191">
            <v>4395.3696440075537</v>
          </cell>
          <cell r="AD191">
            <v>4979.4222859624588</v>
          </cell>
          <cell r="AE191">
            <v>5071.0826394278738</v>
          </cell>
          <cell r="AF191">
            <v>4578.4709919532115</v>
          </cell>
          <cell r="AG191">
            <v>3975.232937310665</v>
          </cell>
          <cell r="AH191">
            <v>3264.1832255554045</v>
          </cell>
          <cell r="AI191">
            <v>2449.7081029569727</v>
          </cell>
          <cell r="AJ191">
            <v>2049.8952712462287</v>
          </cell>
          <cell r="AK191">
            <v>1601.4946769047353</v>
          </cell>
          <cell r="AL191">
            <v>1107.9320925326731</v>
          </cell>
          <cell r="AM191">
            <v>572.85327744060089</v>
          </cell>
        </row>
        <row r="192">
          <cell r="A192" t="str">
            <v>Y/Y change in desktop ad revenue</v>
          </cell>
          <cell r="J192">
            <v>0.87352941176470589</v>
          </cell>
          <cell r="K192">
            <v>0.83018867924528306</v>
          </cell>
          <cell r="L192">
            <v>0.77333333333333343</v>
          </cell>
          <cell r="M192">
            <v>0.43969465648854955</v>
          </cell>
          <cell r="N192">
            <v>0.36891679748822614</v>
          </cell>
          <cell r="O192">
            <v>0.26441404639175259</v>
          </cell>
          <cell r="P192">
            <v>0.17037593984962407</v>
          </cell>
          <cell r="Q192">
            <v>8.5185577942735957E-2</v>
          </cell>
          <cell r="R192">
            <v>0.16382615625347308</v>
          </cell>
          <cell r="S192">
            <v>0.16039755193434924</v>
          </cell>
          <cell r="T192">
            <v>0.16909111930825005</v>
          </cell>
          <cell r="U192">
            <v>0.12384457980458108</v>
          </cell>
          <cell r="AA192">
            <v>0.68753344034242914</v>
          </cell>
          <cell r="AB192">
            <v>0.20814055168040579</v>
          </cell>
          <cell r="AC192">
            <v>0.15349642707500388</v>
          </cell>
          <cell r="AD192">
            <v>0.13287907258293408</v>
          </cell>
          <cell r="AE192">
            <v>1.8407828900917966E-2</v>
          </cell>
          <cell r="AF192">
            <v>-9.714131724941466E-2</v>
          </cell>
          <cell r="AG192">
            <v>-0.13175535144871597</v>
          </cell>
          <cell r="AH192">
            <v>-0.17886994874728057</v>
          </cell>
          <cell r="AI192">
            <v>-0.2495188126150143</v>
          </cell>
          <cell r="AJ192">
            <v>-0.16320835581518522</v>
          </cell>
          <cell r="AK192">
            <v>-0.21874317221527584</v>
          </cell>
          <cell r="AL192">
            <v>-0.30818871363718037</v>
          </cell>
          <cell r="AM192">
            <v>-0.48295271767867187</v>
          </cell>
        </row>
        <row r="193">
          <cell r="A193" t="str">
            <v>Y/Y change in desktop eCPM</v>
          </cell>
          <cell r="J193">
            <v>0.31961636828644502</v>
          </cell>
          <cell r="K193">
            <v>0.2980061554931086</v>
          </cell>
          <cell r="L193">
            <v>0.26215895610913398</v>
          </cell>
          <cell r="M193">
            <v>2.5477008951735325E-2</v>
          </cell>
          <cell r="N193">
            <v>1.4012442583871243E-2</v>
          </cell>
          <cell r="O193">
            <v>8.2360936818825836E-2</v>
          </cell>
          <cell r="P193">
            <v>1.6911501622940417E-3</v>
          </cell>
          <cell r="Q193">
            <v>-0.14589171133815027</v>
          </cell>
          <cell r="R193">
            <v>-0.1</v>
          </cell>
          <cell r="S193">
            <v>-0.12</v>
          </cell>
          <cell r="T193">
            <v>-0.05</v>
          </cell>
          <cell r="U193">
            <v>0</v>
          </cell>
          <cell r="AA193">
            <v>0.19760437701720779</v>
          </cell>
          <cell r="AB193">
            <v>-2.3843046580084071E-2</v>
          </cell>
          <cell r="AC193">
            <v>-6.5039507259935569E-2</v>
          </cell>
          <cell r="AD193">
            <v>0.15</v>
          </cell>
          <cell r="AE193">
            <v>0.1</v>
          </cell>
          <cell r="AF193">
            <v>0.05</v>
          </cell>
          <cell r="AG193">
            <v>0.05</v>
          </cell>
          <cell r="AH193">
            <v>0.05</v>
          </cell>
          <cell r="AI193">
            <v>0.05</v>
          </cell>
          <cell r="AJ193">
            <v>0.05</v>
          </cell>
          <cell r="AK193">
            <v>0.05</v>
          </cell>
          <cell r="AL193">
            <v>0.05</v>
          </cell>
          <cell r="AM193">
            <v>0.05</v>
          </cell>
        </row>
        <row r="194">
          <cell r="A194" t="str">
            <v>Y/Y change in desktop ad impressions/DAU</v>
          </cell>
          <cell r="N194">
            <v>0.12224938875305624</v>
          </cell>
          <cell r="O194">
            <v>1.2074794841735237E-2</v>
          </cell>
          <cell r="P194">
            <v>6.0976163450624066E-2</v>
          </cell>
          <cell r="Q194">
            <v>0.11225948387096762</v>
          </cell>
          <cell r="R194">
            <v>0.15</v>
          </cell>
          <cell r="S194">
            <v>0.2</v>
          </cell>
          <cell r="T194">
            <v>0.14000000000000001</v>
          </cell>
          <cell r="U194">
            <v>0.05</v>
          </cell>
          <cell r="AB194">
            <v>1.5654739175143151E-2</v>
          </cell>
          <cell r="AC194">
            <v>0.12922407422153004</v>
          </cell>
          <cell r="AD194">
            <v>-0.1</v>
          </cell>
          <cell r="AE194">
            <v>-0.05</v>
          </cell>
          <cell r="AF194">
            <v>-0.05</v>
          </cell>
          <cell r="AG194">
            <v>-0.05</v>
          </cell>
          <cell r="AH194">
            <v>-0.05</v>
          </cell>
          <cell r="AI194">
            <v>-0.05</v>
          </cell>
          <cell r="AJ194">
            <v>-0.05</v>
          </cell>
          <cell r="AK194">
            <v>-0.05</v>
          </cell>
          <cell r="AL194">
            <v>-0.05</v>
          </cell>
          <cell r="AM194">
            <v>-0.05</v>
          </cell>
        </row>
        <row r="195">
          <cell r="A195" t="str">
            <v>Desktop Ad Impressions as a Percent of Total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0.99</v>
          </cell>
          <cell r="P195">
            <v>0.92</v>
          </cell>
          <cell r="Q195">
            <v>0.87</v>
          </cell>
          <cell r="R195">
            <v>0.84251381882560672</v>
          </cell>
          <cell r="S195">
            <v>0.82972608196081854</v>
          </cell>
          <cell r="T195">
            <v>0.81577292343934882</v>
          </cell>
          <cell r="U195">
            <v>0.80050053093570539</v>
          </cell>
          <cell r="Z195">
            <v>1</v>
          </cell>
          <cell r="AA195">
            <v>1</v>
          </cell>
          <cell r="AB195">
            <v>0.93686468739836415</v>
          </cell>
          <cell r="AC195">
            <v>0.82140695678399833</v>
          </cell>
          <cell r="AD195">
            <v>0.72618394973474554</v>
          </cell>
          <cell r="AE195">
            <v>0.62590768828928911</v>
          </cell>
          <cell r="AF195">
            <v>0.5129191263136853</v>
          </cell>
          <cell r="AG195">
            <v>0.40207992333343268</v>
          </cell>
          <cell r="AH195">
            <v>0.29823387985894767</v>
          </cell>
          <cell r="AI195">
            <v>0.20328441781632955</v>
          </cell>
          <cell r="AJ195">
            <v>0.15041976050627603</v>
          </cell>
          <cell r="AK195">
            <v>0.10514088120551157</v>
          </cell>
          <cell r="AL195">
            <v>6.615925546881618E-2</v>
          </cell>
          <cell r="AM195">
            <v>3.133542916960097E-2</v>
          </cell>
        </row>
        <row r="196">
          <cell r="A196" t="str">
            <v>Y/Y change in desktop ad impressions served</v>
          </cell>
          <cell r="J196">
            <v>0.41975308641975317</v>
          </cell>
          <cell r="K196">
            <v>0.40999999999999992</v>
          </cell>
          <cell r="L196">
            <v>0.40500000000000003</v>
          </cell>
          <cell r="M196">
            <v>0.40392680081656485</v>
          </cell>
          <cell r="N196">
            <v>0.35000000000000009</v>
          </cell>
          <cell r="O196">
            <v>0.16820000000000013</v>
          </cell>
          <cell r="P196">
            <v>0.16839999999999988</v>
          </cell>
          <cell r="Q196">
            <v>0.27054800000000001</v>
          </cell>
          <cell r="R196">
            <v>0.29314017361496991</v>
          </cell>
          <cell r="S196">
            <v>0.31863358174357836</v>
          </cell>
          <cell r="T196">
            <v>0.2306222308507897</v>
          </cell>
          <cell r="U196">
            <v>0.12384457980458108</v>
          </cell>
          <cell r="AA196">
            <v>0.40909090909090917</v>
          </cell>
          <cell r="AB196">
            <v>0.23764989579569895</v>
          </cell>
          <cell r="AC196">
            <v>0.23373814833018436</v>
          </cell>
          <cell r="AD196">
            <v>-1.4887762971361407E-2</v>
          </cell>
          <cell r="AE196">
            <v>-7.4174700999165566E-2</v>
          </cell>
          <cell r="AF196">
            <v>-0.14013458785658539</v>
          </cell>
          <cell r="AG196">
            <v>-0.17310033471306274</v>
          </cell>
          <cell r="AH196">
            <v>-0.2179713797593148</v>
          </cell>
          <cell r="AI196">
            <v>-0.2852560120142994</v>
          </cell>
          <cell r="AJ196">
            <v>-0.20305557696684318</v>
          </cell>
          <cell r="AK196">
            <v>-0.25594587830026272</v>
          </cell>
          <cell r="AL196">
            <v>-0.34113210822588613</v>
          </cell>
          <cell r="AM196">
            <v>-0.50757401683683034</v>
          </cell>
        </row>
        <row r="198">
          <cell r="A198" t="str">
            <v>Mobile Ad Revenue Drivers</v>
          </cell>
          <cell r="Q198">
            <v>0.99900099900099892</v>
          </cell>
        </row>
        <row r="199">
          <cell r="A199" t="str">
            <v>Mobile MAUs</v>
          </cell>
          <cell r="O199">
            <v>543</v>
          </cell>
          <cell r="P199">
            <v>604</v>
          </cell>
          <cell r="Q199">
            <v>680</v>
          </cell>
          <cell r="R199">
            <v>717.36</v>
          </cell>
          <cell r="S199">
            <v>765.63</v>
          </cell>
          <cell r="T199">
            <v>821.43999999999994</v>
          </cell>
          <cell r="U199">
            <v>897.6</v>
          </cell>
          <cell r="AB199">
            <v>578.75</v>
          </cell>
          <cell r="AC199">
            <v>800.50749999999994</v>
          </cell>
          <cell r="AD199">
            <v>1051.9954503102163</v>
          </cell>
          <cell r="AE199">
            <v>1245.0232488768586</v>
          </cell>
          <cell r="AF199">
            <v>1426.9717381951141</v>
          </cell>
          <cell r="AG199">
            <v>1601.7380987859065</v>
          </cell>
          <cell r="AH199">
            <v>1765.165692390523</v>
          </cell>
          <cell r="AI199">
            <v>1913.2742453941505</v>
          </cell>
          <cell r="AJ199">
            <v>2037.1721961138921</v>
          </cell>
          <cell r="AK199">
            <v>2148.9061885061024</v>
          </cell>
          <cell r="AL199">
            <v>2235.5711839083847</v>
          </cell>
          <cell r="AM199">
            <v>2317.6129176390082</v>
          </cell>
        </row>
        <row r="200">
          <cell r="A200" t="str">
            <v>x Mobile Ad Impressions Per Mobile MAU</v>
          </cell>
          <cell r="O200">
            <v>79.666298342541438</v>
          </cell>
          <cell r="P200">
            <v>667.65413907284767</v>
          </cell>
          <cell r="Q200">
            <v>1244.4987314542486</v>
          </cell>
          <cell r="R200">
            <v>1550</v>
          </cell>
          <cell r="S200">
            <v>1513.6596685082873</v>
          </cell>
          <cell r="T200">
            <v>1568.9872268211921</v>
          </cell>
          <cell r="U200">
            <v>1767.188198665033</v>
          </cell>
          <cell r="AB200">
            <v>2233.7469328533721</v>
          </cell>
          <cell r="AC200">
            <v>6428.2573826250646</v>
          </cell>
          <cell r="AD200">
            <v>8356.7345974125838</v>
          </cell>
          <cell r="AE200">
            <v>10362.350900791604</v>
          </cell>
          <cell r="AF200">
            <v>12351.92227374359</v>
          </cell>
          <cell r="AG200">
            <v>14249.177534990606</v>
          </cell>
          <cell r="AH200">
            <v>16000.116470490253</v>
          </cell>
          <cell r="AI200">
            <v>17572.991920005326</v>
          </cell>
          <cell r="AJ200">
            <v>18954.988238168691</v>
          </cell>
          <cell r="AK200">
            <v>20147.532982978249</v>
          </cell>
          <cell r="AL200">
            <v>21161.5915211459</v>
          </cell>
          <cell r="AM200">
            <v>22013.669741595579</v>
          </cell>
        </row>
        <row r="201">
          <cell r="A201" t="str">
            <v>= Mobile Ad Impressions Served (Billions)</v>
          </cell>
          <cell r="O201">
            <v>43.258800000000001</v>
          </cell>
          <cell r="P201">
            <v>403.26310000000001</v>
          </cell>
          <cell r="Q201">
            <v>846.25913738888903</v>
          </cell>
          <cell r="R201">
            <v>1111.9079999999999</v>
          </cell>
          <cell r="S201">
            <v>1158.9032519999998</v>
          </cell>
          <cell r="T201">
            <v>1288.8288676</v>
          </cell>
          <cell r="U201">
            <v>1586.2281271217337</v>
          </cell>
          <cell r="AB201">
            <v>1292.781037388889</v>
          </cell>
          <cell r="AC201">
            <v>5145.8682467217332</v>
          </cell>
          <cell r="AD201">
            <v>8791.2467759280153</v>
          </cell>
          <cell r="AE201">
            <v>12901.367784505605</v>
          </cell>
          <cell r="AF201">
            <v>17625.843997014836</v>
          </cell>
          <cell r="AG201">
            <v>22823.450534158703</v>
          </cell>
          <cell r="AH201">
            <v>28242.856667961936</v>
          </cell>
          <cell r="AI201">
            <v>33621.952855065698</v>
          </cell>
          <cell r="AJ201">
            <v>38614.57501646311</v>
          </cell>
          <cell r="AK201">
            <v>43295.158310252773</v>
          </cell>
          <cell r="AL201">
            <v>47308.244210313773</v>
          </cell>
          <cell r="AM201">
            <v>51019.165357760881</v>
          </cell>
        </row>
        <row r="202">
          <cell r="A202" t="str">
            <v>x Mobile eCPM</v>
          </cell>
          <cell r="O202">
            <v>0.25</v>
          </cell>
          <cell r="P202">
            <v>0.37702432977378791</v>
          </cell>
          <cell r="Q202">
            <v>0.3612014175033158</v>
          </cell>
          <cell r="R202">
            <v>0.35</v>
          </cell>
          <cell r="S202">
            <v>0.36249999999999999</v>
          </cell>
          <cell r="T202">
            <v>0.40718627615569097</v>
          </cell>
          <cell r="U202">
            <v>0.38648551672854792</v>
          </cell>
          <cell r="AB202">
            <v>0.36241612960715203</v>
          </cell>
          <cell r="AC202">
            <v>0.37838470789656264</v>
          </cell>
          <cell r="AD202">
            <v>0.39730394329139079</v>
          </cell>
          <cell r="AE202">
            <v>0.41617588059773192</v>
          </cell>
          <cell r="AF202">
            <v>0.43495581720970461</v>
          </cell>
          <cell r="AG202">
            <v>0.45360182939871313</v>
          </cell>
          <cell r="AH202">
            <v>0.47207490565154742</v>
          </cell>
          <cell r="AI202">
            <v>0.49033903380481136</v>
          </cell>
          <cell r="AJ202">
            <v>0.5083612461751521</v>
          </cell>
          <cell r="AK202">
            <v>0.52611162707979242</v>
          </cell>
          <cell r="AL202">
            <v>0.54356328720696578</v>
          </cell>
          <cell r="AM202">
            <v>0.56069230925247371</v>
          </cell>
        </row>
        <row r="203">
          <cell r="A203" t="str">
            <v>= Mobile Ad Revenue</v>
          </cell>
          <cell r="O203">
            <v>10.8147</v>
          </cell>
          <cell r="P203">
            <v>152.04000000000002</v>
          </cell>
          <cell r="Q203">
            <v>305.67</v>
          </cell>
          <cell r="R203">
            <v>389.16779999999994</v>
          </cell>
          <cell r="S203">
            <v>420.10242884999991</v>
          </cell>
          <cell r="T203">
            <v>524.79342720000011</v>
          </cell>
          <cell r="U203">
            <v>613.05419735999999</v>
          </cell>
          <cell r="AB203">
            <v>468.52470000000005</v>
          </cell>
          <cell r="AC203">
            <v>1947.11785341</v>
          </cell>
          <cell r="AD203">
            <v>3492.7970105239265</v>
          </cell>
          <cell r="AE203">
            <v>5369.2380986318294</v>
          </cell>
          <cell r="AF203">
            <v>7666.463379732354</v>
          </cell>
          <cell r="AG203">
            <v>10352.758915485423</v>
          </cell>
          <cell r="AH203">
            <v>13332.743896858308</v>
          </cell>
          <cell r="AI203">
            <v>16486.155877583835</v>
          </cell>
          <cell r="AJ203">
            <v>19630.153475893083</v>
          </cell>
          <cell r="AK203">
            <v>22778.086183284282</v>
          </cell>
          <cell r="AL203">
            <v>25715.024734948063</v>
          </cell>
          <cell r="AM203">
            <v>28606.053640576756</v>
          </cell>
        </row>
        <row r="204">
          <cell r="A204" t="str">
            <v>Y/Y change in mobile eCPM</v>
          </cell>
          <cell r="S204">
            <v>0.45</v>
          </cell>
          <cell r="T204">
            <v>0.08</v>
          </cell>
          <cell r="U204">
            <v>7.0000000000000007E-2</v>
          </cell>
          <cell r="AC204">
            <v>4.4061444800263416E-2</v>
          </cell>
          <cell r="AD204">
            <v>0.05</v>
          </cell>
          <cell r="AE204">
            <v>4.7500000000000001E-2</v>
          </cell>
          <cell r="AF204">
            <v>4.5124999999999998E-2</v>
          </cell>
          <cell r="AG204">
            <v>4.2868749999999997E-2</v>
          </cell>
          <cell r="AH204">
            <v>4.0725312499999992E-2</v>
          </cell>
          <cell r="AI204">
            <v>3.8689046874999994E-2</v>
          </cell>
          <cell r="AJ204">
            <v>3.675459453124999E-2</v>
          </cell>
          <cell r="AK204">
            <v>3.4916864804687489E-2</v>
          </cell>
          <cell r="AL204">
            <v>3.3171021564453111E-2</v>
          </cell>
          <cell r="AM204">
            <v>3.1512470486230452E-2</v>
          </cell>
        </row>
        <row r="205">
          <cell r="A205" t="str">
            <v>Y/Y change in mobile impressions/MAU</v>
          </cell>
          <cell r="S205">
            <v>18</v>
          </cell>
          <cell r="T205">
            <v>1.35</v>
          </cell>
          <cell r="U205">
            <v>0.42</v>
          </cell>
          <cell r="AC205">
            <v>1.8777912520348288</v>
          </cell>
          <cell r="AD205">
            <v>0.3</v>
          </cell>
          <cell r="AE205">
            <v>0.24</v>
          </cell>
          <cell r="AF205">
            <v>0.192</v>
          </cell>
          <cell r="AG205">
            <v>0.15360000000000001</v>
          </cell>
          <cell r="AH205">
            <v>0.12288000000000002</v>
          </cell>
          <cell r="AI205">
            <v>9.8304000000000016E-2</v>
          </cell>
          <cell r="AJ205">
            <v>7.8643200000000024E-2</v>
          </cell>
          <cell r="AK205">
            <v>6.2914560000000022E-2</v>
          </cell>
          <cell r="AL205">
            <v>5.033164800000002E-2</v>
          </cell>
          <cell r="AM205">
            <v>4.0265318400000021E-2</v>
          </cell>
        </row>
        <row r="206">
          <cell r="A206" t="str">
            <v>Mobile vs. Desktop Ad Impressions/MAU</v>
          </cell>
          <cell r="O206">
            <v>1.5867700950573878E-2</v>
          </cell>
          <cell r="P206">
            <v>0.12683558882810253</v>
          </cell>
          <cell r="Q206">
            <v>0.19754901960784318</v>
          </cell>
          <cell r="R206">
            <v>0.23967863894139887</v>
          </cell>
          <cell r="S206">
            <v>0.25123859838408641</v>
          </cell>
          <cell r="T206">
            <v>0.26145932784740428</v>
          </cell>
          <cell r="U206">
            <v>0.26716153127917835</v>
          </cell>
          <cell r="AD206">
            <v>0.36980215010846179</v>
          </cell>
          <cell r="AE206">
            <v>0.4826891222468343</v>
          </cell>
          <cell r="AF206">
            <v>0.60564782496655412</v>
          </cell>
          <cell r="AG206">
            <v>0.73544771671728093</v>
          </cell>
          <cell r="AH206">
            <v>0.8692837180500006</v>
          </cell>
          <cell r="AI206">
            <v>1.0049871417570397</v>
          </cell>
          <cell r="AJ206">
            <v>1.1410763647828075</v>
          </cell>
          <cell r="AK206">
            <v>1.2767017707363342</v>
          </cell>
          <cell r="AL206">
            <v>1.4115371314336969</v>
          </cell>
          <cell r="AM206">
            <v>1.5456559194361026</v>
          </cell>
        </row>
        <row r="207">
          <cell r="A207" t="str">
            <v>Mobile Ad Impressions as a Percent of Total</v>
          </cell>
          <cell r="N207">
            <v>0</v>
          </cell>
          <cell r="O207">
            <v>0.01</v>
          </cell>
          <cell r="P207">
            <v>0.08</v>
          </cell>
          <cell r="Q207">
            <v>0.13</v>
          </cell>
          <cell r="R207">
            <v>0.15748618117439334</v>
          </cell>
          <cell r="S207">
            <v>0.17027391803918149</v>
          </cell>
          <cell r="T207">
            <v>0.18422707656065115</v>
          </cell>
          <cell r="U207">
            <v>0.19949946906429455</v>
          </cell>
          <cell r="AB207">
            <v>6.3135312601635865E-2</v>
          </cell>
          <cell r="AC207">
            <v>0.17859304321600156</v>
          </cell>
          <cell r="AD207">
            <v>0.27381605026525446</v>
          </cell>
          <cell r="AE207">
            <v>0.37409231171071083</v>
          </cell>
          <cell r="AF207">
            <v>0.4870808736863147</v>
          </cell>
          <cell r="AG207">
            <v>0.59792007666656732</v>
          </cell>
          <cell r="AH207">
            <v>0.70176612014105233</v>
          </cell>
          <cell r="AI207">
            <v>0.79671558218367045</v>
          </cell>
          <cell r="AJ207">
            <v>0.84958023949372397</v>
          </cell>
          <cell r="AK207">
            <v>0.89485911879448843</v>
          </cell>
          <cell r="AL207">
            <v>0.93384074453118382</v>
          </cell>
          <cell r="AM207">
            <v>0.96866457083039903</v>
          </cell>
        </row>
        <row r="208">
          <cell r="A208" t="str">
            <v>Y/Y change in mobile ad revenue</v>
          </cell>
          <cell r="S208">
            <v>37.845499999999994</v>
          </cell>
          <cell r="T208">
            <v>2.4516800000000001</v>
          </cell>
          <cell r="U208">
            <v>1.0056080000000001</v>
          </cell>
          <cell r="AC208">
            <v>3.1558488878174398</v>
          </cell>
          <cell r="AD208">
            <v>0.7938292766444357</v>
          </cell>
          <cell r="AE208">
            <v>0.53723164628637643</v>
          </cell>
          <cell r="AF208">
            <v>0.42784939667434307</v>
          </cell>
          <cell r="AG208">
            <v>0.3503956652104756</v>
          </cell>
          <cell r="AH208">
            <v>0.28784452586020248</v>
          </cell>
          <cell r="AI208">
            <v>0.23651635440688157</v>
          </cell>
          <cell r="AJ208">
            <v>0.19070531794401679</v>
          </cell>
          <cell r="AK208">
            <v>0.1603621037021965</v>
          </cell>
          <cell r="AL208">
            <v>0.12893701990727635</v>
          </cell>
          <cell r="AM208">
            <v>0.11242567080636068</v>
          </cell>
        </row>
        <row r="209">
          <cell r="A209" t="str">
            <v>Y/Y change in mobile ads served</v>
          </cell>
          <cell r="S209">
            <v>25.789999999999996</v>
          </cell>
          <cell r="T209">
            <v>2.1959999999999997</v>
          </cell>
          <cell r="U209">
            <v>0.87440000000000007</v>
          </cell>
          <cell r="AC209">
            <v>2.9804638975175304</v>
          </cell>
          <cell r="AD209">
            <v>0.70840883489946238</v>
          </cell>
          <cell r="AE209">
            <v>0.46752424466479847</v>
          </cell>
          <cell r="AF209">
            <v>0.36619963800917854</v>
          </cell>
          <cell r="AG209">
            <v>0.29488554068810258</v>
          </cell>
          <cell r="AH209">
            <v>0.23744902751195673</v>
          </cell>
          <cell r="AI209">
            <v>0.19045864412170777</v>
          </cell>
          <cell r="AJ209">
            <v>0.14849292612237996</v>
          </cell>
          <cell r="AK209">
            <v>0.1212128656548499</v>
          </cell>
          <cell r="AL209">
            <v>9.269133216474823E-2</v>
          </cell>
          <cell r="AM209">
            <v>7.8441320522271374E-2</v>
          </cell>
        </row>
        <row r="211">
          <cell r="A211" t="str">
            <v>CPM Analysis</v>
          </cell>
        </row>
        <row r="212">
          <cell r="A212" t="str">
            <v>Blended CPM</v>
          </cell>
          <cell r="J212">
            <v>0.18694565217391304</v>
          </cell>
          <cell r="K212">
            <v>0.21167484997272232</v>
          </cell>
          <cell r="L212">
            <v>0.2010518691147293</v>
          </cell>
          <cell r="M212">
            <v>0.21155509948453124</v>
          </cell>
          <cell r="N212">
            <v>0.18956521739130436</v>
          </cell>
          <cell r="O212">
            <v>0.22931750302828555</v>
          </cell>
          <cell r="P212">
            <v>0.21544247415645024</v>
          </cell>
          <cell r="Q212">
            <v>0.20415732293665675</v>
          </cell>
          <cell r="R212">
            <v>0.19886034710980638</v>
          </cell>
          <cell r="S212">
            <v>0.22900998249613258</v>
          </cell>
          <cell r="T212">
            <v>0.23109027630338574</v>
          </cell>
          <cell r="U212">
            <v>0.22174686798839477</v>
          </cell>
          <cell r="AA212">
            <v>0.20348387096774193</v>
          </cell>
          <cell r="AB212">
            <v>0.20897274542953609</v>
          </cell>
          <cell r="AC212">
            <v>0.22012303646617162</v>
          </cell>
          <cell r="AD212">
            <v>0.26387947965436226</v>
          </cell>
          <cell r="AE212">
            <v>0.30273098055484182</v>
          </cell>
          <cell r="AF212">
            <v>0.33838228302725915</v>
          </cell>
          <cell r="AG212">
            <v>0.37535928120421591</v>
          </cell>
          <cell r="AH212">
            <v>0.41239316864757342</v>
          </cell>
          <cell r="AI212">
            <v>0.4487097451013865</v>
          </cell>
          <cell r="AJ212">
            <v>0.47699452859386415</v>
          </cell>
          <cell r="AK212">
            <v>0.50389676574900943</v>
          </cell>
          <cell r="AL212">
            <v>0.52947156235490889</v>
          </cell>
          <cell r="AM212">
            <v>0.55399913246016907</v>
          </cell>
        </row>
        <row r="213">
          <cell r="A213" t="str">
            <v>Y/Y change</v>
          </cell>
          <cell r="N213">
            <v>1.4012442583871243E-2</v>
          </cell>
          <cell r="O213">
            <v>8.3347894460946925E-2</v>
          </cell>
          <cell r="P213">
            <v>7.1576579243384231E-2</v>
          </cell>
          <cell r="Q213">
            <v>-3.496855696648149E-2</v>
          </cell>
          <cell r="R213">
            <v>4.9033941175584017E-2</v>
          </cell>
          <cell r="S213">
            <v>-1.3410251205946411E-3</v>
          </cell>
          <cell r="T213">
            <v>7.2630999101747973E-2</v>
          </cell>
          <cell r="U213">
            <v>8.6156816707454009E-2</v>
          </cell>
          <cell r="AB213">
            <v>2.6974494025938434E-2</v>
          </cell>
          <cell r="AC213">
            <v>5.3357632899527108E-2</v>
          </cell>
          <cell r="AD213">
            <v>0.1987817535622407</v>
          </cell>
          <cell r="AE213">
            <v>0.14723198996514819</v>
          </cell>
          <cell r="AF213">
            <v>0.1177656228215429</v>
          </cell>
          <cell r="AG213">
            <v>0.10927581032360956</v>
          </cell>
          <cell r="AH213">
            <v>9.8662506291429697E-2</v>
          </cell>
          <cell r="AI213">
            <v>8.8062992345173452E-2</v>
          </cell>
          <cell r="AJ213">
            <v>6.3035812797171742E-2</v>
          </cell>
          <cell r="AK213">
            <v>5.6399466959192512E-2</v>
          </cell>
          <cell r="AL213">
            <v>5.0754040002388479E-2</v>
          </cell>
          <cell r="AM213">
            <v>4.6324622225544898E-2</v>
          </cell>
        </row>
        <row r="214">
          <cell r="A214" t="str">
            <v>Check</v>
          </cell>
          <cell r="N214">
            <v>6.5217391304356331E-5</v>
          </cell>
          <cell r="O214">
            <v>-1.4080834419817889E-3</v>
          </cell>
          <cell r="P214">
            <v>3.1697420368986817E-4</v>
          </cell>
          <cell r="Q214">
            <v>9.5864988176450061E-4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6">
          <cell r="A216" t="str">
            <v>Average CPMs by Geography</v>
          </cell>
        </row>
        <row r="217">
          <cell r="A217" t="str">
            <v>US &amp; Canada</v>
          </cell>
          <cell r="J217">
            <v>0.3</v>
          </cell>
          <cell r="K217">
            <v>0.35</v>
          </cell>
          <cell r="L217">
            <v>0.37</v>
          </cell>
          <cell r="M217">
            <v>0.4</v>
          </cell>
          <cell r="N217">
            <v>0.35</v>
          </cell>
          <cell r="AA217">
            <v>0.35533519476411207</v>
          </cell>
        </row>
        <row r="218">
          <cell r="A218" t="str">
            <v>Y/Y change</v>
          </cell>
          <cell r="N218">
            <v>0.16666666666666674</v>
          </cell>
          <cell r="O218">
            <v>0.21</v>
          </cell>
          <cell r="Q218">
            <v>0.18</v>
          </cell>
        </row>
        <row r="219">
          <cell r="A219" t="str">
            <v>Europe</v>
          </cell>
          <cell r="J219">
            <v>0.16</v>
          </cell>
          <cell r="K219">
            <v>0.18</v>
          </cell>
          <cell r="L219">
            <v>0.19</v>
          </cell>
          <cell r="M219">
            <v>0.19</v>
          </cell>
          <cell r="N219">
            <v>0.16</v>
          </cell>
          <cell r="AA219">
            <v>0.18058573216520651</v>
          </cell>
        </row>
        <row r="220">
          <cell r="A220" t="str">
            <v>Y/Y change</v>
          </cell>
          <cell r="N220">
            <v>0</v>
          </cell>
        </row>
        <row r="221">
          <cell r="A221" t="str">
            <v>Asia</v>
          </cell>
          <cell r="J221">
            <v>0.11</v>
          </cell>
          <cell r="K221">
            <v>0.11</v>
          </cell>
          <cell r="L221">
            <v>0.12</v>
          </cell>
          <cell r="M221">
            <v>0.13</v>
          </cell>
          <cell r="N221">
            <v>0.14000000000000001</v>
          </cell>
          <cell r="AA221">
            <v>0.11829530437846887</v>
          </cell>
        </row>
        <row r="222">
          <cell r="A222" t="str">
            <v>Y/Y change</v>
          </cell>
          <cell r="N222">
            <v>0.27272727272727293</v>
          </cell>
        </row>
        <row r="223">
          <cell r="A223" t="str">
            <v>Rest of World</v>
          </cell>
          <cell r="J223">
            <v>0.08</v>
          </cell>
          <cell r="K223">
            <v>0.08</v>
          </cell>
          <cell r="L223">
            <v>0.08</v>
          </cell>
          <cell r="M223">
            <v>0.09</v>
          </cell>
          <cell r="N223">
            <v>0.08</v>
          </cell>
          <cell r="AA223">
            <v>8.2851985559566785E-2</v>
          </cell>
        </row>
        <row r="224">
          <cell r="A224" t="str">
            <v>Y/Y change</v>
          </cell>
          <cell r="N224">
            <v>0</v>
          </cell>
        </row>
        <row r="225">
          <cell r="A225" t="str">
            <v>Total</v>
          </cell>
          <cell r="J225">
            <v>0.19</v>
          </cell>
          <cell r="K225">
            <v>0.2</v>
          </cell>
          <cell r="L225">
            <v>0.2</v>
          </cell>
          <cell r="M225">
            <v>0.21</v>
          </cell>
          <cell r="N225">
            <v>0.19</v>
          </cell>
          <cell r="AA225">
            <v>0.20058549032483475</v>
          </cell>
        </row>
        <row r="226">
          <cell r="A226" t="str">
            <v>Y/Y change</v>
          </cell>
          <cell r="Q226">
            <v>-0.04</v>
          </cell>
        </row>
        <row r="228">
          <cell r="A228" t="str">
            <v>Desktop as a % of Total Ad Revenue</v>
          </cell>
          <cell r="F228">
            <v>1</v>
          </cell>
          <cell r="G228">
            <v>1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  <cell r="N228">
            <v>1</v>
          </cell>
          <cell r="O228">
            <v>0.98909808467741933</v>
          </cell>
          <cell r="P228">
            <v>0.86</v>
          </cell>
          <cell r="Q228">
            <v>0.76999999999999991</v>
          </cell>
          <cell r="R228">
            <v>0.72281973650281561</v>
          </cell>
          <cell r="S228">
            <v>0.73047334174506706</v>
          </cell>
          <cell r="T228">
            <v>0.67538773819588072</v>
          </cell>
          <cell r="U228">
            <v>0.65228976585851894</v>
          </cell>
          <cell r="AB228">
            <v>0.89050602944613233</v>
          </cell>
          <cell r="AC228">
            <v>0.69300406911282042</v>
          </cell>
          <cell r="AD228">
            <v>0.58773529245489831</v>
          </cell>
          <cell r="AE228">
            <v>0.48572096266558923</v>
          </cell>
          <cell r="AF228">
            <v>0.37390735245916767</v>
          </cell>
          <cell r="AG228">
            <v>0.2774452259710703</v>
          </cell>
          <cell r="AH228">
            <v>0.19667395063434431</v>
          </cell>
          <cell r="AI228">
            <v>0.12936869981081311</v>
          </cell>
          <cell r="AJ228">
            <v>9.4552152310852747E-2</v>
          </cell>
          <cell r="AK228">
            <v>6.5690000418338557E-2</v>
          </cell>
          <cell r="AL228">
            <v>4.130536762440639E-2</v>
          </cell>
          <cell r="AM228">
            <v>1.9632444733112195E-2</v>
          </cell>
        </row>
        <row r="229">
          <cell r="A229" t="str">
            <v>Mobile as a % of Total Ad Revenue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1.0901915322580646E-2</v>
          </cell>
          <cell r="P229">
            <v>0.14000000000000001</v>
          </cell>
          <cell r="Q229">
            <v>0.23</v>
          </cell>
          <cell r="R229">
            <v>0.27718026349718428</v>
          </cell>
          <cell r="S229">
            <v>0.26952665825493283</v>
          </cell>
          <cell r="T229">
            <v>0.32461226180411934</v>
          </cell>
          <cell r="U229">
            <v>0.34771023414148106</v>
          </cell>
          <cell r="AB229">
            <v>0.10949397055386774</v>
          </cell>
          <cell r="AC229">
            <v>0.30699593088717958</v>
          </cell>
          <cell r="AD229">
            <v>0.41226470754510158</v>
          </cell>
          <cell r="AE229">
            <v>0.51427903733441083</v>
          </cell>
          <cell r="AF229">
            <v>0.62609264754083238</v>
          </cell>
          <cell r="AG229">
            <v>0.72255477402892976</v>
          </cell>
          <cell r="AH229">
            <v>0.80332604936565577</v>
          </cell>
          <cell r="AI229">
            <v>0.87063130018918677</v>
          </cell>
          <cell r="AJ229">
            <v>0.90544784768914721</v>
          </cell>
          <cell r="AK229">
            <v>0.9343099995816615</v>
          </cell>
          <cell r="AL229">
            <v>0.9586946323755936</v>
          </cell>
          <cell r="AM229">
            <v>0.98036755526688779</v>
          </cell>
        </row>
        <row r="231">
          <cell r="A231" t="str">
            <v>Total Ad Impressions/User</v>
          </cell>
          <cell r="F231">
            <v>5568.445475638051</v>
          </cell>
          <cell r="G231">
            <v>5394.1908713692947</v>
          </cell>
          <cell r="H231">
            <v>5136.3636363636369</v>
          </cell>
          <cell r="I231">
            <v>5222.0394736842109</v>
          </cell>
          <cell r="J231">
            <v>5010.8932461873637</v>
          </cell>
          <cell r="K231">
            <v>4960.7577807848438</v>
          </cell>
          <cell r="L231">
            <v>4961.40625</v>
          </cell>
          <cell r="M231">
            <v>5275.1095770326538</v>
          </cell>
          <cell r="N231">
            <v>5105.4384017758048</v>
          </cell>
          <cell r="O231">
            <v>4529.7172774869114</v>
          </cell>
          <cell r="P231">
            <v>5005.7485104270108</v>
          </cell>
          <cell r="Q231">
            <v>6164.4750683922566</v>
          </cell>
          <cell r="R231">
            <v>6381.1150112557434</v>
          </cell>
          <cell r="S231">
            <v>5891.181449233738</v>
          </cell>
          <cell r="T231">
            <v>5821.0493796763394</v>
          </cell>
          <cell r="U231">
            <v>6373.6041759009977</v>
          </cell>
          <cell r="Z231">
            <v>18092.105263157893</v>
          </cell>
          <cell r="AA231">
            <v>20208.166854004863</v>
          </cell>
          <cell r="AB231">
            <v>20805.379258081983</v>
          </cell>
          <cell r="AC231">
            <v>24466.950016066818</v>
          </cell>
          <cell r="AD231">
            <v>22716.603192834918</v>
          </cell>
          <cell r="AE231">
            <v>22294.300643344639</v>
          </cell>
          <cell r="AF231">
            <v>21868.96270268015</v>
          </cell>
          <cell r="AG231">
            <v>21683.936103418921</v>
          </cell>
          <cell r="AH231">
            <v>21600.94070075305</v>
          </cell>
          <cell r="AI231">
            <v>21504.092646718451</v>
          </cell>
          <cell r="AJ231">
            <v>22086.856634586766</v>
          </cell>
          <cell r="AK231">
            <v>22513.96886390178</v>
          </cell>
          <cell r="AL231">
            <v>22660.287247386259</v>
          </cell>
          <cell r="AM231">
            <v>22725.528005986489</v>
          </cell>
        </row>
        <row r="232">
          <cell r="A232" t="str">
            <v>Y/Y change</v>
          </cell>
          <cell r="J232">
            <v>-0.10012708787218594</v>
          </cell>
          <cell r="K232">
            <v>-8.0351826792963599E-2</v>
          </cell>
          <cell r="L232">
            <v>-3.4062500000000107E-2</v>
          </cell>
          <cell r="M232">
            <v>1.016271585381201E-2</v>
          </cell>
          <cell r="N232">
            <v>1.8867924528301883E-2</v>
          </cell>
          <cell r="O232">
            <v>-8.6890052356020764E-2</v>
          </cell>
          <cell r="P232">
            <v>8.9374379344586696E-3</v>
          </cell>
          <cell r="Q232">
            <v>0.16859659090909118</v>
          </cell>
          <cell r="R232">
            <v>0.24986622285683135</v>
          </cell>
          <cell r="S232">
            <v>0.30056272573862874</v>
          </cell>
          <cell r="T232">
            <v>0.16287291851579266</v>
          </cell>
          <cell r="U232">
            <v>3.3924884955903289E-2</v>
          </cell>
          <cell r="AA232">
            <v>0.11696049520317797</v>
          </cell>
          <cell r="AB232">
            <v>2.955302222075451E-2</v>
          </cell>
          <cell r="AC232">
            <v>0.17599154106082793</v>
          </cell>
          <cell r="AD232">
            <v>-7.1539232396456875E-2</v>
          </cell>
          <cell r="AE232">
            <v>-1.8590039448480478E-2</v>
          </cell>
          <cell r="AF232">
            <v>-1.9078326226459219E-2</v>
          </cell>
          <cell r="AG232">
            <v>-8.4606938964943978E-3</v>
          </cell>
          <cell r="AH232">
            <v>-3.8275063286496991E-3</v>
          </cell>
          <cell r="AI232">
            <v>-4.4835109440961585E-3</v>
          </cell>
          <cell r="AJ232">
            <v>2.7100143095656115E-2</v>
          </cell>
          <cell r="AK232">
            <v>1.9337845868306225E-2</v>
          </cell>
          <cell r="AL232">
            <v>6.4990044344905851E-3</v>
          </cell>
          <cell r="AM232">
            <v>2.8790790640906838E-3</v>
          </cell>
        </row>
        <row r="233">
          <cell r="A233" t="str">
            <v>Q/Q change</v>
          </cell>
          <cell r="G233">
            <v>-3.1293222683264177E-2</v>
          </cell>
          <cell r="H233">
            <v>-4.7797202797202676E-2</v>
          </cell>
          <cell r="I233">
            <v>1.6680251513740085E-2</v>
          </cell>
          <cell r="J233">
            <v>-4.0433671281286054E-2</v>
          </cell>
          <cell r="K233">
            <v>-1.0005295052068153E-2</v>
          </cell>
          <cell r="L233">
            <v>1.3071978996181954E-4</v>
          </cell>
          <cell r="M233">
            <v>6.3228712027493028E-2</v>
          </cell>
          <cell r="N233">
            <v>-3.2164483557949541E-2</v>
          </cell>
          <cell r="O233">
            <v>-0.11276624630093324</v>
          </cell>
          <cell r="P233">
            <v>0.10509071621445698</v>
          </cell>
          <cell r="Q233">
            <v>0.23147917949765362</v>
          </cell>
          <cell r="R233">
            <v>3.5143291271350297E-2</v>
          </cell>
          <cell r="S233">
            <v>-7.6778676008472546E-2</v>
          </cell>
          <cell r="T233">
            <v>-1.1904584871769708E-2</v>
          </cell>
          <cell r="U233">
            <v>9.4923571367364179E-2</v>
          </cell>
        </row>
        <row r="235">
          <cell r="A235" t="str">
            <v>Usage &amp; Monetization</v>
          </cell>
        </row>
        <row r="236">
          <cell r="A236" t="str">
            <v>Worldwide Total Monthly Active Users</v>
          </cell>
          <cell r="B236">
            <v>197</v>
          </cell>
          <cell r="C236">
            <v>242</v>
          </cell>
          <cell r="D236">
            <v>305</v>
          </cell>
          <cell r="E236">
            <v>360</v>
          </cell>
          <cell r="F236">
            <v>431</v>
          </cell>
          <cell r="G236">
            <v>482</v>
          </cell>
          <cell r="H236">
            <v>550</v>
          </cell>
          <cell r="I236">
            <v>608</v>
          </cell>
          <cell r="J236">
            <v>680</v>
          </cell>
          <cell r="K236">
            <v>739</v>
          </cell>
          <cell r="L236">
            <v>800</v>
          </cell>
          <cell r="M236">
            <v>845</v>
          </cell>
          <cell r="N236">
            <v>901</v>
          </cell>
          <cell r="O236">
            <v>955</v>
          </cell>
          <cell r="P236">
            <v>1007</v>
          </cell>
          <cell r="Q236">
            <v>1056</v>
          </cell>
          <cell r="R236">
            <v>1106.4449999999999</v>
          </cell>
          <cell r="S236">
            <v>1155.3049999999998</v>
          </cell>
          <cell r="T236">
            <v>1201.8230000000001</v>
          </cell>
          <cell r="U236">
            <v>1247.4950000000001</v>
          </cell>
          <cell r="Y236">
            <v>360</v>
          </cell>
          <cell r="Z236">
            <v>608</v>
          </cell>
          <cell r="AA236">
            <v>766</v>
          </cell>
          <cell r="AB236">
            <v>979.75</v>
          </cell>
          <cell r="AC236">
            <v>1177.7670000000001</v>
          </cell>
          <cell r="AD236">
            <v>1413.3449700000003</v>
          </cell>
          <cell r="AE236">
            <v>1546.9031360200004</v>
          </cell>
          <cell r="AF236">
            <v>1654.7053142389586</v>
          </cell>
          <cell r="AG236">
            <v>1760.3541491719093</v>
          </cell>
          <cell r="AH236">
            <v>1863.1317199559185</v>
          </cell>
          <cell r="AI236">
            <v>1962.4495515047702</v>
          </cell>
          <cell r="AJ236">
            <v>2057.8463494153248</v>
          </cell>
          <cell r="AK236">
            <v>2148.9811341855875</v>
          </cell>
          <cell r="AL236">
            <v>2235.6231621208476</v>
          </cell>
          <cell r="AM236">
            <v>2317.6398601888768</v>
          </cell>
          <cell r="AO236">
            <v>0.22651576844519883</v>
          </cell>
          <cell r="AP236">
            <v>0.16653662446573514</v>
          </cell>
        </row>
        <row r="237">
          <cell r="A237" t="str">
            <v>Y/Y change</v>
          </cell>
          <cell r="F237">
            <v>1.1878172588832485</v>
          </cell>
          <cell r="G237">
            <v>0.99173553719008267</v>
          </cell>
          <cell r="H237">
            <v>0.80327868852459017</v>
          </cell>
          <cell r="I237">
            <v>0.68888888888888888</v>
          </cell>
          <cell r="J237">
            <v>0.57772621809744784</v>
          </cell>
          <cell r="K237">
            <v>0.53319502074688807</v>
          </cell>
          <cell r="L237">
            <v>0.45454545454545459</v>
          </cell>
          <cell r="M237">
            <v>0.38980263157894735</v>
          </cell>
          <cell r="N237">
            <v>0.32499999999999996</v>
          </cell>
          <cell r="O237">
            <v>0.29228687415426258</v>
          </cell>
          <cell r="P237">
            <v>0.25875000000000004</v>
          </cell>
          <cell r="Q237">
            <v>0.24970414201183422</v>
          </cell>
          <cell r="R237">
            <v>0.2280188679245283</v>
          </cell>
          <cell r="S237">
            <v>0.20974345549738205</v>
          </cell>
          <cell r="T237">
            <v>0.1934687189672295</v>
          </cell>
          <cell r="U237">
            <v>0.18133996212121217</v>
          </cell>
          <cell r="Z237">
            <v>0.68888888888888888</v>
          </cell>
          <cell r="AA237">
            <v>0.25986842105263164</v>
          </cell>
          <cell r="AB237">
            <v>0.27904699738903394</v>
          </cell>
          <cell r="AC237">
            <v>0.20210972186782339</v>
          </cell>
          <cell r="AD237">
            <v>0.20002086151165743</v>
          </cell>
          <cell r="AE237">
            <v>9.4497924324873139E-2</v>
          </cell>
          <cell r="AF237">
            <v>6.9689029460707319E-2</v>
          </cell>
          <cell r="AG237">
            <v>6.3847522591381267E-2</v>
          </cell>
          <cell r="AH237">
            <v>5.838459882197955E-2</v>
          </cell>
          <cell r="AI237">
            <v>5.3306929663138103E-2</v>
          </cell>
          <cell r="AJ237">
            <v>4.861108293836458E-2</v>
          </cell>
          <cell r="AK237">
            <v>4.428648659612322E-2</v>
          </cell>
          <cell r="AL237">
            <v>4.0317723853865006E-2</v>
          </cell>
          <cell r="AM237">
            <v>3.6686280343518618E-2</v>
          </cell>
        </row>
        <row r="238">
          <cell r="A238" t="str">
            <v>Y/Y change (#)</v>
          </cell>
          <cell r="F238">
            <v>234</v>
          </cell>
          <cell r="G238">
            <v>240</v>
          </cell>
          <cell r="H238">
            <v>245</v>
          </cell>
          <cell r="I238">
            <v>248</v>
          </cell>
          <cell r="J238">
            <v>249</v>
          </cell>
          <cell r="K238">
            <v>257</v>
          </cell>
          <cell r="L238">
            <v>250</v>
          </cell>
          <cell r="M238">
            <v>237</v>
          </cell>
          <cell r="N238">
            <v>221</v>
          </cell>
          <cell r="O238">
            <v>216</v>
          </cell>
          <cell r="P238">
            <v>207</v>
          </cell>
          <cell r="Q238">
            <v>211</v>
          </cell>
          <cell r="R238">
            <v>205.44499999999994</v>
          </cell>
          <cell r="S238">
            <v>200.30499999999984</v>
          </cell>
          <cell r="T238">
            <v>194.82300000000009</v>
          </cell>
          <cell r="U238">
            <v>191.49500000000012</v>
          </cell>
          <cell r="AB238">
            <v>213.75</v>
          </cell>
          <cell r="AC238">
            <v>198.01700000000005</v>
          </cell>
          <cell r="AD238">
            <v>235.57797000000028</v>
          </cell>
          <cell r="AE238">
            <v>133.55816602000004</v>
          </cell>
          <cell r="AF238">
            <v>107.80217821895826</v>
          </cell>
          <cell r="AG238">
            <v>105.64883493295065</v>
          </cell>
          <cell r="AH238">
            <v>102.77757078400919</v>
          </cell>
          <cell r="AI238">
            <v>99.3178315488517</v>
          </cell>
          <cell r="AJ238">
            <v>95.396797910554596</v>
          </cell>
          <cell r="AK238">
            <v>91.13478477026274</v>
          </cell>
          <cell r="AL238">
            <v>86.642027935260103</v>
          </cell>
          <cell r="AM238">
            <v>82.0166980680292</v>
          </cell>
        </row>
        <row r="239">
          <cell r="A239" t="str">
            <v>Worldwide Mobile Monthly Active Users</v>
          </cell>
          <cell r="B239">
            <v>35</v>
          </cell>
          <cell r="C239">
            <v>50</v>
          </cell>
          <cell r="D239">
            <v>75</v>
          </cell>
          <cell r="E239">
            <v>101</v>
          </cell>
          <cell r="F239">
            <v>129</v>
          </cell>
          <cell r="G239">
            <v>155</v>
          </cell>
          <cell r="H239">
            <v>196</v>
          </cell>
          <cell r="I239">
            <v>245</v>
          </cell>
          <cell r="J239">
            <v>288</v>
          </cell>
          <cell r="K239">
            <v>325</v>
          </cell>
          <cell r="L239">
            <v>376</v>
          </cell>
          <cell r="M239">
            <v>432</v>
          </cell>
          <cell r="N239">
            <v>488</v>
          </cell>
          <cell r="O239">
            <v>543</v>
          </cell>
          <cell r="P239">
            <v>604</v>
          </cell>
          <cell r="Q239">
            <v>680</v>
          </cell>
          <cell r="R239">
            <v>717.36</v>
          </cell>
          <cell r="S239">
            <v>765.63</v>
          </cell>
          <cell r="T239">
            <v>821.43999999999994</v>
          </cell>
          <cell r="U239">
            <v>897.6</v>
          </cell>
          <cell r="Y239">
            <v>101</v>
          </cell>
          <cell r="Z239">
            <v>245</v>
          </cell>
          <cell r="AA239">
            <v>355.25</v>
          </cell>
          <cell r="AB239">
            <v>578.75</v>
          </cell>
          <cell r="AC239">
            <v>800.50749999999994</v>
          </cell>
          <cell r="AD239">
            <v>1051.9954503102163</v>
          </cell>
          <cell r="AE239">
            <v>1245.0232488768586</v>
          </cell>
          <cell r="AF239">
            <v>1426.9717381951141</v>
          </cell>
          <cell r="AG239">
            <v>1601.7380987859065</v>
          </cell>
          <cell r="AH239">
            <v>1765.165692390523</v>
          </cell>
          <cell r="AI239">
            <v>1913.2742453941505</v>
          </cell>
          <cell r="AJ239">
            <v>2037.1721961138921</v>
          </cell>
          <cell r="AK239">
            <v>2148.9061885061024</v>
          </cell>
          <cell r="AL239">
            <v>2235.5711839083847</v>
          </cell>
          <cell r="AM239">
            <v>2317.6129176390082</v>
          </cell>
          <cell r="AO239">
            <v>0.4360181366187752</v>
          </cell>
          <cell r="AP239">
            <v>0.3206150949042279</v>
          </cell>
        </row>
        <row r="240">
          <cell r="A240" t="str">
            <v>Y/Y change (%)</v>
          </cell>
          <cell r="F240">
            <v>2.6857142857142855</v>
          </cell>
          <cell r="G240">
            <v>2.1</v>
          </cell>
          <cell r="H240">
            <v>1.6133333333333333</v>
          </cell>
          <cell r="I240">
            <v>1.4257425742574257</v>
          </cell>
          <cell r="J240">
            <v>1.2325581395348837</v>
          </cell>
          <cell r="K240">
            <v>1.096774193548387</v>
          </cell>
          <cell r="L240">
            <v>0.91836734693877542</v>
          </cell>
          <cell r="M240">
            <v>0.76326530612244903</v>
          </cell>
          <cell r="N240">
            <v>0.69444444444444442</v>
          </cell>
          <cell r="O240">
            <v>0.67076923076923078</v>
          </cell>
          <cell r="P240">
            <v>0.6063829787234043</v>
          </cell>
          <cell r="Q240">
            <v>0.57407407407407418</v>
          </cell>
          <cell r="R240">
            <v>0.47</v>
          </cell>
          <cell r="S240">
            <v>0.41</v>
          </cell>
          <cell r="T240">
            <v>0.36</v>
          </cell>
          <cell r="U240">
            <v>0.32</v>
          </cell>
          <cell r="Z240">
            <v>1.4257425742574257</v>
          </cell>
          <cell r="AA240">
            <v>0.44999999999999996</v>
          </cell>
          <cell r="AB240">
            <v>0.62913441238564394</v>
          </cell>
          <cell r="AC240">
            <v>0.38316630669546425</v>
          </cell>
          <cell r="AD240">
            <v>0.31416064223035556</v>
          </cell>
          <cell r="AE240">
            <v>0.18348729408451492</v>
          </cell>
          <cell r="AF240">
            <v>0.14614063591374071</v>
          </cell>
          <cell r="AG240">
            <v>0.1224735962968988</v>
          </cell>
          <cell r="AH240">
            <v>0.10203140808631095</v>
          </cell>
          <cell r="AI240">
            <v>8.3906317487423943E-2</v>
          </cell>
          <cell r="AJ240">
            <v>6.4757026347896929E-2</v>
          </cell>
          <cell r="AK240">
            <v>5.4847593446127885E-2</v>
          </cell>
          <cell r="AL240">
            <v>4.0329817963124182E-2</v>
          </cell>
          <cell r="AM240">
            <v>3.6698332095689512E-2</v>
          </cell>
        </row>
        <row r="241">
          <cell r="A241" t="str">
            <v>Y/Y change (#)</v>
          </cell>
          <cell r="F241">
            <v>94</v>
          </cell>
          <cell r="G241">
            <v>105</v>
          </cell>
          <cell r="H241">
            <v>121</v>
          </cell>
          <cell r="I241">
            <v>144</v>
          </cell>
          <cell r="J241">
            <v>159</v>
          </cell>
          <cell r="K241">
            <v>170</v>
          </cell>
          <cell r="L241">
            <v>180</v>
          </cell>
          <cell r="M241">
            <v>187</v>
          </cell>
          <cell r="N241">
            <v>200</v>
          </cell>
          <cell r="O241">
            <v>218</v>
          </cell>
          <cell r="P241">
            <v>228</v>
          </cell>
          <cell r="Q241">
            <v>248</v>
          </cell>
          <cell r="R241">
            <v>229.36</v>
          </cell>
          <cell r="S241">
            <v>222.63</v>
          </cell>
          <cell r="T241">
            <v>217.43999999999994</v>
          </cell>
          <cell r="U241">
            <v>217.60000000000002</v>
          </cell>
          <cell r="AB241">
            <v>223.5</v>
          </cell>
          <cell r="AC241">
            <v>221.75749999999994</v>
          </cell>
          <cell r="AD241">
            <v>251.48795031021632</v>
          </cell>
          <cell r="AE241">
            <v>193.02779856664233</v>
          </cell>
          <cell r="AF241">
            <v>181.9484893182555</v>
          </cell>
          <cell r="AG241">
            <v>174.76636059079237</v>
          </cell>
          <cell r="AH241">
            <v>163.4275936046165</v>
          </cell>
          <cell r="AI241">
            <v>148.10855300362755</v>
          </cell>
          <cell r="AJ241">
            <v>123.89795071974163</v>
          </cell>
          <cell r="AK241">
            <v>111.73399239221021</v>
          </cell>
          <cell r="AL241">
            <v>86.664995402282329</v>
          </cell>
          <cell r="AM241">
            <v>82.041733730623491</v>
          </cell>
        </row>
        <row r="242">
          <cell r="A242" t="str">
            <v>Mix of total MAUs</v>
          </cell>
          <cell r="J242">
            <v>0.42352941176470588</v>
          </cell>
          <cell r="K242">
            <v>0.43978349120433019</v>
          </cell>
          <cell r="L242">
            <v>0.47</v>
          </cell>
          <cell r="M242">
            <v>0.51124260355029583</v>
          </cell>
          <cell r="N242">
            <v>0.54162042175360714</v>
          </cell>
          <cell r="O242">
            <v>0.56858638743455492</v>
          </cell>
          <cell r="P242">
            <v>0.59980139026812318</v>
          </cell>
          <cell r="Q242">
            <v>0.64393939393939392</v>
          </cell>
          <cell r="R242">
            <v>0.6483467321014601</v>
          </cell>
          <cell r="S242">
            <v>0.6627081160386219</v>
          </cell>
          <cell r="T242">
            <v>0.68349499052689111</v>
          </cell>
          <cell r="U242">
            <v>0.71952192193155073</v>
          </cell>
          <cell r="AA242">
            <v>0.46377284595300261</v>
          </cell>
          <cell r="AB242">
            <v>0.59071191630517994</v>
          </cell>
          <cell r="AC242">
            <v>0.67968239898044347</v>
          </cell>
          <cell r="AD242">
            <v>0.74433027508508132</v>
          </cell>
          <cell r="AE242">
            <v>0.80484887507575742</v>
          </cell>
          <cell r="AF242">
            <v>0.86237212506410243</v>
          </cell>
          <cell r="AG242">
            <v>0.90989537505244744</v>
          </cell>
          <cell r="AH242">
            <v>0.94741862504079244</v>
          </cell>
          <cell r="AI242">
            <v>0.97494187502913743</v>
          </cell>
          <cell r="AJ242">
            <v>0.98995350002331006</v>
          </cell>
          <cell r="AK242">
            <v>0.99996512501748247</v>
          </cell>
          <cell r="AL242">
            <v>0.99997675001165509</v>
          </cell>
          <cell r="AM242">
            <v>0.99998837500582749</v>
          </cell>
        </row>
        <row r="243">
          <cell r="A243" t="str">
            <v>Worldwide Mobile Only Monthly Active Users</v>
          </cell>
          <cell r="M243">
            <v>58</v>
          </cell>
          <cell r="N243">
            <v>83</v>
          </cell>
          <cell r="O243">
            <v>102</v>
          </cell>
          <cell r="P243">
            <v>126</v>
          </cell>
          <cell r="Q243">
            <v>157</v>
          </cell>
          <cell r="R243">
            <v>186.62877215909089</v>
          </cell>
          <cell r="S243">
            <v>217.97629564393935</v>
          </cell>
          <cell r="T243">
            <v>250.7895040530303</v>
          </cell>
          <cell r="U243">
            <v>285.2699740530303</v>
          </cell>
          <cell r="AA243">
            <v>58</v>
          </cell>
          <cell r="AB243">
            <v>117</v>
          </cell>
          <cell r="AC243">
            <v>235.16613647727272</v>
          </cell>
          <cell r="AD243">
            <v>381.60314190000014</v>
          </cell>
          <cell r="AE243">
            <v>541.4160976070001</v>
          </cell>
          <cell r="AF243">
            <v>744.61739140753139</v>
          </cell>
          <cell r="AG243">
            <v>968.19478204455015</v>
          </cell>
          <cell r="AH243">
            <v>1211.0356179713469</v>
          </cell>
          <cell r="AI243">
            <v>1471.8371636285776</v>
          </cell>
          <cell r="AJ243">
            <v>1646.2770795322599</v>
          </cell>
          <cell r="AK243">
            <v>1826.6339640577496</v>
          </cell>
          <cell r="AL243">
            <v>2012.0608459087632</v>
          </cell>
          <cell r="AM243">
            <v>2201.7578671794336</v>
          </cell>
        </row>
        <row r="244">
          <cell r="A244" t="str">
            <v>Y/Y change (%)</v>
          </cell>
          <cell r="Q244">
            <v>1.7068965517241379</v>
          </cell>
          <cell r="R244">
            <v>1.2485394236035048</v>
          </cell>
          <cell r="S244">
            <v>1.137022506313131</v>
          </cell>
          <cell r="T244">
            <v>0.99039288930976421</v>
          </cell>
          <cell r="U244">
            <v>0.8170062041594286</v>
          </cell>
          <cell r="AB244">
            <v>1.0172413793103448</v>
          </cell>
          <cell r="AC244">
            <v>1.0099669784382281</v>
          </cell>
          <cell r="AD244">
            <v>0.62269596982080633</v>
          </cell>
          <cell r="AE244">
            <v>0.41879360560631662</v>
          </cell>
          <cell r="AF244">
            <v>0.37531446644948074</v>
          </cell>
          <cell r="AG244">
            <v>0.30025808316724389</v>
          </cell>
          <cell r="AH244">
            <v>0.25081816224415765</v>
          </cell>
          <cell r="AI244">
            <v>0.21535414961131338</v>
          </cell>
          <cell r="AJ244">
            <v>0.11851848846758894</v>
          </cell>
          <cell r="AK244">
            <v>0.10955439200838102</v>
          </cell>
          <cell r="AL244">
            <v>0.10151288408056303</v>
          </cell>
          <cell r="AM244">
            <v>9.4279962584825405E-2</v>
          </cell>
        </row>
        <row r="245">
          <cell r="A245" t="str">
            <v>Y/Y change (#)</v>
          </cell>
          <cell r="Q245">
            <v>99</v>
          </cell>
          <cell r="R245">
            <v>103.62877215909089</v>
          </cell>
          <cell r="S245">
            <v>115.97629564393935</v>
          </cell>
          <cell r="T245">
            <v>124.7895040530303</v>
          </cell>
          <cell r="U245">
            <v>128.2699740530303</v>
          </cell>
          <cell r="AA245">
            <v>58</v>
          </cell>
          <cell r="AB245">
            <v>59</v>
          </cell>
          <cell r="AC245">
            <v>118.16613647727272</v>
          </cell>
          <cell r="AD245">
            <v>146.43700542272742</v>
          </cell>
          <cell r="AE245">
            <v>159.81295570699996</v>
          </cell>
          <cell r="AF245">
            <v>203.20129380053129</v>
          </cell>
          <cell r="AG245">
            <v>223.57739063701877</v>
          </cell>
          <cell r="AH245">
            <v>242.84083592679679</v>
          </cell>
          <cell r="AI245">
            <v>260.80154565723069</v>
          </cell>
          <cell r="AJ245">
            <v>174.43991590368228</v>
          </cell>
          <cell r="AK245">
            <v>180.3568845254897</v>
          </cell>
          <cell r="AL245">
            <v>185.4268818510136</v>
          </cell>
          <cell r="AM245">
            <v>189.69702127067035</v>
          </cell>
        </row>
        <row r="246">
          <cell r="A246" t="str">
            <v>Mix of total MAUs</v>
          </cell>
          <cell r="M246">
            <v>6.8639053254437865E-2</v>
          </cell>
          <cell r="N246">
            <v>9.2119866814650384E-2</v>
          </cell>
          <cell r="O246">
            <v>0.10680628272251309</v>
          </cell>
          <cell r="P246">
            <v>0.12512413108242304</v>
          </cell>
          <cell r="Q246">
            <v>0.14867424242424243</v>
          </cell>
          <cell r="R246">
            <v>0.16867424242424242</v>
          </cell>
          <cell r="S246">
            <v>0.18867424242424241</v>
          </cell>
          <cell r="T246">
            <v>0.2086742424242424</v>
          </cell>
          <cell r="U246">
            <v>0.22867424242424239</v>
          </cell>
          <cell r="AA246">
            <v>7.5718015665796348E-2</v>
          </cell>
          <cell r="AB246">
            <v>0.11941821893340138</v>
          </cell>
          <cell r="AC246">
            <v>0.19967118833969089</v>
          </cell>
          <cell r="AD246">
            <v>0.27</v>
          </cell>
          <cell r="AE246">
            <v>0.35</v>
          </cell>
          <cell r="AF246">
            <v>0.45</v>
          </cell>
          <cell r="AG246">
            <v>0.55000000000000004</v>
          </cell>
          <cell r="AH246">
            <v>0.65</v>
          </cell>
          <cell r="AI246">
            <v>0.75</v>
          </cell>
          <cell r="AJ246">
            <v>0.8</v>
          </cell>
          <cell r="AK246">
            <v>0.85000000000000009</v>
          </cell>
          <cell r="AL246">
            <v>0.90000000000000013</v>
          </cell>
          <cell r="AM246">
            <v>0.95000000000000018</v>
          </cell>
        </row>
        <row r="247">
          <cell r="A247" t="str">
            <v>Implied Desktop MAUs</v>
          </cell>
          <cell r="AA247">
            <v>708</v>
          </cell>
          <cell r="AB247">
            <v>862.75</v>
          </cell>
          <cell r="AC247">
            <v>942.60086352272731</v>
          </cell>
          <cell r="AD247">
            <v>1031.7418281000002</v>
          </cell>
          <cell r="AE247">
            <v>1005.4870384130003</v>
          </cell>
          <cell r="AF247">
            <v>910.08792283142725</v>
          </cell>
          <cell r="AG247">
            <v>792.15936712735913</v>
          </cell>
          <cell r="AH247">
            <v>652.09610198457153</v>
          </cell>
          <cell r="AI247">
            <v>490.61238787619254</v>
          </cell>
          <cell r="AJ247">
            <v>411.56926988306486</v>
          </cell>
          <cell r="AK247">
            <v>322.3471701278379</v>
          </cell>
          <cell r="AL247">
            <v>223.5623162120844</v>
          </cell>
          <cell r="AM247">
            <v>115.88199300944325</v>
          </cell>
        </row>
        <row r="248">
          <cell r="A248" t="str">
            <v>Implied Hybrid MAUs</v>
          </cell>
          <cell r="AA248">
            <v>297.25</v>
          </cell>
          <cell r="AB248">
            <v>461.75</v>
          </cell>
          <cell r="AC248">
            <v>565.34136352272719</v>
          </cell>
          <cell r="AD248">
            <v>670.39230841021617</v>
          </cell>
          <cell r="AE248">
            <v>703.60715126985849</v>
          </cell>
          <cell r="AF248">
            <v>682.3543467875827</v>
          </cell>
          <cell r="AG248">
            <v>633.54331674135619</v>
          </cell>
          <cell r="AH248">
            <v>554.13007441917614</v>
          </cell>
          <cell r="AI248">
            <v>441.43708176557294</v>
          </cell>
          <cell r="AJ248">
            <v>390.89511658163218</v>
          </cell>
          <cell r="AK248">
            <v>322.27222444835274</v>
          </cell>
          <cell r="AL248">
            <v>223.51033799962127</v>
          </cell>
          <cell r="AM248">
            <v>115.8550504595746</v>
          </cell>
        </row>
        <row r="249">
          <cell r="A249" t="str">
            <v>Pct of dekstop MAUs that also use mobile</v>
          </cell>
          <cell r="AA249">
            <v>0.41984463276836159</v>
          </cell>
          <cell r="AB249">
            <v>0.53520718632280495</v>
          </cell>
          <cell r="AC249">
            <v>0.59976750011654967</v>
          </cell>
          <cell r="AD249">
            <v>0.64976750011654971</v>
          </cell>
          <cell r="AE249">
            <v>0.69976750011654976</v>
          </cell>
          <cell r="AF249">
            <v>0.7497675001165498</v>
          </cell>
          <cell r="AG249">
            <v>0.79976750011654985</v>
          </cell>
          <cell r="AH249">
            <v>0.84976750011654989</v>
          </cell>
          <cell r="AI249">
            <v>0.89976750011654993</v>
          </cell>
          <cell r="AJ249">
            <v>0.94976750011654998</v>
          </cell>
          <cell r="AK249">
            <v>0.99976750011655002</v>
          </cell>
          <cell r="AL249">
            <v>0.99976750011655002</v>
          </cell>
          <cell r="AM249">
            <v>0.99976750011655002</v>
          </cell>
        </row>
        <row r="251">
          <cell r="A251" t="str">
            <v>Advertising Revenue per MAU</v>
          </cell>
          <cell r="F251">
            <v>0.78886310904872392</v>
          </cell>
          <cell r="G251">
            <v>0.8796680497925311</v>
          </cell>
          <cell r="H251">
            <v>0.81818181818181823</v>
          </cell>
          <cell r="I251">
            <v>1.0773026315789473</v>
          </cell>
          <cell r="J251">
            <v>0.93676470588235294</v>
          </cell>
          <cell r="K251">
            <v>1.0500676589986468</v>
          </cell>
          <cell r="L251">
            <v>0.99750000000000005</v>
          </cell>
          <cell r="M251">
            <v>1.1159763313609468</v>
          </cell>
          <cell r="N251">
            <v>0.9678135405105438</v>
          </cell>
          <cell r="O251">
            <v>1.0387434554973822</v>
          </cell>
          <cell r="P251">
            <v>1.0784508440913605</v>
          </cell>
          <cell r="Q251">
            <v>1.2585227272727273</v>
          </cell>
          <cell r="R251">
            <v>1.2689507460859135</v>
          </cell>
          <cell r="S251">
            <v>1.3491393605705595</v>
          </cell>
          <cell r="T251">
            <v>1.3451879095250574</v>
          </cell>
          <cell r="U251">
            <v>1.4133267638038003</v>
          </cell>
          <cell r="Z251">
            <v>3.0740131578947367</v>
          </cell>
          <cell r="AA251">
            <v>4.1174934725848562</v>
          </cell>
          <cell r="AB251">
            <v>4.3674406736412354</v>
          </cell>
          <cell r="AC251">
            <v>5.385180173512718</v>
          </cell>
          <cell r="AD251">
            <v>5.994445430039903</v>
          </cell>
          <cell r="AE251">
            <v>6.7491754945441631</v>
          </cell>
          <cell r="AF251">
            <v>7.4000695267708885</v>
          </cell>
          <cell r="AG251">
            <v>8.1392666694574718</v>
          </cell>
          <cell r="AH251">
            <v>8.9080803813518852</v>
          </cell>
          <cell r="AI251">
            <v>9.6490959301456378</v>
          </cell>
          <cell r="AJ251">
            <v>10.535309768534978</v>
          </cell>
          <cell r="AK251">
            <v>11.344716094694007</v>
          </cell>
          <cell r="AL251">
            <v>11.997977692284621</v>
          </cell>
          <cell r="AM251">
            <v>12.589922800015794</v>
          </cell>
          <cell r="AO251">
            <v>0.13337082920709942</v>
          </cell>
          <cell r="AP251">
            <v>0.12439932482992999</v>
          </cell>
        </row>
        <row r="252">
          <cell r="A252" t="str">
            <v>Y/Y change</v>
          </cell>
          <cell r="J252">
            <v>0.18748702422145325</v>
          </cell>
          <cell r="K252">
            <v>0.19370898971072581</v>
          </cell>
          <cell r="L252">
            <v>0.21916666666666673</v>
          </cell>
          <cell r="M252">
            <v>3.5898640408329241E-2</v>
          </cell>
          <cell r="N252">
            <v>3.3144752821302692E-2</v>
          </cell>
          <cell r="O252">
            <v>-1.0784260808549662E-2</v>
          </cell>
          <cell r="P252">
            <v>8.1153728412391324E-2</v>
          </cell>
          <cell r="Q252">
            <v>0.12773245444905035</v>
          </cell>
          <cell r="R252">
            <v>0.31115208970574315</v>
          </cell>
          <cell r="S252">
            <v>0.29881863845250423</v>
          </cell>
          <cell r="T252">
            <v>0.24733354041596023</v>
          </cell>
          <cell r="U252">
            <v>0.12300456175832442</v>
          </cell>
          <cell r="AA252">
            <v>0.33945213019346854</v>
          </cell>
          <cell r="AB252">
            <v>6.0703727333286883E-2</v>
          </cell>
          <cell r="AC252">
            <v>0.23302880930102488</v>
          </cell>
          <cell r="AD252">
            <v>0.11313739501676978</v>
          </cell>
          <cell r="AE252">
            <v>0.12590490201513704</v>
          </cell>
          <cell r="AF252">
            <v>9.6440525624632123E-2</v>
          </cell>
          <cell r="AG252">
            <v>9.9890567245675799E-2</v>
          </cell>
          <cell r="AH252">
            <v>9.4457368595549207E-2</v>
          </cell>
          <cell r="AI252">
            <v>8.3184650011127959E-2</v>
          </cell>
          <cell r="AJ252">
            <v>9.1844235439782151E-2</v>
          </cell>
          <cell r="AK252">
            <v>7.6827957026609939E-2</v>
          </cell>
          <cell r="AL252">
            <v>5.7582895167922921E-2</v>
          </cell>
          <cell r="AM252">
            <v>4.9337073539637233E-2</v>
          </cell>
        </row>
        <row r="253">
          <cell r="A253" t="str">
            <v>Q/Q change</v>
          </cell>
          <cell r="G253">
            <v>0.11510861606053213</v>
          </cell>
          <cell r="H253">
            <v>-6.9897084048027414E-2</v>
          </cell>
          <cell r="I253">
            <v>0.3167032163742689</v>
          </cell>
          <cell r="J253">
            <v>-0.13045352492141893</v>
          </cell>
          <cell r="K253">
            <v>0.12095134712571398</v>
          </cell>
          <cell r="L253">
            <v>-5.0061211340206135E-2</v>
          </cell>
          <cell r="M253">
            <v>0.11877326452225234</v>
          </cell>
          <cell r="N253">
            <v>-0.13276517313742364</v>
          </cell>
          <cell r="O253">
            <v>7.328882271002457E-2</v>
          </cell>
          <cell r="P253">
            <v>3.8226367043598053E-2</v>
          </cell>
          <cell r="Q253">
            <v>0.16697273145822877</v>
          </cell>
          <cell r="R253">
            <v>8.2859201405001137E-3</v>
          </cell>
          <cell r="S253">
            <v>6.3192850259939704E-2</v>
          </cell>
          <cell r="T253">
            <v>-2.9288679590749878E-3</v>
          </cell>
          <cell r="U253">
            <v>5.0653781376016394E-2</v>
          </cell>
        </row>
        <row r="254">
          <cell r="A254" t="str">
            <v>Payments &amp; Other Fee Revenue per MAU</v>
          </cell>
          <cell r="F254">
            <v>1.1600928074245939E-2</v>
          </cell>
          <cell r="G254">
            <v>1.6597510373443983E-2</v>
          </cell>
          <cell r="H254">
            <v>3.090909090909091E-2</v>
          </cell>
          <cell r="I254">
            <v>0.125</v>
          </cell>
          <cell r="J254">
            <v>0.13823529411764707</v>
          </cell>
          <cell r="K254">
            <v>0.16102841677943167</v>
          </cell>
          <cell r="L254">
            <v>0.19500000000000001</v>
          </cell>
          <cell r="M254">
            <v>0.22248520710059172</v>
          </cell>
          <cell r="N254">
            <v>0.20643729189789123</v>
          </cell>
          <cell r="O254">
            <v>0.20104712041884817</v>
          </cell>
          <cell r="P254">
            <v>0.17477656405163852</v>
          </cell>
          <cell r="Q254">
            <v>0.24242424242424243</v>
          </cell>
          <cell r="R254">
            <v>0.21675915649278579</v>
          </cell>
          <cell r="S254">
            <v>0.2110994764397906</v>
          </cell>
          <cell r="T254">
            <v>0.18351539225422045</v>
          </cell>
          <cell r="U254">
            <v>0.25454545454545457</v>
          </cell>
          <cell r="Z254">
            <v>0.16633598223527904</v>
          </cell>
          <cell r="AA254">
            <v>0.73632543174286635</v>
          </cell>
          <cell r="AB254">
            <v>0.82674151569277876</v>
          </cell>
          <cell r="AC254">
            <v>0.86758549578758659</v>
          </cell>
          <cell r="AD254">
            <v>0.91096477057696601</v>
          </cell>
          <cell r="AE254">
            <v>0.95651300910581438</v>
          </cell>
          <cell r="AF254">
            <v>1.0043386595611052</v>
          </cell>
          <cell r="AG254">
            <v>1.0545555925391605</v>
          </cell>
          <cell r="AH254">
            <v>1.1072833721661186</v>
          </cell>
          <cell r="AI254">
            <v>1.1626475407744246</v>
          </cell>
          <cell r="AJ254">
            <v>1.2207799178131458</v>
          </cell>
          <cell r="AK254">
            <v>1.2818189137038032</v>
          </cell>
          <cell r="AL254">
            <v>1.3459098593889933</v>
          </cell>
          <cell r="AM254">
            <v>1.4132053523584431</v>
          </cell>
          <cell r="AO254">
            <v>7.3521121910120613E-2</v>
          </cell>
          <cell r="AP254">
            <v>6.4050097576491494E-2</v>
          </cell>
        </row>
        <row r="255">
          <cell r="A255" t="str">
            <v>Y/Y change</v>
          </cell>
          <cell r="J255">
            <v>10.915882352941178</v>
          </cell>
          <cell r="K255">
            <v>8.701962110960757</v>
          </cell>
          <cell r="L255">
            <v>5.3088235294117645</v>
          </cell>
          <cell r="M255">
            <v>0.77988165680473376</v>
          </cell>
          <cell r="N255">
            <v>0.49337615415495772</v>
          </cell>
          <cell r="O255">
            <v>0.24851951251704874</v>
          </cell>
          <cell r="P255">
            <v>-0.10370992794031531</v>
          </cell>
          <cell r="Q255">
            <v>8.9619600257898169E-2</v>
          </cell>
          <cell r="R255">
            <v>0.05</v>
          </cell>
          <cell r="S255">
            <v>0.05</v>
          </cell>
          <cell r="T255">
            <v>0.05</v>
          </cell>
          <cell r="U255">
            <v>0.05</v>
          </cell>
          <cell r="AA255">
            <v>3.4267357059361228</v>
          </cell>
          <cell r="AB255">
            <v>0.12279364538027626</v>
          </cell>
          <cell r="AC255">
            <v>4.9403567281343097E-2</v>
          </cell>
          <cell r="AD255">
            <v>0.05</v>
          </cell>
          <cell r="AE255">
            <v>0.05</v>
          </cell>
          <cell r="AF255">
            <v>0.05</v>
          </cell>
          <cell r="AG255">
            <v>0.05</v>
          </cell>
          <cell r="AH255">
            <v>0.05</v>
          </cell>
          <cell r="AI255">
            <v>0.05</v>
          </cell>
          <cell r="AJ255">
            <v>0.05</v>
          </cell>
          <cell r="AK255">
            <v>0.05</v>
          </cell>
          <cell r="AL255">
            <v>0.05</v>
          </cell>
          <cell r="AM255">
            <v>0.05</v>
          </cell>
        </row>
        <row r="256">
          <cell r="A256" t="str">
            <v>Q/Q change</v>
          </cell>
          <cell r="G256">
            <v>0.43070539419087139</v>
          </cell>
          <cell r="H256">
            <v>0.8622727272727273</v>
          </cell>
          <cell r="I256">
            <v>3.0441176470588234</v>
          </cell>
          <cell r="J256">
            <v>0.10588235294117654</v>
          </cell>
          <cell r="K256">
            <v>0.1648864192554631</v>
          </cell>
          <cell r="L256">
            <v>0.21096638655462185</v>
          </cell>
          <cell r="M256">
            <v>0.14094978000303438</v>
          </cell>
          <cell r="N256">
            <v>-7.2130257161074018E-2</v>
          </cell>
          <cell r="O256">
            <v>-2.6110454315149467E-2</v>
          </cell>
          <cell r="P256">
            <v>-0.13066865276398554</v>
          </cell>
          <cell r="Q256">
            <v>0.38705234159779622</v>
          </cell>
          <cell r="R256">
            <v>-0.10586847946725864</v>
          </cell>
          <cell r="S256">
            <v>-2.6110454315149356E-2</v>
          </cell>
          <cell r="T256">
            <v>-0.13066865276398554</v>
          </cell>
          <cell r="U256">
            <v>0.38705234159779645</v>
          </cell>
        </row>
        <row r="257">
          <cell r="A257" t="str">
            <v>Total Revenue per MAU</v>
          </cell>
          <cell r="F257">
            <v>0.80046403712296987</v>
          </cell>
          <cell r="G257">
            <v>0.89626556016597514</v>
          </cell>
          <cell r="H257">
            <v>0.84909090909090912</v>
          </cell>
          <cell r="I257">
            <v>1.2023026315789473</v>
          </cell>
          <cell r="J257">
            <v>1.075</v>
          </cell>
          <cell r="K257">
            <v>1.2110960757780784</v>
          </cell>
          <cell r="L257">
            <v>1.1925000000000001</v>
          </cell>
          <cell r="M257">
            <v>1.3384615384615386</v>
          </cell>
          <cell r="N257">
            <v>1.1742508324084351</v>
          </cell>
          <cell r="O257">
            <v>1.2397905759162304</v>
          </cell>
          <cell r="P257">
            <v>1.253227408142999</v>
          </cell>
          <cell r="Q257">
            <v>1.5009469696969697</v>
          </cell>
          <cell r="R257">
            <v>1.4857099025786993</v>
          </cell>
          <cell r="S257">
            <v>1.5602388370103502</v>
          </cell>
          <cell r="T257">
            <v>1.5287033017792779</v>
          </cell>
          <cell r="U257">
            <v>1.6678722183492549</v>
          </cell>
          <cell r="Z257">
            <v>3.2403491401300157</v>
          </cell>
          <cell r="AA257">
            <v>4.8538189043277224</v>
          </cell>
          <cell r="AB257">
            <v>5.1941821893340139</v>
          </cell>
          <cell r="AC257">
            <v>6.2527656693003042</v>
          </cell>
          <cell r="AD257">
            <v>6.9054102006168687</v>
          </cell>
          <cell r="AE257">
            <v>7.7056885036499772</v>
          </cell>
          <cell r="AF257">
            <v>8.4044081863319935</v>
          </cell>
          <cell r="AG257">
            <v>9.1938222619966332</v>
          </cell>
          <cell r="AH257">
            <v>10.015363753518004</v>
          </cell>
          <cell r="AI257">
            <v>10.811743470920062</v>
          </cell>
          <cell r="AJ257">
            <v>11.756089686348123</v>
          </cell>
          <cell r="AK257">
            <v>12.626535008397811</v>
          </cell>
          <cell r="AL257">
            <v>13.343887551673614</v>
          </cell>
          <cell r="AM257">
            <v>14.003128152374236</v>
          </cell>
          <cell r="AO257">
            <v>0.12469639836601187</v>
          </cell>
          <cell r="AP257">
            <v>0.11605272876935468</v>
          </cell>
        </row>
        <row r="258">
          <cell r="A258" t="str">
            <v>Y/Y change</v>
          </cell>
          <cell r="J258">
            <v>0.34297101449275358</v>
          </cell>
          <cell r="K258">
            <v>0.35126923269683741</v>
          </cell>
          <cell r="L258">
            <v>0.40444325481798726</v>
          </cell>
          <cell r="M258">
            <v>0.11324844785857113</v>
          </cell>
          <cell r="N258">
            <v>9.2326355728776788E-2</v>
          </cell>
          <cell r="O258">
            <v>2.3693000672731168E-2</v>
          </cell>
          <cell r="P258">
            <v>5.0924451272954974E-2</v>
          </cell>
          <cell r="Q258">
            <v>0.12139716126785083</v>
          </cell>
          <cell r="R258">
            <v>0.26524066372722888</v>
          </cell>
          <cell r="S258">
            <v>0.25846967005480104</v>
          </cell>
          <cell r="T258">
            <v>0.21981317344828266</v>
          </cell>
          <cell r="U258">
            <v>0.11121328869199565</v>
          </cell>
          <cell r="AA258">
            <v>0.49793083844445474</v>
          </cell>
          <cell r="AB258">
            <v>7.0122782022794317E-2</v>
          </cell>
          <cell r="AC258">
            <v>0.20380176154391294</v>
          </cell>
          <cell r="AD258">
            <v>0.10437693747598842</v>
          </cell>
          <cell r="AE258">
            <v>0.11589149373944774</v>
          </cell>
          <cell r="AF258">
            <v>9.0675827650060326E-2</v>
          </cell>
          <cell r="AG258">
            <v>9.3928573929626058E-2</v>
          </cell>
          <cell r="AH258">
            <v>8.9357991497973188E-2</v>
          </cell>
          <cell r="AI258">
            <v>7.9515805616378277E-2</v>
          </cell>
          <cell r="AJ258">
            <v>8.7344489625381216E-2</v>
          </cell>
          <cell r="AK258">
            <v>7.4042079064818855E-2</v>
          </cell>
          <cell r="AL258">
            <v>5.6813095817553894E-2</v>
          </cell>
          <cell r="AM258">
            <v>4.9403938555967475E-2</v>
          </cell>
        </row>
        <row r="259">
          <cell r="A259" t="str">
            <v>Q/Q change</v>
          </cell>
          <cell r="G259">
            <v>0.11968248241024715</v>
          </cell>
          <cell r="H259">
            <v>-5.263468013468009E-2</v>
          </cell>
          <cell r="I259">
            <v>0.41598810999661895</v>
          </cell>
          <cell r="J259">
            <v>-0.10588235294117654</v>
          </cell>
          <cell r="K259">
            <v>0.12660100072379388</v>
          </cell>
          <cell r="L259">
            <v>-1.5354748603351842E-2</v>
          </cell>
          <cell r="M259">
            <v>0.12239961296565061</v>
          </cell>
          <cell r="N259">
            <v>-0.12268615969484742</v>
          </cell>
          <cell r="O259">
            <v>5.5814091588396675E-2</v>
          </cell>
          <cell r="P259">
            <v>1.0837985453179044E-2</v>
          </cell>
          <cell r="Q259">
            <v>0.19766529198482452</v>
          </cell>
          <cell r="R259">
            <v>-1.015163588447543E-2</v>
          </cell>
          <cell r="S259">
            <v>5.0163853860227592E-2</v>
          </cell>
          <cell r="T259">
            <v>-2.0211992217485708E-2</v>
          </cell>
          <cell r="U259">
            <v>9.1037231624996551E-2</v>
          </cell>
        </row>
        <row r="262">
          <cell r="A262" t="str">
            <v>Geographic Usage Metrics</v>
          </cell>
        </row>
        <row r="264">
          <cell r="A264" t="str">
            <v>($ millions)</v>
          </cell>
          <cell r="B264" t="str">
            <v>1Q09A</v>
          </cell>
          <cell r="C264" t="str">
            <v>2Q09A</v>
          </cell>
          <cell r="D264" t="str">
            <v>3Q09A</v>
          </cell>
          <cell r="E264" t="str">
            <v>4Q09A</v>
          </cell>
          <cell r="F264" t="str">
            <v>1Q10A</v>
          </cell>
          <cell r="G264" t="str">
            <v>2Q10A</v>
          </cell>
          <cell r="H264" t="str">
            <v>3Q10A</v>
          </cell>
          <cell r="I264" t="str">
            <v>4Q10A</v>
          </cell>
          <cell r="J264" t="str">
            <v>1Q11A</v>
          </cell>
          <cell r="K264" t="str">
            <v>2Q11A</v>
          </cell>
          <cell r="L264" t="str">
            <v>3Q11A</v>
          </cell>
          <cell r="M264" t="str">
            <v>4Q11A</v>
          </cell>
          <cell r="N264" t="str">
            <v>1Q12A</v>
          </cell>
          <cell r="O264" t="str">
            <v>2Q12A</v>
          </cell>
          <cell r="P264" t="str">
            <v>3Q12A</v>
          </cell>
          <cell r="Q264" t="str">
            <v>4Q12A</v>
          </cell>
          <cell r="R264" t="str">
            <v>1Q13E</v>
          </cell>
          <cell r="S264" t="str">
            <v>2Q13E</v>
          </cell>
          <cell r="T264" t="str">
            <v>3Q13E</v>
          </cell>
          <cell r="U264" t="str">
            <v>4Q13E</v>
          </cell>
          <cell r="Y264" t="str">
            <v>2009A</v>
          </cell>
          <cell r="Z264" t="str">
            <v>2010A</v>
          </cell>
          <cell r="AA264" t="str">
            <v>2011A</v>
          </cell>
          <cell r="AB264" t="str">
            <v>2012A</v>
          </cell>
          <cell r="AC264" t="str">
            <v>2013E</v>
          </cell>
          <cell r="AD264" t="str">
            <v>2014E</v>
          </cell>
          <cell r="AE264" t="str">
            <v>2015E</v>
          </cell>
          <cell r="AF264" t="str">
            <v>2016E</v>
          </cell>
          <cell r="AG264" t="str">
            <v>2017E</v>
          </cell>
          <cell r="AH264" t="str">
            <v>2018E</v>
          </cell>
          <cell r="AI264" t="str">
            <v>2019E</v>
          </cell>
          <cell r="AJ264" t="str">
            <v>2020E</v>
          </cell>
          <cell r="AK264" t="str">
            <v>2021E</v>
          </cell>
          <cell r="AL264" t="str">
            <v>2022E</v>
          </cell>
          <cell r="AM264" t="str">
            <v>2023E</v>
          </cell>
        </row>
        <row r="266">
          <cell r="A266" t="str">
            <v>MAUs by Geo</v>
          </cell>
        </row>
        <row r="267">
          <cell r="A267" t="str">
            <v>United States  &amp; Canada</v>
          </cell>
          <cell r="B267">
            <v>68</v>
          </cell>
          <cell r="C267">
            <v>81</v>
          </cell>
          <cell r="D267">
            <v>99</v>
          </cell>
          <cell r="E267">
            <v>112</v>
          </cell>
          <cell r="F267">
            <v>130</v>
          </cell>
          <cell r="G267">
            <v>137</v>
          </cell>
          <cell r="H267">
            <v>144</v>
          </cell>
          <cell r="I267">
            <v>154</v>
          </cell>
          <cell r="J267">
            <v>163</v>
          </cell>
          <cell r="K267">
            <v>169</v>
          </cell>
          <cell r="L267">
            <v>176</v>
          </cell>
          <cell r="M267">
            <v>179</v>
          </cell>
          <cell r="N267">
            <v>183</v>
          </cell>
          <cell r="O267">
            <v>186</v>
          </cell>
          <cell r="P267">
            <v>189</v>
          </cell>
          <cell r="Q267">
            <v>193</v>
          </cell>
          <cell r="R267">
            <v>194.89499999999998</v>
          </cell>
          <cell r="S267">
            <v>196.23</v>
          </cell>
          <cell r="T267">
            <v>197.88299999999998</v>
          </cell>
          <cell r="U267">
            <v>201.68499999999997</v>
          </cell>
          <cell r="Y267">
            <v>112</v>
          </cell>
          <cell r="Z267">
            <v>154</v>
          </cell>
          <cell r="AA267">
            <v>179</v>
          </cell>
          <cell r="AB267">
            <v>193</v>
          </cell>
          <cell r="AC267">
            <v>201.68499999999997</v>
          </cell>
          <cell r="AD267">
            <v>207.73554999999999</v>
          </cell>
          <cell r="AE267">
            <v>212.92893874999996</v>
          </cell>
          <cell r="AF267">
            <v>217.18751752499995</v>
          </cell>
          <cell r="AG267">
            <v>221.53126787549996</v>
          </cell>
          <cell r="AH267">
            <v>225.96189323300996</v>
          </cell>
          <cell r="AI267">
            <v>230.48113109767016</v>
          </cell>
          <cell r="AJ267">
            <v>235.09075371962356</v>
          </cell>
          <cell r="AK267">
            <v>239.79256879401603</v>
          </cell>
          <cell r="AL267">
            <v>244.58842016989635</v>
          </cell>
          <cell r="AM267">
            <v>249.48018857329427</v>
          </cell>
        </row>
        <row r="268">
          <cell r="A268" t="str">
            <v>Y/Y change (%)</v>
          </cell>
          <cell r="F268">
            <v>0.91176470588235303</v>
          </cell>
          <cell r="G268">
            <v>0.69135802469135799</v>
          </cell>
          <cell r="H268">
            <v>0.45454545454545459</v>
          </cell>
          <cell r="I268">
            <v>0.375</v>
          </cell>
          <cell r="J268">
            <v>0.25384615384615383</v>
          </cell>
          <cell r="K268">
            <v>0.23357664233576636</v>
          </cell>
          <cell r="L268">
            <v>0.22222222222222232</v>
          </cell>
          <cell r="M268">
            <v>0.16233766233766245</v>
          </cell>
          <cell r="N268">
            <v>0.12269938650306744</v>
          </cell>
          <cell r="O268">
            <v>0.10059171597633143</v>
          </cell>
          <cell r="P268">
            <v>7.3863636363636465E-2</v>
          </cell>
          <cell r="Q268">
            <v>7.8212290502793325E-2</v>
          </cell>
          <cell r="R268">
            <v>6.5000000000000002E-2</v>
          </cell>
          <cell r="S268">
            <v>5.5E-2</v>
          </cell>
          <cell r="T268">
            <v>4.7E-2</v>
          </cell>
          <cell r="U268">
            <v>4.4999999999999998E-2</v>
          </cell>
          <cell r="Z268">
            <v>0.375</v>
          </cell>
          <cell r="AA268">
            <v>0.16233766233766245</v>
          </cell>
          <cell r="AB268">
            <v>7.8212290502793325E-2</v>
          </cell>
          <cell r="AC268">
            <v>4.4999999999999929E-2</v>
          </cell>
          <cell r="AD268">
            <v>0.03</v>
          </cell>
          <cell r="AE268">
            <v>2.5000000000000001E-2</v>
          </cell>
          <cell r="AF268">
            <v>0.02</v>
          </cell>
          <cell r="AG268">
            <v>0.02</v>
          </cell>
          <cell r="AH268">
            <v>0.02</v>
          </cell>
          <cell r="AI268">
            <v>0.02</v>
          </cell>
          <cell r="AJ268">
            <v>0.02</v>
          </cell>
          <cell r="AK268">
            <v>0.02</v>
          </cell>
          <cell r="AL268">
            <v>0.02</v>
          </cell>
          <cell r="AM268">
            <v>0.02</v>
          </cell>
        </row>
        <row r="269">
          <cell r="A269" t="str">
            <v>Y/Y change (#)</v>
          </cell>
          <cell r="F269">
            <v>62</v>
          </cell>
          <cell r="G269">
            <v>56</v>
          </cell>
          <cell r="H269">
            <v>45</v>
          </cell>
          <cell r="I269">
            <v>42</v>
          </cell>
          <cell r="J269">
            <v>33</v>
          </cell>
          <cell r="K269">
            <v>32</v>
          </cell>
          <cell r="L269">
            <v>32</v>
          </cell>
          <cell r="M269">
            <v>25</v>
          </cell>
          <cell r="N269">
            <v>20</v>
          </cell>
          <cell r="O269">
            <v>17</v>
          </cell>
          <cell r="P269">
            <v>13</v>
          </cell>
          <cell r="Q269">
            <v>14</v>
          </cell>
          <cell r="R269">
            <v>11.894999999999982</v>
          </cell>
          <cell r="S269">
            <v>10.22999999999999</v>
          </cell>
          <cell r="T269">
            <v>8.8829999999999814</v>
          </cell>
          <cell r="U269">
            <v>8.6849999999999739</v>
          </cell>
          <cell r="Z269">
            <v>42</v>
          </cell>
          <cell r="AA269">
            <v>25</v>
          </cell>
          <cell r="AB269">
            <v>14</v>
          </cell>
          <cell r="AC269">
            <v>8.6849999999999739</v>
          </cell>
          <cell r="AD269">
            <v>6.0505500000000154</v>
          </cell>
          <cell r="AE269">
            <v>5.1933887499999685</v>
          </cell>
          <cell r="AF269">
            <v>4.2585787749999895</v>
          </cell>
          <cell r="AG269">
            <v>4.3437503505000166</v>
          </cell>
          <cell r="AH269">
            <v>4.4306253575099959</v>
          </cell>
          <cell r="AI269">
            <v>4.5192378646601981</v>
          </cell>
          <cell r="AJ269">
            <v>4.609622621953406</v>
          </cell>
          <cell r="AK269">
            <v>4.7018150743924707</v>
          </cell>
          <cell r="AL269">
            <v>4.7958513758803178</v>
          </cell>
          <cell r="AM269">
            <v>4.8917684033979185</v>
          </cell>
        </row>
        <row r="270">
          <cell r="A270" t="str">
            <v>Europe</v>
          </cell>
          <cell r="B270">
            <v>71</v>
          </cell>
          <cell r="C270">
            <v>85</v>
          </cell>
          <cell r="D270">
            <v>101</v>
          </cell>
          <cell r="E270">
            <v>117</v>
          </cell>
          <cell r="F270">
            <v>138</v>
          </cell>
          <cell r="G270">
            <v>151</v>
          </cell>
          <cell r="H270">
            <v>167</v>
          </cell>
          <cell r="I270">
            <v>183</v>
          </cell>
          <cell r="J270">
            <v>201</v>
          </cell>
          <cell r="K270">
            <v>212</v>
          </cell>
          <cell r="L270">
            <v>221</v>
          </cell>
          <cell r="M270">
            <v>229</v>
          </cell>
          <cell r="N270">
            <v>239</v>
          </cell>
          <cell r="O270">
            <v>246</v>
          </cell>
          <cell r="P270">
            <v>253</v>
          </cell>
          <cell r="Q270">
            <v>261</v>
          </cell>
          <cell r="R270">
            <v>267.68</v>
          </cell>
          <cell r="S270">
            <v>273.06</v>
          </cell>
          <cell r="T270">
            <v>278.3</v>
          </cell>
          <cell r="U270">
            <v>284.49</v>
          </cell>
          <cell r="Y270">
            <v>117</v>
          </cell>
          <cell r="Z270">
            <v>183</v>
          </cell>
          <cell r="AA270">
            <v>229</v>
          </cell>
          <cell r="AB270">
            <v>261</v>
          </cell>
          <cell r="AC270">
            <v>284.49</v>
          </cell>
          <cell r="AD270">
            <v>299.85246000000001</v>
          </cell>
          <cell r="AE270">
            <v>311.99648463000005</v>
          </cell>
          <cell r="AF270">
            <v>321.09430212181087</v>
          </cell>
          <cell r="AG270">
            <v>329.52110098669573</v>
          </cell>
          <cell r="AH270">
            <v>337.30425758356108</v>
          </cell>
          <cell r="AI270">
            <v>344.47455006173971</v>
          </cell>
          <cell r="AJ270">
            <v>351.06499443867676</v>
          </cell>
          <cell r="AK270">
            <v>357.10987318606408</v>
          </cell>
          <cell r="AL270">
            <v>362.64394045392299</v>
          </cell>
          <cell r="AM270">
            <v>367.70178539269068</v>
          </cell>
        </row>
        <row r="271">
          <cell r="A271" t="str">
            <v>Y/Y change (%)</v>
          </cell>
          <cell r="F271">
            <v>0.94366197183098599</v>
          </cell>
          <cell r="G271">
            <v>0.77647058823529402</v>
          </cell>
          <cell r="H271">
            <v>0.65346534653465338</v>
          </cell>
          <cell r="I271">
            <v>0.5641025641025641</v>
          </cell>
          <cell r="J271">
            <v>0.45652173913043481</v>
          </cell>
          <cell r="K271">
            <v>0.4039735099337749</v>
          </cell>
          <cell r="L271">
            <v>0.32335329341317376</v>
          </cell>
          <cell r="M271">
            <v>0.25136612021857929</v>
          </cell>
          <cell r="N271">
            <v>0.18905472636815923</v>
          </cell>
          <cell r="O271">
            <v>0.16037735849056611</v>
          </cell>
          <cell r="P271">
            <v>0.14479638009049767</v>
          </cell>
          <cell r="Q271">
            <v>0.13973799126637565</v>
          </cell>
          <cell r="R271">
            <v>0.12</v>
          </cell>
          <cell r="S271">
            <v>0.11</v>
          </cell>
          <cell r="T271">
            <v>0.1</v>
          </cell>
          <cell r="U271">
            <v>0.09</v>
          </cell>
          <cell r="Z271">
            <v>0.5641025641025641</v>
          </cell>
          <cell r="AA271">
            <v>0.25136612021857929</v>
          </cell>
          <cell r="AB271">
            <v>0.13973799126637565</v>
          </cell>
          <cell r="AC271">
            <v>9.000000000000008E-2</v>
          </cell>
          <cell r="AD271">
            <v>5.4000000000000131E-2</v>
          </cell>
          <cell r="AE271">
            <v>4.0500000000000105E-2</v>
          </cell>
          <cell r="AF271">
            <v>2.9160000000000075E-2</v>
          </cell>
          <cell r="AG271">
            <v>2.6244000000000069E-2</v>
          </cell>
          <cell r="AH271">
            <v>2.361960000000006E-2</v>
          </cell>
          <cell r="AI271">
            <v>2.1257640000000057E-2</v>
          </cell>
          <cell r="AJ271">
            <v>1.9131876000000051E-2</v>
          </cell>
          <cell r="AK271">
            <v>1.7218688400000046E-2</v>
          </cell>
          <cell r="AL271">
            <v>1.5496819560000041E-2</v>
          </cell>
          <cell r="AM271">
            <v>1.3947137604000038E-2</v>
          </cell>
        </row>
        <row r="272">
          <cell r="A272" t="str">
            <v>Y/Y change (#)</v>
          </cell>
          <cell r="F272">
            <v>67</v>
          </cell>
          <cell r="G272">
            <v>66</v>
          </cell>
          <cell r="H272">
            <v>66</v>
          </cell>
          <cell r="I272">
            <v>66</v>
          </cell>
          <cell r="J272">
            <v>63</v>
          </cell>
          <cell r="K272">
            <v>61</v>
          </cell>
          <cell r="L272">
            <v>54</v>
          </cell>
          <cell r="M272">
            <v>46</v>
          </cell>
          <cell r="N272">
            <v>38</v>
          </cell>
          <cell r="O272">
            <v>34</v>
          </cell>
          <cell r="P272">
            <v>32</v>
          </cell>
          <cell r="Q272">
            <v>32</v>
          </cell>
          <cell r="R272">
            <v>28.680000000000007</v>
          </cell>
          <cell r="S272">
            <v>27.060000000000002</v>
          </cell>
          <cell r="T272">
            <v>25.300000000000011</v>
          </cell>
          <cell r="U272">
            <v>23.490000000000009</v>
          </cell>
          <cell r="Z272">
            <v>66</v>
          </cell>
          <cell r="AA272">
            <v>46</v>
          </cell>
          <cell r="AB272">
            <v>32</v>
          </cell>
          <cell r="AC272">
            <v>23.490000000000009</v>
          </cell>
          <cell r="AD272">
            <v>15.362459999999999</v>
          </cell>
          <cell r="AE272">
            <v>12.144024630000047</v>
          </cell>
          <cell r="AF272">
            <v>9.0978174918108152</v>
          </cell>
          <cell r="AG272">
            <v>8.4267988648848586</v>
          </cell>
          <cell r="AH272">
            <v>7.7831565968653535</v>
          </cell>
          <cell r="AI272">
            <v>7.1702924781786237</v>
          </cell>
          <cell r="AJ272">
            <v>6.5904443769370573</v>
          </cell>
          <cell r="AK272">
            <v>6.0448787473873153</v>
          </cell>
          <cell r="AL272">
            <v>5.5340672678589158</v>
          </cell>
          <cell r="AM272">
            <v>5.0578449387676869</v>
          </cell>
        </row>
        <row r="273">
          <cell r="A273" t="str">
            <v>Asia</v>
          </cell>
          <cell r="B273">
            <v>22</v>
          </cell>
          <cell r="C273">
            <v>32</v>
          </cell>
          <cell r="D273">
            <v>48</v>
          </cell>
          <cell r="E273">
            <v>62</v>
          </cell>
          <cell r="F273">
            <v>81</v>
          </cell>
          <cell r="G273">
            <v>96</v>
          </cell>
          <cell r="H273">
            <v>113</v>
          </cell>
          <cell r="I273">
            <v>138</v>
          </cell>
          <cell r="J273">
            <v>156</v>
          </cell>
          <cell r="K273">
            <v>174</v>
          </cell>
          <cell r="L273">
            <v>196</v>
          </cell>
          <cell r="M273">
            <v>212</v>
          </cell>
          <cell r="N273">
            <v>234</v>
          </cell>
          <cell r="O273">
            <v>255</v>
          </cell>
          <cell r="P273">
            <v>277</v>
          </cell>
          <cell r="Q273">
            <v>298</v>
          </cell>
          <cell r="R273">
            <v>322.91999999999996</v>
          </cell>
          <cell r="S273">
            <v>342.97499999999997</v>
          </cell>
          <cell r="T273">
            <v>365.64000000000004</v>
          </cell>
          <cell r="U273">
            <v>387.40000000000003</v>
          </cell>
          <cell r="Y273">
            <v>62</v>
          </cell>
          <cell r="Z273">
            <v>138</v>
          </cell>
          <cell r="AA273">
            <v>212</v>
          </cell>
          <cell r="AB273">
            <v>298</v>
          </cell>
          <cell r="AC273">
            <v>387.40000000000003</v>
          </cell>
          <cell r="AD273">
            <v>457.13200000000018</v>
          </cell>
          <cell r="AE273">
            <v>518.84482000000025</v>
          </cell>
          <cell r="AF273">
            <v>569.27653650400032</v>
          </cell>
          <cell r="AG273">
            <v>619.0768479173704</v>
          </cell>
          <cell r="AH273">
            <v>667.81800630760097</v>
          </cell>
          <cell r="AI273">
            <v>715.13878885295003</v>
          </cell>
          <cell r="AJ273">
            <v>760.74527762336618</v>
          </cell>
          <cell r="AK273">
            <v>804.40873058059367</v>
          </cell>
          <cell r="AL273">
            <v>845.96132041491421</v>
          </cell>
          <cell r="AM273">
            <v>885.29045022654213</v>
          </cell>
        </row>
        <row r="274">
          <cell r="A274" t="str">
            <v>Y/Y change (%)</v>
          </cell>
          <cell r="F274">
            <v>2.6818181818181817</v>
          </cell>
          <cell r="G274">
            <v>2</v>
          </cell>
          <cell r="H274">
            <v>1.3541666666666665</v>
          </cell>
          <cell r="I274">
            <v>1.225806451612903</v>
          </cell>
          <cell r="J274">
            <v>0.92592592592592582</v>
          </cell>
          <cell r="K274">
            <v>0.8125</v>
          </cell>
          <cell r="L274">
            <v>0.73451327433628322</v>
          </cell>
          <cell r="M274">
            <v>0.53623188405797095</v>
          </cell>
          <cell r="N274">
            <v>0.5</v>
          </cell>
          <cell r="O274">
            <v>0.46551724137931028</v>
          </cell>
          <cell r="P274">
            <v>0.41326530612244894</v>
          </cell>
          <cell r="Q274">
            <v>0.40566037735849059</v>
          </cell>
          <cell r="R274">
            <v>0.38</v>
          </cell>
          <cell r="S274">
            <v>0.34499999999999997</v>
          </cell>
          <cell r="T274">
            <v>0.32</v>
          </cell>
          <cell r="U274">
            <v>0.3</v>
          </cell>
          <cell r="Z274">
            <v>1.225806451612903</v>
          </cell>
          <cell r="AA274">
            <v>0.53623188405797095</v>
          </cell>
          <cell r="AB274">
            <v>0.40566037735849059</v>
          </cell>
          <cell r="AC274">
            <v>0.30000000000000004</v>
          </cell>
          <cell r="AD274">
            <v>0.18000000000000033</v>
          </cell>
          <cell r="AE274">
            <v>0.13500000000000026</v>
          </cell>
          <cell r="AF274">
            <v>9.7200000000000189E-2</v>
          </cell>
          <cell r="AG274">
            <v>8.7480000000000169E-2</v>
          </cell>
          <cell r="AH274">
            <v>7.8732000000000163E-2</v>
          </cell>
          <cell r="AI274">
            <v>7.0858800000000152E-2</v>
          </cell>
          <cell r="AJ274">
            <v>6.3772920000000136E-2</v>
          </cell>
          <cell r="AK274">
            <v>5.7395628000000122E-2</v>
          </cell>
          <cell r="AL274">
            <v>5.1656065200000115E-2</v>
          </cell>
          <cell r="AM274">
            <v>4.649045868000011E-2</v>
          </cell>
        </row>
        <row r="275">
          <cell r="A275" t="str">
            <v>Y/Y change (#)</v>
          </cell>
          <cell r="F275">
            <v>59</v>
          </cell>
          <cell r="G275">
            <v>64</v>
          </cell>
          <cell r="H275">
            <v>65</v>
          </cell>
          <cell r="I275">
            <v>76</v>
          </cell>
          <cell r="J275">
            <v>75</v>
          </cell>
          <cell r="K275">
            <v>78</v>
          </cell>
          <cell r="L275">
            <v>83</v>
          </cell>
          <cell r="M275">
            <v>74</v>
          </cell>
          <cell r="N275">
            <v>78</v>
          </cell>
          <cell r="O275">
            <v>81</v>
          </cell>
          <cell r="P275">
            <v>81</v>
          </cell>
          <cell r="Q275">
            <v>86</v>
          </cell>
          <cell r="R275">
            <v>88.919999999999959</v>
          </cell>
          <cell r="S275">
            <v>87.974999999999966</v>
          </cell>
          <cell r="T275">
            <v>88.640000000000043</v>
          </cell>
          <cell r="U275">
            <v>89.400000000000034</v>
          </cell>
          <cell r="Z275">
            <v>76</v>
          </cell>
          <cell r="AA275">
            <v>74</v>
          </cell>
          <cell r="AB275">
            <v>86</v>
          </cell>
          <cell r="AC275">
            <v>89.400000000000034</v>
          </cell>
          <cell r="AD275">
            <v>69.732000000000141</v>
          </cell>
          <cell r="AE275">
            <v>61.712820000000079</v>
          </cell>
          <cell r="AF275">
            <v>50.431716504000065</v>
          </cell>
          <cell r="AG275">
            <v>49.800311413370082</v>
          </cell>
          <cell r="AH275">
            <v>48.741158390230567</v>
          </cell>
          <cell r="AI275">
            <v>47.320782545349061</v>
          </cell>
          <cell r="AJ275">
            <v>45.606488770416149</v>
          </cell>
          <cell r="AK275">
            <v>43.663452957227491</v>
          </cell>
          <cell r="AL275">
            <v>41.552589834320543</v>
          </cell>
          <cell r="AM275">
            <v>39.329129811627922</v>
          </cell>
        </row>
        <row r="276">
          <cell r="A276" t="str">
            <v>Rest of World</v>
          </cell>
          <cell r="B276">
            <v>35</v>
          </cell>
          <cell r="C276">
            <v>44</v>
          </cell>
          <cell r="D276">
            <v>57</v>
          </cell>
          <cell r="E276">
            <v>69</v>
          </cell>
          <cell r="F276">
            <v>83</v>
          </cell>
          <cell r="G276">
            <v>98</v>
          </cell>
          <cell r="H276">
            <v>126</v>
          </cell>
          <cell r="I276">
            <v>133</v>
          </cell>
          <cell r="J276">
            <v>161</v>
          </cell>
          <cell r="K276">
            <v>183</v>
          </cell>
          <cell r="L276">
            <v>207</v>
          </cell>
          <cell r="M276">
            <v>225</v>
          </cell>
          <cell r="N276">
            <v>245</v>
          </cell>
          <cell r="O276">
            <v>268</v>
          </cell>
          <cell r="P276">
            <v>288</v>
          </cell>
          <cell r="Q276">
            <v>304</v>
          </cell>
          <cell r="R276">
            <v>320.95</v>
          </cell>
          <cell r="S276">
            <v>343.04</v>
          </cell>
          <cell r="T276">
            <v>360</v>
          </cell>
          <cell r="U276">
            <v>373.92</v>
          </cell>
          <cell r="Y276">
            <v>69</v>
          </cell>
          <cell r="Z276">
            <v>133</v>
          </cell>
          <cell r="AA276">
            <v>225</v>
          </cell>
          <cell r="AB276">
            <v>304</v>
          </cell>
          <cell r="AC276">
            <v>386.08</v>
          </cell>
          <cell r="AD276">
            <v>448.6249600000001</v>
          </cell>
          <cell r="AE276">
            <v>503.13289264000019</v>
          </cell>
          <cell r="AF276">
            <v>547.14695808814747</v>
          </cell>
          <cell r="AG276">
            <v>590.22493239234348</v>
          </cell>
          <cell r="AH276">
            <v>632.04756283174618</v>
          </cell>
          <cell r="AI276">
            <v>672.35508149241014</v>
          </cell>
          <cell r="AJ276">
            <v>710.94532363365829</v>
          </cell>
          <cell r="AK276">
            <v>747.66996162491364</v>
          </cell>
          <cell r="AL276">
            <v>782.42948108211397</v>
          </cell>
          <cell r="AM276">
            <v>815.16743599634981</v>
          </cell>
        </row>
        <row r="277">
          <cell r="A277" t="str">
            <v>Y/Y change (%)</v>
          </cell>
          <cell r="F277">
            <v>1.3714285714285714</v>
          </cell>
          <cell r="G277">
            <v>1.2272727272727271</v>
          </cell>
          <cell r="H277">
            <v>1.2105263157894739</v>
          </cell>
          <cell r="I277">
            <v>0.92753623188405787</v>
          </cell>
          <cell r="J277">
            <v>0.93975903614457823</v>
          </cell>
          <cell r="K277">
            <v>0.86734693877551017</v>
          </cell>
          <cell r="L277">
            <v>0.64285714285714279</v>
          </cell>
          <cell r="M277">
            <v>0.69172932330827064</v>
          </cell>
          <cell r="N277">
            <v>0.52173913043478271</v>
          </cell>
          <cell r="O277">
            <v>0.46448087431693996</v>
          </cell>
          <cell r="P277">
            <v>0.39130434782608692</v>
          </cell>
          <cell r="Q277">
            <v>0.35111111111111115</v>
          </cell>
          <cell r="R277">
            <v>0.31</v>
          </cell>
          <cell r="S277">
            <v>0.28000000000000003</v>
          </cell>
          <cell r="T277">
            <v>0.25</v>
          </cell>
          <cell r="U277">
            <v>0.23</v>
          </cell>
          <cell r="Z277">
            <v>0.92753623188405787</v>
          </cell>
          <cell r="AA277">
            <v>0.69172932330827064</v>
          </cell>
          <cell r="AB277">
            <v>0.35111111111111115</v>
          </cell>
          <cell r="AC277">
            <v>0.27</v>
          </cell>
          <cell r="AD277">
            <v>0.16200000000000028</v>
          </cell>
          <cell r="AE277">
            <v>0.12150000000000022</v>
          </cell>
          <cell r="AF277">
            <v>8.7480000000000155E-2</v>
          </cell>
          <cell r="AG277">
            <v>7.8732000000000135E-2</v>
          </cell>
          <cell r="AH277">
            <v>7.0858800000000124E-2</v>
          </cell>
          <cell r="AI277">
            <v>6.3772920000000108E-2</v>
          </cell>
          <cell r="AJ277">
            <v>5.7395628000000094E-2</v>
          </cell>
          <cell r="AK277">
            <v>5.1656065200000087E-2</v>
          </cell>
          <cell r="AL277">
            <v>4.6490458680000082E-2</v>
          </cell>
          <cell r="AM277">
            <v>4.184141281200008E-2</v>
          </cell>
        </row>
        <row r="278">
          <cell r="A278" t="str">
            <v>Y/Y change (#)</v>
          </cell>
          <cell r="F278">
            <v>48</v>
          </cell>
          <cell r="G278">
            <v>54</v>
          </cell>
          <cell r="H278">
            <v>69</v>
          </cell>
          <cell r="I278">
            <v>64</v>
          </cell>
          <cell r="J278">
            <v>78</v>
          </cell>
          <cell r="K278">
            <v>85</v>
          </cell>
          <cell r="L278">
            <v>81</v>
          </cell>
          <cell r="M278">
            <v>92</v>
          </cell>
          <cell r="N278">
            <v>84</v>
          </cell>
          <cell r="O278">
            <v>85</v>
          </cell>
          <cell r="P278">
            <v>81</v>
          </cell>
          <cell r="Q278">
            <v>79</v>
          </cell>
          <cell r="R278">
            <v>75.949999999999989</v>
          </cell>
          <cell r="S278">
            <v>75.04000000000002</v>
          </cell>
          <cell r="T278">
            <v>72</v>
          </cell>
          <cell r="U278">
            <v>69.920000000000016</v>
          </cell>
          <cell r="Z278">
            <v>64</v>
          </cell>
          <cell r="AA278">
            <v>92</v>
          </cell>
          <cell r="AB278">
            <v>79</v>
          </cell>
          <cell r="AC278">
            <v>82.079999999999984</v>
          </cell>
          <cell r="AD278">
            <v>62.544960000000117</v>
          </cell>
          <cell r="AE278">
            <v>54.507932640000092</v>
          </cell>
          <cell r="AF278">
            <v>44.014065448147278</v>
          </cell>
          <cell r="AG278">
            <v>43.077974304196005</v>
          </cell>
          <cell r="AH278">
            <v>41.822630439402701</v>
          </cell>
          <cell r="AI278">
            <v>40.307518660663959</v>
          </cell>
          <cell r="AJ278">
            <v>38.590242141248154</v>
          </cell>
          <cell r="AK278">
            <v>36.724637991255349</v>
          </cell>
          <cell r="AL278">
            <v>34.759519457200327</v>
          </cell>
          <cell r="AM278">
            <v>32.737954914235843</v>
          </cell>
        </row>
        <row r="279">
          <cell r="A279" t="str">
            <v>Worldwide</v>
          </cell>
          <cell r="B279">
            <v>196</v>
          </cell>
          <cell r="C279">
            <v>242</v>
          </cell>
          <cell r="D279">
            <v>305</v>
          </cell>
          <cell r="E279">
            <v>360</v>
          </cell>
          <cell r="F279">
            <v>432</v>
          </cell>
          <cell r="G279">
            <v>482</v>
          </cell>
          <cell r="H279">
            <v>550</v>
          </cell>
          <cell r="I279">
            <v>608</v>
          </cell>
          <cell r="J279">
            <v>681</v>
          </cell>
          <cell r="K279">
            <v>738</v>
          </cell>
          <cell r="L279">
            <v>800</v>
          </cell>
          <cell r="M279">
            <v>845</v>
          </cell>
          <cell r="N279">
            <v>901</v>
          </cell>
          <cell r="O279">
            <v>955</v>
          </cell>
          <cell r="P279">
            <v>1007</v>
          </cell>
          <cell r="Q279">
            <v>1056</v>
          </cell>
          <cell r="R279">
            <v>1106.4449999999999</v>
          </cell>
          <cell r="S279">
            <v>1155.3049999999998</v>
          </cell>
          <cell r="T279">
            <v>1201.8230000000001</v>
          </cell>
          <cell r="U279">
            <v>1247.4950000000001</v>
          </cell>
          <cell r="Y279">
            <v>360</v>
          </cell>
          <cell r="Z279">
            <v>608</v>
          </cell>
          <cell r="AA279">
            <v>845</v>
          </cell>
          <cell r="AB279">
            <v>1056</v>
          </cell>
          <cell r="AC279">
            <v>1259.655</v>
          </cell>
          <cell r="AD279">
            <v>1413.3449700000003</v>
          </cell>
          <cell r="AE279">
            <v>1546.9031360200004</v>
          </cell>
          <cell r="AF279">
            <v>1654.7053142389586</v>
          </cell>
          <cell r="AG279">
            <v>1760.3541491719093</v>
          </cell>
          <cell r="AH279">
            <v>1863.1317199559185</v>
          </cell>
          <cell r="AI279">
            <v>1962.4495515047702</v>
          </cell>
          <cell r="AJ279">
            <v>2057.8463494153248</v>
          </cell>
          <cell r="AK279">
            <v>2148.9811341855875</v>
          </cell>
          <cell r="AL279">
            <v>2235.6231621208476</v>
          </cell>
          <cell r="AM279">
            <v>2317.6398601888768</v>
          </cell>
        </row>
        <row r="280">
          <cell r="A280" t="str">
            <v>Y/Y change</v>
          </cell>
          <cell r="F280">
            <v>1.204081632653061</v>
          </cell>
          <cell r="G280">
            <v>0.99173553719008267</v>
          </cell>
          <cell r="H280">
            <v>0.80327868852459017</v>
          </cell>
          <cell r="I280">
            <v>0.68888888888888888</v>
          </cell>
          <cell r="J280">
            <v>0.57638888888888884</v>
          </cell>
          <cell r="K280">
            <v>0.53112033195020736</v>
          </cell>
          <cell r="L280">
            <v>0.45454545454545459</v>
          </cell>
          <cell r="M280">
            <v>0.38980263157894735</v>
          </cell>
          <cell r="N280">
            <v>0.32305433186490462</v>
          </cell>
          <cell r="O280">
            <v>0.29403794037940378</v>
          </cell>
          <cell r="P280">
            <v>0.25875000000000004</v>
          </cell>
          <cell r="Q280">
            <v>0.24970414201183422</v>
          </cell>
          <cell r="R280">
            <v>0.2280188679245283</v>
          </cell>
          <cell r="S280">
            <v>0.20974345549738205</v>
          </cell>
          <cell r="T280">
            <v>0.1934687189672295</v>
          </cell>
          <cell r="U280">
            <v>0.18133996212121217</v>
          </cell>
          <cell r="Z280">
            <v>0.68888888888888888</v>
          </cell>
          <cell r="AA280">
            <v>0.38980263157894735</v>
          </cell>
          <cell r="AB280">
            <v>0.24970414201183422</v>
          </cell>
          <cell r="AC280">
            <v>0.19285511363636365</v>
          </cell>
          <cell r="AD280">
            <v>0.12200957405003776</v>
          </cell>
          <cell r="AE280">
            <v>9.4497924324873139E-2</v>
          </cell>
          <cell r="AF280">
            <v>6.9689029460707319E-2</v>
          </cell>
          <cell r="AG280">
            <v>6.3847522591381267E-2</v>
          </cell>
          <cell r="AH280">
            <v>5.838459882197955E-2</v>
          </cell>
          <cell r="AI280">
            <v>5.3306929663138103E-2</v>
          </cell>
          <cell r="AJ280">
            <v>4.861108293836458E-2</v>
          </cell>
          <cell r="AK280">
            <v>4.428648659612322E-2</v>
          </cell>
          <cell r="AL280">
            <v>4.0317723853865006E-2</v>
          </cell>
          <cell r="AM280">
            <v>3.6686280343518618E-2</v>
          </cell>
        </row>
        <row r="281">
          <cell r="A281" t="str">
            <v>Y/Y change (#)</v>
          </cell>
          <cell r="F281">
            <v>236</v>
          </cell>
          <cell r="G281">
            <v>240</v>
          </cell>
          <cell r="H281">
            <v>245</v>
          </cell>
          <cell r="I281">
            <v>248</v>
          </cell>
          <cell r="J281">
            <v>249</v>
          </cell>
          <cell r="K281">
            <v>256</v>
          </cell>
          <cell r="L281">
            <v>250</v>
          </cell>
          <cell r="M281">
            <v>237</v>
          </cell>
          <cell r="N281">
            <v>220</v>
          </cell>
          <cell r="O281">
            <v>217</v>
          </cell>
          <cell r="P281">
            <v>207</v>
          </cell>
          <cell r="Q281">
            <v>211</v>
          </cell>
          <cell r="R281">
            <v>205.44499999999994</v>
          </cell>
          <cell r="S281">
            <v>200.30499999999984</v>
          </cell>
          <cell r="T281">
            <v>194.82300000000009</v>
          </cell>
          <cell r="U281">
            <v>191.49500000000012</v>
          </cell>
          <cell r="Z281">
            <v>248</v>
          </cell>
          <cell r="AA281">
            <v>237</v>
          </cell>
          <cell r="AB281">
            <v>211</v>
          </cell>
          <cell r="AC281">
            <v>203.65499999999997</v>
          </cell>
          <cell r="AD281">
            <v>153.68997000000036</v>
          </cell>
          <cell r="AE281">
            <v>133.55816602000004</v>
          </cell>
          <cell r="AF281">
            <v>107.80217821895826</v>
          </cell>
          <cell r="AG281">
            <v>105.64883493295065</v>
          </cell>
          <cell r="AH281">
            <v>102.77757078400919</v>
          </cell>
          <cell r="AI281">
            <v>99.3178315488517</v>
          </cell>
          <cell r="AJ281">
            <v>95.396797910554596</v>
          </cell>
          <cell r="AK281">
            <v>91.13478477026274</v>
          </cell>
          <cell r="AL281">
            <v>86.642027935260103</v>
          </cell>
          <cell r="AM281">
            <v>82.0166980680292</v>
          </cell>
        </row>
        <row r="283">
          <cell r="A283" t="str">
            <v>Share of MAUs by Geo</v>
          </cell>
        </row>
        <row r="284">
          <cell r="A284" t="str">
            <v>US &amp; Canada</v>
          </cell>
          <cell r="B284">
            <v>0.34517766497461927</v>
          </cell>
          <cell r="C284">
            <v>0.33471074380165289</v>
          </cell>
          <cell r="D284">
            <v>0.32459016393442625</v>
          </cell>
          <cell r="E284">
            <v>0.31111111111111112</v>
          </cell>
          <cell r="F284">
            <v>0.30162412993039445</v>
          </cell>
          <cell r="G284">
            <v>0.28423236514522821</v>
          </cell>
          <cell r="H284">
            <v>0.26181818181818184</v>
          </cell>
          <cell r="I284">
            <v>0.25328947368421051</v>
          </cell>
          <cell r="J284">
            <v>0.23970588235294119</v>
          </cell>
          <cell r="K284">
            <v>0.22868741542625168</v>
          </cell>
          <cell r="L284">
            <v>0.22</v>
          </cell>
          <cell r="M284">
            <v>0.21183431952662721</v>
          </cell>
          <cell r="N284">
            <v>0.20310765815760268</v>
          </cell>
          <cell r="O284">
            <v>0.19476439790575917</v>
          </cell>
          <cell r="P284">
            <v>0.18768619662363456</v>
          </cell>
          <cell r="Q284">
            <v>0.18276515151515152</v>
          </cell>
          <cell r="R284">
            <v>0.1761452218591977</v>
          </cell>
          <cell r="S284">
            <v>0.16985125140114515</v>
          </cell>
          <cell r="T284">
            <v>0.1646523656145705</v>
          </cell>
          <cell r="U284">
            <v>0.16167199066930124</v>
          </cell>
          <cell r="Y284">
            <v>0.31111111111111112</v>
          </cell>
          <cell r="Z284">
            <v>0.25328947368421051</v>
          </cell>
          <cell r="AA284">
            <v>0.23368146214099217</v>
          </cell>
          <cell r="AB284">
            <v>0.19698902781321767</v>
          </cell>
          <cell r="AC284">
            <v>0.17124354817209173</v>
          </cell>
          <cell r="AD284">
            <v>0.14698149030098429</v>
          </cell>
          <cell r="AE284">
            <v>0.13764852742999864</v>
          </cell>
          <cell r="AF284">
            <v>0.13125449930937705</v>
          </cell>
          <cell r="AG284">
            <v>0.12584471595088453</v>
          </cell>
          <cell r="AH284">
            <v>0.12128068606891422</v>
          </cell>
          <cell r="AI284">
            <v>0.11744563365766089</v>
          </cell>
          <cell r="AJ284">
            <v>0.11424115983509534</v>
          </cell>
          <cell r="AK284">
            <v>0.11158430615301408</v>
          </cell>
          <cell r="AL284">
            <v>0.10940503046938597</v>
          </cell>
          <cell r="AM284">
            <v>0.10764407052999288</v>
          </cell>
        </row>
        <row r="285">
          <cell r="A285" t="str">
            <v>Europe</v>
          </cell>
          <cell r="B285">
            <v>0.3604060913705584</v>
          </cell>
          <cell r="C285">
            <v>0.3512396694214876</v>
          </cell>
          <cell r="D285">
            <v>0.33114754098360655</v>
          </cell>
          <cell r="E285">
            <v>0.32500000000000001</v>
          </cell>
          <cell r="F285">
            <v>0.32018561484918795</v>
          </cell>
          <cell r="G285">
            <v>0.31327800829875518</v>
          </cell>
          <cell r="H285">
            <v>0.30363636363636365</v>
          </cell>
          <cell r="I285">
            <v>0.30098684210526316</v>
          </cell>
          <cell r="J285">
            <v>0.29558823529411765</v>
          </cell>
          <cell r="K285">
            <v>0.28687415426251689</v>
          </cell>
          <cell r="L285">
            <v>0.27625</v>
          </cell>
          <cell r="M285">
            <v>0.2710059171597633</v>
          </cell>
          <cell r="N285">
            <v>0.26526082130965595</v>
          </cell>
          <cell r="O285">
            <v>0.25759162303664923</v>
          </cell>
          <cell r="P285">
            <v>0.2512413108242304</v>
          </cell>
          <cell r="Q285">
            <v>0.24715909090909091</v>
          </cell>
          <cell r="R285">
            <v>0.24192797653746911</v>
          </cell>
          <cell r="S285">
            <v>0.23635317080770882</v>
          </cell>
          <cell r="T285">
            <v>0.23156488101825309</v>
          </cell>
          <cell r="U285">
            <v>0.22804901021647381</v>
          </cell>
          <cell r="Y285">
            <v>0.32500000000000001</v>
          </cell>
          <cell r="Z285">
            <v>0.30098684210526316</v>
          </cell>
          <cell r="AA285">
            <v>0.29895561357702349</v>
          </cell>
          <cell r="AB285">
            <v>0.26639448838989538</v>
          </cell>
          <cell r="AC285">
            <v>0.24155032362088596</v>
          </cell>
          <cell r="AD285">
            <v>0.21215801263296669</v>
          </cell>
          <cell r="AE285">
            <v>0.20169102858807972</v>
          </cell>
          <cell r="AF285">
            <v>0.1940492360535449</v>
          </cell>
          <cell r="AG285">
            <v>0.18719023165975224</v>
          </cell>
          <cell r="AH285">
            <v>0.18104155168993724</v>
          </cell>
          <cell r="AI285">
            <v>0.17553294544443346</v>
          </cell>
          <cell r="AJ285">
            <v>0.17059825411086757</v>
          </cell>
          <cell r="AK285">
            <v>0.16617636493184021</v>
          </cell>
          <cell r="AL285">
            <v>0.16221156883608998</v>
          </cell>
          <cell r="AM285">
            <v>0.15865354739054441</v>
          </cell>
        </row>
        <row r="286">
          <cell r="A286" t="str">
            <v>Asia</v>
          </cell>
          <cell r="B286">
            <v>0.1116751269035533</v>
          </cell>
          <cell r="C286">
            <v>0.13223140495867769</v>
          </cell>
          <cell r="D286">
            <v>0.15737704918032788</v>
          </cell>
          <cell r="E286">
            <v>0.17222222222222222</v>
          </cell>
          <cell r="F286">
            <v>0.18793503480278423</v>
          </cell>
          <cell r="G286">
            <v>0.19917012448132779</v>
          </cell>
          <cell r="H286">
            <v>0.20545454545454545</v>
          </cell>
          <cell r="I286">
            <v>0.22697368421052633</v>
          </cell>
          <cell r="J286">
            <v>0.22941176470588234</v>
          </cell>
          <cell r="K286">
            <v>0.23545331529093369</v>
          </cell>
          <cell r="L286">
            <v>0.245</v>
          </cell>
          <cell r="M286">
            <v>0.25088757396449707</v>
          </cell>
          <cell r="N286">
            <v>0.25971143174250833</v>
          </cell>
          <cell r="O286">
            <v>0.26701570680628273</v>
          </cell>
          <cell r="P286">
            <v>0.27507447864945384</v>
          </cell>
          <cell r="Q286">
            <v>0.28219696969696972</v>
          </cell>
          <cell r="R286">
            <v>0.29185363935848596</v>
          </cell>
          <cell r="S286">
            <v>0.29686965779599328</v>
          </cell>
          <cell r="T286">
            <v>0.30423781205718314</v>
          </cell>
          <cell r="U286">
            <v>0.31054232682295319</v>
          </cell>
          <cell r="Y286">
            <v>0.17222222222222222</v>
          </cell>
          <cell r="Z286">
            <v>0.22697368421052633</v>
          </cell>
          <cell r="AA286">
            <v>0.27676240208877284</v>
          </cell>
          <cell r="AB286">
            <v>0.30415922429191122</v>
          </cell>
          <cell r="AC286">
            <v>0.32892753829917126</v>
          </cell>
          <cell r="AD286">
            <v>0.32343978979173077</v>
          </cell>
          <cell r="AE286">
            <v>0.33540873240125874</v>
          </cell>
          <cell r="AF286">
            <v>0.34403499620464156</v>
          </cell>
          <cell r="AG286">
            <v>0.35167744411463525</v>
          </cell>
          <cell r="AH286">
            <v>0.35843842877807991</v>
          </cell>
          <cell r="AI286">
            <v>0.36441129826985602</v>
          </cell>
          <cell r="AJ286">
            <v>0.36968031060215412</v>
          </cell>
          <cell r="AK286">
            <v>0.37432098299245675</v>
          </cell>
          <cell r="AL286">
            <v>0.37840067805183414</v>
          </cell>
          <cell r="AM286">
            <v>0.38197929947338544</v>
          </cell>
        </row>
        <row r="287">
          <cell r="A287" t="str">
            <v>Rest of World</v>
          </cell>
          <cell r="B287">
            <v>0.17766497461928935</v>
          </cell>
          <cell r="C287">
            <v>0.18181818181818182</v>
          </cell>
          <cell r="D287">
            <v>0.18688524590163935</v>
          </cell>
          <cell r="E287">
            <v>0.19166666666666668</v>
          </cell>
          <cell r="F287">
            <v>0.1925754060324826</v>
          </cell>
          <cell r="G287">
            <v>0.2033195020746888</v>
          </cell>
          <cell r="H287">
            <v>0.2290909090909091</v>
          </cell>
          <cell r="I287">
            <v>0.21875</v>
          </cell>
          <cell r="J287">
            <v>0.23676470588235293</v>
          </cell>
          <cell r="K287">
            <v>0.24763193504736131</v>
          </cell>
          <cell r="L287">
            <v>0.25874999999999998</v>
          </cell>
          <cell r="M287">
            <v>0.26627218934911245</v>
          </cell>
          <cell r="N287">
            <v>0.27192008879023305</v>
          </cell>
          <cell r="O287">
            <v>0.28062827225130887</v>
          </cell>
          <cell r="P287">
            <v>0.28599801390268126</v>
          </cell>
          <cell r="Q287">
            <v>0.2878787878787879</v>
          </cell>
          <cell r="R287">
            <v>0.29007316224484725</v>
          </cell>
          <cell r="S287">
            <v>0.29692591999515283</v>
          </cell>
          <cell r="T287">
            <v>0.29954494130999321</v>
          </cell>
          <cell r="U287">
            <v>0.29973667229127171</v>
          </cell>
          <cell r="Y287">
            <v>0.19166666666666668</v>
          </cell>
          <cell r="Z287">
            <v>0.21875</v>
          </cell>
          <cell r="AA287">
            <v>0.29373368146214102</v>
          </cell>
          <cell r="AB287">
            <v>0.31028323551926512</v>
          </cell>
          <cell r="AC287">
            <v>0.32780677332613323</v>
          </cell>
          <cell r="AD287">
            <v>0.31742070727431815</v>
          </cell>
          <cell r="AE287">
            <v>0.32525171158066296</v>
          </cell>
          <cell r="AF287">
            <v>0.33066126843243648</v>
          </cell>
          <cell r="AG287">
            <v>0.33528760827472814</v>
          </cell>
          <cell r="AH287">
            <v>0.3392393334630685</v>
          </cell>
          <cell r="AI287">
            <v>0.34261012262804952</v>
          </cell>
          <cell r="AJ287">
            <v>0.34548027545188303</v>
          </cell>
          <cell r="AK287">
            <v>0.34791834592268894</v>
          </cell>
          <cell r="AL287">
            <v>0.34998272264268993</v>
          </cell>
          <cell r="AM287">
            <v>0.35172308260607732</v>
          </cell>
        </row>
        <row r="288">
          <cell r="A288" t="str">
            <v>Total</v>
          </cell>
          <cell r="B288">
            <v>0.99492385786802029</v>
          </cell>
          <cell r="C288">
            <v>1</v>
          </cell>
          <cell r="D288">
            <v>1</v>
          </cell>
          <cell r="E288">
            <v>1</v>
          </cell>
          <cell r="F288">
            <v>1.0023201856148491</v>
          </cell>
          <cell r="G288">
            <v>1</v>
          </cell>
          <cell r="H288">
            <v>1</v>
          </cell>
          <cell r="I288">
            <v>1</v>
          </cell>
          <cell r="J288">
            <v>1.0014705882352941</v>
          </cell>
          <cell r="K288">
            <v>0.99864682002706362</v>
          </cell>
          <cell r="L288">
            <v>1</v>
          </cell>
          <cell r="M288">
            <v>1</v>
          </cell>
          <cell r="N288">
            <v>1</v>
          </cell>
          <cell r="O288">
            <v>1</v>
          </cell>
          <cell r="P288">
            <v>1</v>
          </cell>
          <cell r="Q288">
            <v>1</v>
          </cell>
          <cell r="R288">
            <v>1</v>
          </cell>
          <cell r="S288">
            <v>1</v>
          </cell>
          <cell r="T288">
            <v>1</v>
          </cell>
          <cell r="U288">
            <v>1</v>
          </cell>
          <cell r="Y288">
            <v>1</v>
          </cell>
          <cell r="Z288">
            <v>1</v>
          </cell>
          <cell r="AA288">
            <v>1.1031331592689295</v>
          </cell>
          <cell r="AB288">
            <v>1.0778259760142894</v>
          </cell>
          <cell r="AC288">
            <v>1.0695281834182822</v>
          </cell>
          <cell r="AD288">
            <v>1</v>
          </cell>
          <cell r="AE288">
            <v>1</v>
          </cell>
          <cell r="AF288">
            <v>1</v>
          </cell>
          <cell r="AG288">
            <v>1</v>
          </cell>
          <cell r="AH288">
            <v>1</v>
          </cell>
          <cell r="AI288">
            <v>1</v>
          </cell>
          <cell r="AJ288">
            <v>1</v>
          </cell>
          <cell r="AK288">
            <v>1</v>
          </cell>
          <cell r="AL288">
            <v>1</v>
          </cell>
          <cell r="AM288">
            <v>1</v>
          </cell>
        </row>
        <row r="290">
          <cell r="A290" t="str">
            <v>Ad Rev/MAU</v>
          </cell>
        </row>
        <row r="291">
          <cell r="A291" t="str">
            <v>United States</v>
          </cell>
          <cell r="F291">
            <v>1.6076923076923078</v>
          </cell>
          <cell r="G291">
            <v>1.7737226277372262</v>
          </cell>
          <cell r="H291">
            <v>1.8055555555555556</v>
          </cell>
          <cell r="I291">
            <v>2.331168831168831</v>
          </cell>
          <cell r="J291">
            <v>2.03680981595092</v>
          </cell>
          <cell r="K291">
            <v>2.331360946745562</v>
          </cell>
          <cell r="L291">
            <v>2.2443181818181817</v>
          </cell>
          <cell r="M291">
            <v>2.5810055865921786</v>
          </cell>
          <cell r="N291">
            <v>2.2896174863387979</v>
          </cell>
          <cell r="O291">
            <v>2.575268817204301</v>
          </cell>
          <cell r="P291">
            <v>2.8465608465608465</v>
          </cell>
          <cell r="Q291">
            <v>3.2694300518134716</v>
          </cell>
          <cell r="R291">
            <v>2.8620218579234975</v>
          </cell>
          <cell r="S291">
            <v>3.219086021505376</v>
          </cell>
          <cell r="T291">
            <v>3.2735449735449733</v>
          </cell>
          <cell r="U291">
            <v>3.7598445595854919</v>
          </cell>
          <cell r="Z291">
            <v>6.9545454545454541</v>
          </cell>
          <cell r="AA291">
            <v>8.8435754189944138</v>
          </cell>
          <cell r="AB291">
            <v>10.093433979458396</v>
          </cell>
          <cell r="AC291">
            <v>11.792260520542577</v>
          </cell>
          <cell r="AD291">
            <v>13.677778861755746</v>
          </cell>
          <cell r="AE291">
            <v>15.755431210317161</v>
          </cell>
          <cell r="AF291">
            <v>18.029016237402892</v>
          </cell>
          <cell r="AG291">
            <v>20.5006068769801</v>
          </cell>
          <cell r="AH291">
            <v>23.170505890093995</v>
          </cell>
          <cell r="AI291">
            <v>26.037238842026166</v>
          </cell>
          <cell r="AJ291">
            <v>29.097582900711224</v>
          </cell>
          <cell r="AK291">
            <v>32.346628804462284</v>
          </cell>
          <cell r="AL291">
            <v>35.777872494603614</v>
          </cell>
          <cell r="AM291">
            <v>39.38333227795858</v>
          </cell>
        </row>
        <row r="292">
          <cell r="A292" t="str">
            <v>Y/Y change</v>
          </cell>
          <cell r="J292">
            <v>0.26691519652449558</v>
          </cell>
          <cell r="K292">
            <v>0.31438868191004943</v>
          </cell>
          <cell r="L292">
            <v>0.24300699300699291</v>
          </cell>
          <cell r="M292">
            <v>0.10717231291140816</v>
          </cell>
          <cell r="N292">
            <v>0.12411942853380742</v>
          </cell>
          <cell r="O292">
            <v>0.10462038098357085</v>
          </cell>
          <cell r="P292">
            <v>0.26834103542964316</v>
          </cell>
          <cell r="Q292">
            <v>0.26672722786712444</v>
          </cell>
          <cell r="R292">
            <v>0.25</v>
          </cell>
          <cell r="S292">
            <v>0.25</v>
          </cell>
          <cell r="T292">
            <v>0.15</v>
          </cell>
          <cell r="U292">
            <v>0.15</v>
          </cell>
          <cell r="AA292">
            <v>0.27162522364625574</v>
          </cell>
          <cell r="AB292">
            <v>0.14132955295202332</v>
          </cell>
          <cell r="AC292">
            <v>0.1683100661817909</v>
          </cell>
          <cell r="AD292">
            <v>0.15989456287270135</v>
          </cell>
          <cell r="AE292">
            <v>0.15189983472906626</v>
          </cell>
          <cell r="AF292">
            <v>0.14430484299261295</v>
          </cell>
          <cell r="AG292">
            <v>0.1370896008429823</v>
          </cell>
          <cell r="AH292">
            <v>0.13023512080083319</v>
          </cell>
          <cell r="AI292">
            <v>0.12372336476079152</v>
          </cell>
          <cell r="AJ292">
            <v>0.11753719652275194</v>
          </cell>
          <cell r="AK292">
            <v>0.11166033669661433</v>
          </cell>
          <cell r="AL292">
            <v>0.10607731986178361</v>
          </cell>
          <cell r="AM292">
            <v>0.10077345386869442</v>
          </cell>
        </row>
        <row r="293">
          <cell r="A293" t="str">
            <v>Q/Q change</v>
          </cell>
          <cell r="G293">
            <v>0.1032724478748297</v>
          </cell>
          <cell r="H293">
            <v>1.7946959304984134E-2</v>
          </cell>
          <cell r="I293">
            <v>0.29110889110889104</v>
          </cell>
          <cell r="J293">
            <v>-0.12627099817147158</v>
          </cell>
          <cell r="K293">
            <v>0.14461395879375494</v>
          </cell>
          <cell r="L293">
            <v>-3.7335602215043839E-2</v>
          </cell>
          <cell r="M293">
            <v>0.15001767908917341</v>
          </cell>
          <cell r="N293">
            <v>-0.11289712109384231</v>
          </cell>
          <cell r="O293">
            <v>0.12475941180999306</v>
          </cell>
          <cell r="P293">
            <v>0.10534513039732252</v>
          </cell>
          <cell r="Q293">
            <v>0.14855442340659142</v>
          </cell>
          <cell r="R293">
            <v>-0.12461138101547542</v>
          </cell>
          <cell r="S293">
            <v>0.12475941180999284</v>
          </cell>
          <cell r="T293">
            <v>1.6917519965536698E-2</v>
          </cell>
          <cell r="U293">
            <v>0.1485544234065912</v>
          </cell>
          <cell r="Z293" t="str">
            <v>--</v>
          </cell>
          <cell r="AA293" t="str">
            <v>--</v>
          </cell>
          <cell r="AB293" t="str">
            <v>--</v>
          </cell>
          <cell r="AC293" t="str">
            <v>--</v>
          </cell>
          <cell r="AD293" t="str">
            <v>--</v>
          </cell>
          <cell r="AE293" t="str">
            <v>--</v>
          </cell>
          <cell r="AF293" t="str">
            <v>--</v>
          </cell>
          <cell r="AG293" t="str">
            <v>--</v>
          </cell>
          <cell r="AH293" t="str">
            <v>--</v>
          </cell>
          <cell r="AI293" t="str">
            <v>--</v>
          </cell>
          <cell r="AJ293" t="str">
            <v>--</v>
          </cell>
          <cell r="AK293" t="str">
            <v>--</v>
          </cell>
          <cell r="AL293" t="str">
            <v>--</v>
          </cell>
          <cell r="AM293" t="str">
            <v>--</v>
          </cell>
        </row>
        <row r="294">
          <cell r="A294" t="str">
            <v>Europe</v>
          </cell>
          <cell r="F294">
            <v>0.69565217391304346</v>
          </cell>
          <cell r="G294">
            <v>0.84768211920529801</v>
          </cell>
          <cell r="H294">
            <v>0.77844311377245512</v>
          </cell>
          <cell r="I294">
            <v>1.098360655737705</v>
          </cell>
          <cell r="J294">
            <v>1.0248756218905473</v>
          </cell>
          <cell r="K294">
            <v>1.1556603773584906</v>
          </cell>
          <cell r="L294">
            <v>1.1085972850678734</v>
          </cell>
          <cell r="M294">
            <v>1.3362445414847162</v>
          </cell>
          <cell r="N294">
            <v>1.1464435146443515</v>
          </cell>
          <cell r="O294">
            <v>1.1951219512195121</v>
          </cell>
          <cell r="P294">
            <v>1.1660079051383399</v>
          </cell>
          <cell r="Q294">
            <v>1.4329501915708813</v>
          </cell>
          <cell r="R294">
            <v>1.2954811715481169</v>
          </cell>
          <cell r="S294">
            <v>1.3743902439024389</v>
          </cell>
          <cell r="T294">
            <v>1.3175889328063239</v>
          </cell>
          <cell r="U294">
            <v>1.6192337164750958</v>
          </cell>
          <cell r="Z294">
            <v>3.0327868852459017</v>
          </cell>
          <cell r="AA294">
            <v>4.3755458515283845</v>
          </cell>
          <cell r="AB294">
            <v>4.5338638210713142</v>
          </cell>
          <cell r="AC294">
            <v>5.039129265036717</v>
          </cell>
          <cell r="AD294">
            <v>5.5726241132479721</v>
          </cell>
          <cell r="AE294">
            <v>6.1331014882301851</v>
          </cell>
          <cell r="AF294">
            <v>6.7191075286749768</v>
          </cell>
          <cell r="AG294">
            <v>7.3290054286966742</v>
          </cell>
          <cell r="AH294">
            <v>7.961001233359239</v>
          </cell>
          <cell r="AI294">
            <v>8.6131706795246927</v>
          </cell>
          <cell r="AJ294">
            <v>9.2834864171787963</v>
          </cell>
          <cell r="AK294">
            <v>9.9698450083883969</v>
          </cell>
          <cell r="AL294">
            <v>10.670093174183021</v>
          </cell>
          <cell r="AM294">
            <v>11.38205283949409</v>
          </cell>
        </row>
        <row r="295">
          <cell r="A295" t="str">
            <v>Y/Y change</v>
          </cell>
          <cell r="J295">
            <v>0.47325870646766166</v>
          </cell>
          <cell r="K295">
            <v>0.36331810141509435</v>
          </cell>
          <cell r="L295">
            <v>0.42412112774103727</v>
          </cell>
          <cell r="M295">
            <v>0.2165808512025027</v>
          </cell>
          <cell r="N295">
            <v>0.11861721574521678</v>
          </cell>
          <cell r="O295">
            <v>3.4146341463414664E-2</v>
          </cell>
          <cell r="P295">
            <v>5.1786722594175938E-2</v>
          </cell>
          <cell r="Q295">
            <v>7.2371221796509122E-2</v>
          </cell>
          <cell r="R295">
            <v>0.13</v>
          </cell>
          <cell r="S295">
            <v>0.15</v>
          </cell>
          <cell r="T295">
            <v>0.13</v>
          </cell>
          <cell r="U295">
            <v>0.13</v>
          </cell>
          <cell r="AA295">
            <v>0.44274755104449426</v>
          </cell>
          <cell r="AB295">
            <v>3.6182450125080701E-2</v>
          </cell>
          <cell r="AC295">
            <v>0.11144257170168226</v>
          </cell>
          <cell r="AD295">
            <v>0.10587044311659814</v>
          </cell>
          <cell r="AE295">
            <v>0.10057692096076823</v>
          </cell>
          <cell r="AF295">
            <v>9.5548074912729819E-2</v>
          </cell>
          <cell r="AG295">
            <v>9.0770671167093323E-2</v>
          </cell>
          <cell r="AH295">
            <v>8.6232137608738657E-2</v>
          </cell>
          <cell r="AI295">
            <v>8.1920530728301716E-2</v>
          </cell>
          <cell r="AJ295">
            <v>7.782450419188662E-2</v>
          </cell>
          <cell r="AK295">
            <v>7.393327898229228E-2</v>
          </cell>
          <cell r="AL295">
            <v>7.0236615033177657E-2</v>
          </cell>
          <cell r="AM295">
            <v>6.6724784281518776E-2</v>
          </cell>
        </row>
        <row r="296">
          <cell r="A296" t="str">
            <v>Q/Q change</v>
          </cell>
          <cell r="G296">
            <v>0.2185430463576159</v>
          </cell>
          <cell r="H296">
            <v>-8.1680389221556848E-2</v>
          </cell>
          <cell r="I296">
            <v>0.41097099621689792</v>
          </cell>
          <cell r="J296">
            <v>-6.6904284547412263E-2</v>
          </cell>
          <cell r="K296">
            <v>0.12761036819930394</v>
          </cell>
          <cell r="L296">
            <v>-4.0723981900452455E-2</v>
          </cell>
          <cell r="M296">
            <v>0.20534711701274388</v>
          </cell>
          <cell r="N296">
            <v>-0.14204063773347553</v>
          </cell>
          <cell r="O296">
            <v>4.2460388107530722E-2</v>
          </cell>
          <cell r="P296">
            <v>-2.4360732435266597E-2</v>
          </cell>
          <cell r="Q296">
            <v>0.22893694395740005</v>
          </cell>
          <cell r="R296">
            <v>-9.593426263620719E-2</v>
          </cell>
          <cell r="S296">
            <v>6.0911014445717226E-2</v>
          </cell>
          <cell r="T296">
            <v>-4.1328371871174996E-2</v>
          </cell>
          <cell r="U296">
            <v>0.22893694395740005</v>
          </cell>
          <cell r="Z296" t="str">
            <v>--</v>
          </cell>
          <cell r="AA296" t="str">
            <v>--</v>
          </cell>
          <cell r="AB296" t="str">
            <v>--</v>
          </cell>
          <cell r="AC296" t="str">
            <v>--</v>
          </cell>
          <cell r="AD296" t="str">
            <v>--</v>
          </cell>
          <cell r="AE296" t="str">
            <v>--</v>
          </cell>
          <cell r="AF296" t="str">
            <v>--</v>
          </cell>
          <cell r="AG296" t="str">
            <v>--</v>
          </cell>
          <cell r="AH296" t="str">
            <v>--</v>
          </cell>
          <cell r="AI296" t="str">
            <v>--</v>
          </cell>
          <cell r="AJ296" t="str">
            <v>--</v>
          </cell>
          <cell r="AK296" t="str">
            <v>--</v>
          </cell>
          <cell r="AL296" t="str">
            <v>--</v>
          </cell>
          <cell r="AM296" t="str">
            <v>--</v>
          </cell>
        </row>
        <row r="297">
          <cell r="A297" t="str">
            <v>Asia</v>
          </cell>
          <cell r="F297">
            <v>0.27160493827160492</v>
          </cell>
          <cell r="G297">
            <v>0.32291666666666669</v>
          </cell>
          <cell r="H297">
            <v>0.31858407079646017</v>
          </cell>
          <cell r="I297">
            <v>0.38405797101449274</v>
          </cell>
          <cell r="J297">
            <v>0.35897435897435898</v>
          </cell>
          <cell r="K297">
            <v>0.42528735632183906</v>
          </cell>
          <cell r="L297">
            <v>0.44897959183673469</v>
          </cell>
          <cell r="M297">
            <v>0.44811320754716982</v>
          </cell>
          <cell r="N297">
            <v>0.42307692307692307</v>
          </cell>
          <cell r="O297">
            <v>0.45098039215686275</v>
          </cell>
          <cell r="P297">
            <v>0.48014440433212996</v>
          </cell>
          <cell r="Q297">
            <v>0.56375838926174493</v>
          </cell>
          <cell r="R297">
            <v>0.52884615384615385</v>
          </cell>
          <cell r="S297">
            <v>0.5862745098039216</v>
          </cell>
          <cell r="T297">
            <v>0.62418772563176894</v>
          </cell>
          <cell r="U297">
            <v>0.6483221476510066</v>
          </cell>
          <cell r="Z297">
            <v>1.0289855072463767</v>
          </cell>
          <cell r="AA297">
            <v>1.4764150943396226</v>
          </cell>
          <cell r="AB297">
            <v>1.761586438497194</v>
          </cell>
          <cell r="AC297">
            <v>2.146090852495357</v>
          </cell>
          <cell r="AD297">
            <v>2.5911001453762847</v>
          </cell>
          <cell r="AE297">
            <v>3.1015214353370557</v>
          </cell>
          <cell r="AF297">
            <v>3.6819422446045542</v>
          </cell>
          <cell r="AG297">
            <v>4.3365313373297676</v>
          </cell>
          <cell r="AH297">
            <v>5.0689474451448762</v>
          </cell>
          <cell r="AI297">
            <v>5.8822587177297221</v>
          </cell>
          <cell r="AJ297">
            <v>6.7788752256743328</v>
          </cell>
          <cell r="AK297">
            <v>7.7604962556369665</v>
          </cell>
          <cell r="AL297">
            <v>8.8280735114767293</v>
          </cell>
          <cell r="AM297">
            <v>9.9817907061141025</v>
          </cell>
        </row>
        <row r="298">
          <cell r="A298" t="str">
            <v>Y/Y change</v>
          </cell>
          <cell r="J298">
            <v>0.32167832167832167</v>
          </cell>
          <cell r="K298">
            <v>0.31701890989988857</v>
          </cell>
          <cell r="L298">
            <v>0.40929705215419498</v>
          </cell>
          <cell r="M298">
            <v>0.16678533285866859</v>
          </cell>
          <cell r="N298">
            <v>0.1785714285714286</v>
          </cell>
          <cell r="O298">
            <v>6.0413354531001717E-2</v>
          </cell>
          <cell r="P298">
            <v>6.9412536921562129E-2</v>
          </cell>
          <cell r="Q298">
            <v>0.2580713528788412</v>
          </cell>
          <cell r="R298">
            <v>0.25</v>
          </cell>
          <cell r="S298">
            <v>0.3</v>
          </cell>
          <cell r="T298">
            <v>0.3</v>
          </cell>
          <cell r="U298">
            <v>0.15</v>
          </cell>
          <cell r="AA298">
            <v>0.43482593675259107</v>
          </cell>
          <cell r="AB298">
            <v>0.19315119795976088</v>
          </cell>
          <cell r="AC298">
            <v>0.21827167012376814</v>
          </cell>
          <cell r="AD298">
            <v>0.20735808661757971</v>
          </cell>
          <cell r="AE298">
            <v>0.1969901822867007</v>
          </cell>
          <cell r="AF298">
            <v>0.18714067317236566</v>
          </cell>
          <cell r="AG298">
            <v>0.17778363951374737</v>
          </cell>
          <cell r="AH298">
            <v>0.16889445753805998</v>
          </cell>
          <cell r="AI298">
            <v>0.16044973466115697</v>
          </cell>
          <cell r="AJ298">
            <v>0.15242724792809911</v>
          </cell>
          <cell r="AK298">
            <v>0.14480588553169416</v>
          </cell>
          <cell r="AL298">
            <v>0.13756559125510945</v>
          </cell>
          <cell r="AM298">
            <v>0.13068731169235398</v>
          </cell>
        </row>
        <row r="299">
          <cell r="A299" t="str">
            <v>Q/Q change</v>
          </cell>
          <cell r="G299">
            <v>0.18892045454545459</v>
          </cell>
          <cell r="H299">
            <v>-1.3417071081929799E-2</v>
          </cell>
          <cell r="I299">
            <v>0.20551529790660217</v>
          </cell>
          <cell r="J299">
            <v>-6.5312046444121918E-2</v>
          </cell>
          <cell r="K299">
            <v>0.18472906403940881</v>
          </cell>
          <cell r="L299">
            <v>5.5708769994484264E-2</v>
          </cell>
          <cell r="M299">
            <v>-1.9296740994854122E-3</v>
          </cell>
          <cell r="N299">
            <v>-5.5870445344129549E-2</v>
          </cell>
          <cell r="O299">
            <v>6.5953654188948274E-2</v>
          </cell>
          <cell r="P299">
            <v>6.4668026997331651E-2</v>
          </cell>
          <cell r="Q299">
            <v>0.17414341222182972</v>
          </cell>
          <cell r="R299">
            <v>-6.1927655677655569E-2</v>
          </cell>
          <cell r="S299">
            <v>0.10859180035650629</v>
          </cell>
          <cell r="T299">
            <v>6.4668026997331651E-2</v>
          </cell>
          <cell r="U299">
            <v>3.8665326196233751E-2</v>
          </cell>
          <cell r="Z299" t="str">
            <v>--</v>
          </cell>
          <cell r="AA299" t="str">
            <v>--</v>
          </cell>
          <cell r="AB299" t="str">
            <v>--</v>
          </cell>
          <cell r="AC299" t="str">
            <v>--</v>
          </cell>
          <cell r="AD299" t="str">
            <v>--</v>
          </cell>
          <cell r="AE299" t="str">
            <v>--</v>
          </cell>
          <cell r="AF299" t="str">
            <v>--</v>
          </cell>
          <cell r="AG299" t="str">
            <v>--</v>
          </cell>
          <cell r="AH299" t="str">
            <v>--</v>
          </cell>
          <cell r="AI299" t="str">
            <v>--</v>
          </cell>
          <cell r="AJ299" t="str">
            <v>--</v>
          </cell>
          <cell r="AK299" t="str">
            <v>--</v>
          </cell>
          <cell r="AL299" t="str">
            <v>--</v>
          </cell>
          <cell r="AM299" t="str">
            <v>--</v>
          </cell>
        </row>
        <row r="300">
          <cell r="A300" t="str">
            <v>Rest of World</v>
          </cell>
          <cell r="F300">
            <v>0.14457831325301204</v>
          </cell>
          <cell r="G300">
            <v>0.21428571428571427</v>
          </cell>
          <cell r="H300">
            <v>0.19047619047619047</v>
          </cell>
          <cell r="I300">
            <v>0.30827067669172931</v>
          </cell>
          <cell r="J300">
            <v>0.27329192546583853</v>
          </cell>
          <cell r="K300">
            <v>0.33333333333333331</v>
          </cell>
          <cell r="L300">
            <v>0.34299516908212563</v>
          </cell>
          <cell r="M300">
            <v>0.3511111111111111</v>
          </cell>
          <cell r="N300">
            <v>0.32244897959183672</v>
          </cell>
          <cell r="O300">
            <v>0.38805970149253732</v>
          </cell>
          <cell r="P300">
            <v>0.41666666666666669</v>
          </cell>
          <cell r="Q300">
            <v>0.51315789473684215</v>
          </cell>
          <cell r="R300">
            <v>0.45787755102040811</v>
          </cell>
          <cell r="S300">
            <v>0.54328358208955219</v>
          </cell>
          <cell r="T300">
            <v>0.56250000000000011</v>
          </cell>
          <cell r="U300">
            <v>0.59013157894736845</v>
          </cell>
          <cell r="Z300">
            <v>0.73684210526315785</v>
          </cell>
          <cell r="AA300">
            <v>1.1333333333333333</v>
          </cell>
          <cell r="AB300">
            <v>1.5092415185693389</v>
          </cell>
          <cell r="AC300">
            <v>1.9363670270859621</v>
          </cell>
          <cell r="AD300">
            <v>2.4569716843894374</v>
          </cell>
          <cell r="AE300">
            <v>3.0845156053870992</v>
          </cell>
          <cell r="AF300">
            <v>3.8329514047076394</v>
          </cell>
          <cell r="AG300">
            <v>4.7164879124051504</v>
          </cell>
          <cell r="AH300">
            <v>5.7493290256333349</v>
          </cell>
          <cell r="AI300">
            <v>6.9453961684654715</v>
          </cell>
          <cell r="AJ300">
            <v>8.3180436736466046</v>
          </cell>
          <cell r="AK300">
            <v>9.87977673230729</v>
          </cell>
          <cell r="AL300">
            <v>11.641981382027927</v>
          </cell>
          <cell r="AM300">
            <v>13.614675357335059</v>
          </cell>
        </row>
        <row r="301">
          <cell r="A301" t="str">
            <v>Y/Y change</v>
          </cell>
          <cell r="J301">
            <v>0.89026915113871663</v>
          </cell>
          <cell r="K301">
            <v>0.55555555555555558</v>
          </cell>
          <cell r="L301">
            <v>0.80072463768115965</v>
          </cell>
          <cell r="M301">
            <v>0.13897018970189712</v>
          </cell>
          <cell r="N301">
            <v>0.17987012987012974</v>
          </cell>
          <cell r="O301">
            <v>0.16417910447761197</v>
          </cell>
          <cell r="P301">
            <v>0.21478873239436624</v>
          </cell>
          <cell r="Q301">
            <v>0.46152564956695552</v>
          </cell>
          <cell r="R301">
            <v>0.42</v>
          </cell>
          <cell r="S301">
            <v>0.4</v>
          </cell>
          <cell r="T301">
            <v>0.35</v>
          </cell>
          <cell r="U301">
            <v>0.15</v>
          </cell>
          <cell r="AA301">
            <v>0.53809523809523818</v>
          </cell>
          <cell r="AB301">
            <v>0.33168369285529908</v>
          </cell>
          <cell r="AC301">
            <v>0.2830067310376605</v>
          </cell>
          <cell r="AD301">
            <v>0.26885639448577747</v>
          </cell>
          <cell r="AE301">
            <v>0.25541357476148857</v>
          </cell>
          <cell r="AF301">
            <v>0.24264289602341413</v>
          </cell>
          <cell r="AG301">
            <v>0.2305107512222434</v>
          </cell>
          <cell r="AH301">
            <v>0.21898521366113122</v>
          </cell>
          <cell r="AI301">
            <v>0.20803595297807465</v>
          </cell>
          <cell r="AJ301">
            <v>0.19763415532917089</v>
          </cell>
          <cell r="AK301">
            <v>0.18775244756271234</v>
          </cell>
          <cell r="AL301">
            <v>0.17836482518457672</v>
          </cell>
          <cell r="AM301">
            <v>0.16944658392534787</v>
          </cell>
        </row>
        <row r="302">
          <cell r="A302" t="str">
            <v>Q/Q change</v>
          </cell>
          <cell r="G302">
            <v>0.48214285714285721</v>
          </cell>
          <cell r="H302">
            <v>-0.11111111111111116</v>
          </cell>
          <cell r="I302">
            <v>0.61842105263157898</v>
          </cell>
          <cell r="J302">
            <v>-0.11346765641569445</v>
          </cell>
          <cell r="K302">
            <v>0.2196969696969695</v>
          </cell>
          <cell r="L302">
            <v>2.898550724637694E-2</v>
          </cell>
          <cell r="M302">
            <v>2.366197183098584E-2</v>
          </cell>
          <cell r="N302">
            <v>-8.1632653061224469E-2</v>
          </cell>
          <cell r="O302">
            <v>0.20347628943888174</v>
          </cell>
          <cell r="P302">
            <v>7.3717948717948678E-2</v>
          </cell>
          <cell r="Q302">
            <v>0.23157894736842111</v>
          </cell>
          <cell r="R302">
            <v>-0.1077257980115125</v>
          </cell>
          <cell r="S302">
            <v>0.18652591916509453</v>
          </cell>
          <cell r="T302">
            <v>3.5370879120879328E-2</v>
          </cell>
          <cell r="U302">
            <v>4.912280701754379E-2</v>
          </cell>
          <cell r="Z302" t="str">
            <v>--</v>
          </cell>
          <cell r="AA302" t="str">
            <v>--</v>
          </cell>
          <cell r="AB302" t="str">
            <v>--</v>
          </cell>
          <cell r="AC302" t="str">
            <v>--</v>
          </cell>
          <cell r="AD302" t="str">
            <v>--</v>
          </cell>
          <cell r="AE302" t="str">
            <v>--</v>
          </cell>
          <cell r="AF302" t="str">
            <v>--</v>
          </cell>
          <cell r="AG302" t="str">
            <v>--</v>
          </cell>
          <cell r="AH302" t="str">
            <v>--</v>
          </cell>
          <cell r="AI302" t="str">
            <v>--</v>
          </cell>
          <cell r="AJ302" t="str">
            <v>--</v>
          </cell>
          <cell r="AK302" t="str">
            <v>--</v>
          </cell>
          <cell r="AL302" t="str">
            <v>--</v>
          </cell>
          <cell r="AM302" t="str">
            <v>--</v>
          </cell>
        </row>
        <row r="303">
          <cell r="A303" t="str">
            <v>Worldwide</v>
          </cell>
          <cell r="F303">
            <v>0.78886310904872392</v>
          </cell>
          <cell r="G303">
            <v>0.8796680497925311</v>
          </cell>
          <cell r="H303">
            <v>0.81818181818181823</v>
          </cell>
          <cell r="I303">
            <v>1.0773026315789473</v>
          </cell>
          <cell r="J303">
            <v>0.93676470588235294</v>
          </cell>
          <cell r="K303">
            <v>1.0500676589986468</v>
          </cell>
          <cell r="L303">
            <v>0.99750000000000005</v>
          </cell>
          <cell r="M303">
            <v>1.1159763313609468</v>
          </cell>
          <cell r="N303">
            <v>0.9678135405105438</v>
          </cell>
          <cell r="O303">
            <v>1.0387434554973822</v>
          </cell>
          <cell r="P303">
            <v>1.0784508440913605</v>
          </cell>
          <cell r="Q303">
            <v>1.2585227272727273</v>
          </cell>
          <cell r="R303">
            <v>1.2689507460859135</v>
          </cell>
          <cell r="S303">
            <v>1.3491393605705595</v>
          </cell>
          <cell r="T303">
            <v>1.3451879095250574</v>
          </cell>
          <cell r="U303">
            <v>1.4133267638038003</v>
          </cell>
          <cell r="Z303">
            <v>3.0740131578947367</v>
          </cell>
          <cell r="AA303">
            <v>4.1174934725848562</v>
          </cell>
          <cell r="AB303">
            <v>4.3674406736412354</v>
          </cell>
          <cell r="AC303">
            <v>5.385180173512718</v>
          </cell>
          <cell r="AD303">
            <v>5.994445430039903</v>
          </cell>
          <cell r="AE303">
            <v>6.7491754945441631</v>
          </cell>
          <cell r="AF303">
            <v>7.4000695267708885</v>
          </cell>
          <cell r="AG303">
            <v>8.1392666694574718</v>
          </cell>
          <cell r="AH303">
            <v>8.9080803813518852</v>
          </cell>
          <cell r="AI303">
            <v>9.6490959301456378</v>
          </cell>
          <cell r="AJ303">
            <v>10.535309768534978</v>
          </cell>
          <cell r="AK303">
            <v>11.344716094694007</v>
          </cell>
          <cell r="AL303">
            <v>11.997977692284621</v>
          </cell>
          <cell r="AM303">
            <v>12.589922800015794</v>
          </cell>
        </row>
        <row r="304">
          <cell r="A304" t="str">
            <v>Y/Y change</v>
          </cell>
          <cell r="J304">
            <v>0.18748702422145325</v>
          </cell>
          <cell r="K304">
            <v>0.19370898971072581</v>
          </cell>
          <cell r="L304">
            <v>0.21916666666666673</v>
          </cell>
          <cell r="M304">
            <v>3.5898640408329241E-2</v>
          </cell>
          <cell r="N304">
            <v>3.3144752821302692E-2</v>
          </cell>
          <cell r="O304">
            <v>-1.0784260808549662E-2</v>
          </cell>
          <cell r="P304">
            <v>8.1153728412391324E-2</v>
          </cell>
          <cell r="Q304">
            <v>0.12773245444905035</v>
          </cell>
          <cell r="R304">
            <v>0.31115208970574315</v>
          </cell>
          <cell r="S304">
            <v>0.29881863845250423</v>
          </cell>
          <cell r="T304">
            <v>0.24733354041596023</v>
          </cell>
          <cell r="U304">
            <v>0.12300456175832442</v>
          </cell>
          <cell r="AA304">
            <v>0.33945213019346854</v>
          </cell>
          <cell r="AB304">
            <v>6.0703727333286883E-2</v>
          </cell>
          <cell r="AC304">
            <v>0.23302880930102488</v>
          </cell>
          <cell r="AD304">
            <v>0.11313739501676978</v>
          </cell>
          <cell r="AE304">
            <v>0.12590490201513704</v>
          </cell>
          <cell r="AF304">
            <v>9.6440525624632123E-2</v>
          </cell>
          <cell r="AG304">
            <v>9.9890567245675799E-2</v>
          </cell>
          <cell r="AH304">
            <v>9.4457368595549207E-2</v>
          </cell>
          <cell r="AI304">
            <v>8.3184650011127959E-2</v>
          </cell>
          <cell r="AJ304">
            <v>9.1844235439782151E-2</v>
          </cell>
          <cell r="AK304">
            <v>7.6827957026609939E-2</v>
          </cell>
          <cell r="AL304">
            <v>5.7582895167922921E-2</v>
          </cell>
          <cell r="AM304">
            <v>4.9337073539637233E-2</v>
          </cell>
        </row>
        <row r="305">
          <cell r="A305" t="str">
            <v>Q/Q change</v>
          </cell>
          <cell r="G305">
            <v>0.11510861606053213</v>
          </cell>
          <cell r="H305">
            <v>-6.9897084048027414E-2</v>
          </cell>
          <cell r="I305">
            <v>0.3167032163742689</v>
          </cell>
          <cell r="J305">
            <v>-0.13045352492141893</v>
          </cell>
          <cell r="K305">
            <v>0.12095134712571398</v>
          </cell>
          <cell r="L305">
            <v>-5.0061211340206135E-2</v>
          </cell>
          <cell r="M305">
            <v>0.11877326452225234</v>
          </cell>
          <cell r="N305">
            <v>-0.13276517313742364</v>
          </cell>
          <cell r="O305">
            <v>7.328882271002457E-2</v>
          </cell>
          <cell r="P305">
            <v>3.8226367043598053E-2</v>
          </cell>
          <cell r="Q305">
            <v>0.16697273145822877</v>
          </cell>
          <cell r="R305">
            <v>8.2859201405001137E-3</v>
          </cell>
          <cell r="S305">
            <v>6.3192850259939704E-2</v>
          </cell>
          <cell r="T305">
            <v>-2.9288679590749878E-3</v>
          </cell>
          <cell r="U305">
            <v>5.0653781376016394E-2</v>
          </cell>
          <cell r="Z305" t="str">
            <v>--</v>
          </cell>
          <cell r="AA305" t="str">
            <v>--</v>
          </cell>
          <cell r="AB305" t="str">
            <v>--</v>
          </cell>
          <cell r="AC305" t="str">
            <v>--</v>
          </cell>
          <cell r="AD305" t="str">
            <v>--</v>
          </cell>
          <cell r="AE305" t="str">
            <v>--</v>
          </cell>
          <cell r="AF305" t="str">
            <v>--</v>
          </cell>
          <cell r="AG305" t="str">
            <v>--</v>
          </cell>
          <cell r="AH305" t="str">
            <v>--</v>
          </cell>
          <cell r="AI305" t="str">
            <v>--</v>
          </cell>
          <cell r="AJ305" t="str">
            <v>--</v>
          </cell>
          <cell r="AK305" t="str">
            <v>--</v>
          </cell>
          <cell r="AL305" t="str">
            <v>--</v>
          </cell>
          <cell r="AM305" t="str">
            <v>--</v>
          </cell>
        </row>
        <row r="307">
          <cell r="A307" t="str">
            <v>Pmts &amp; Other Fee Rev/MAU</v>
          </cell>
        </row>
        <row r="308">
          <cell r="A308" t="str">
            <v>United States</v>
          </cell>
          <cell r="F308">
            <v>3.8461538461538464E-2</v>
          </cell>
          <cell r="G308">
            <v>4.3795620437956206E-2</v>
          </cell>
          <cell r="H308">
            <v>7.6388888888888895E-2</v>
          </cell>
          <cell r="I308">
            <v>0.34415584415584416</v>
          </cell>
          <cell r="J308">
            <v>0.38036809815950923</v>
          </cell>
          <cell r="K308">
            <v>0.45562130177514792</v>
          </cell>
          <cell r="L308">
            <v>0.49431818181818182</v>
          </cell>
          <cell r="M308">
            <v>0.58659217877094971</v>
          </cell>
          <cell r="N308">
            <v>0.57923497267759561</v>
          </cell>
          <cell r="O308">
            <v>0.59677419354838712</v>
          </cell>
          <cell r="Z308">
            <v>0.48701298701298701</v>
          </cell>
          <cell r="AA308">
            <v>1.8491620111731844</v>
          </cell>
        </row>
        <row r="309">
          <cell r="A309" t="str">
            <v>Y/Y change</v>
          </cell>
          <cell r="J309">
            <v>8.889570552147239</v>
          </cell>
          <cell r="K309">
            <v>9.4033530571992099</v>
          </cell>
          <cell r="L309">
            <v>5.4710743801652892</v>
          </cell>
          <cell r="M309">
            <v>0.70443765152313698</v>
          </cell>
          <cell r="N309">
            <v>0.52282742816851746</v>
          </cell>
          <cell r="O309">
            <v>0.30980310012568091</v>
          </cell>
        </row>
        <row r="310">
          <cell r="A310" t="str">
            <v>Q/Q change</v>
          </cell>
          <cell r="G310">
            <v>0.13868613138686126</v>
          </cell>
          <cell r="H310">
            <v>0.74421296296296302</v>
          </cell>
          <cell r="I310">
            <v>3.5053128689492326</v>
          </cell>
          <cell r="J310">
            <v>0.10522051163329094</v>
          </cell>
          <cell r="K310">
            <v>0.19784309982821147</v>
          </cell>
          <cell r="L310">
            <v>8.4932113341204207E-2</v>
          </cell>
          <cell r="M310">
            <v>0.18666923521479473</v>
          </cell>
          <cell r="N310">
            <v>-1.2542284673432214E-2</v>
          </cell>
          <cell r="O310">
            <v>-0.67727317025631029</v>
          </cell>
        </row>
        <row r="311">
          <cell r="A311" t="str">
            <v>Europe</v>
          </cell>
          <cell r="F311">
            <v>0</v>
          </cell>
          <cell r="G311">
            <v>6.6225165562913907E-3</v>
          </cell>
          <cell r="H311">
            <v>2.3952095808383235E-2</v>
          </cell>
          <cell r="I311">
            <v>9.2896174863387984E-2</v>
          </cell>
          <cell r="J311">
            <v>0.11442786069651742</v>
          </cell>
          <cell r="K311">
            <v>0.14150943396226415</v>
          </cell>
          <cell r="L311">
            <v>0.20361990950226244</v>
          </cell>
          <cell r="M311">
            <v>0.24017467248908297</v>
          </cell>
          <cell r="N311">
            <v>0.22594142259414227</v>
          </cell>
          <cell r="O311">
            <v>0.21138211382113822</v>
          </cell>
          <cell r="Z311">
            <v>0.12021857923497267</v>
          </cell>
          <cell r="AA311">
            <v>0.66812227074235808</v>
          </cell>
        </row>
        <row r="312">
          <cell r="A312" t="str">
            <v>Y/Y change</v>
          </cell>
          <cell r="K312">
            <v>20.367924528301888</v>
          </cell>
          <cell r="L312">
            <v>7.5011312217194561</v>
          </cell>
          <cell r="M312">
            <v>1.5854097097354223</v>
          </cell>
        </row>
        <row r="313">
          <cell r="A313" t="str">
            <v>Q/Q change</v>
          </cell>
          <cell r="H313">
            <v>2.6167664670658684</v>
          </cell>
          <cell r="I313">
            <v>2.8784153005464481</v>
          </cell>
          <cell r="J313">
            <v>0.231782265144864</v>
          </cell>
          <cell r="K313">
            <v>0.23666940114848223</v>
          </cell>
          <cell r="L313">
            <v>0.43891402714932126</v>
          </cell>
          <cell r="M313">
            <v>0.17952450266860742</v>
          </cell>
          <cell r="N313">
            <v>-5.9262076835298605E-2</v>
          </cell>
          <cell r="O313">
            <v>-0.68361762048993036</v>
          </cell>
        </row>
        <row r="314">
          <cell r="A314" t="str">
            <v>Asia</v>
          </cell>
          <cell r="F314">
            <v>0</v>
          </cell>
          <cell r="G314">
            <v>0</v>
          </cell>
          <cell r="H314">
            <v>8.8495575221238937E-3</v>
          </cell>
          <cell r="I314">
            <v>1.4492753623188406E-2</v>
          </cell>
          <cell r="J314">
            <v>1.9230769230769232E-2</v>
          </cell>
          <cell r="K314">
            <v>2.2988505747126436E-2</v>
          </cell>
          <cell r="L314">
            <v>3.5714285714285712E-2</v>
          </cell>
          <cell r="M314">
            <v>3.7735849056603772E-2</v>
          </cell>
          <cell r="N314">
            <v>3.4188034188034191E-2</v>
          </cell>
          <cell r="O314">
            <v>3.5294117647058823E-2</v>
          </cell>
          <cell r="Z314">
            <v>2.1739130434782608E-2</v>
          </cell>
          <cell r="AA314">
            <v>0.10377358490566038</v>
          </cell>
        </row>
        <row r="315">
          <cell r="A315" t="str">
            <v>Y/Y change</v>
          </cell>
          <cell r="L315">
            <v>3.0357142857142856</v>
          </cell>
          <cell r="M315">
            <v>1.6037735849056602</v>
          </cell>
        </row>
        <row r="316">
          <cell r="A316" t="str">
            <v>Q/Q change</v>
          </cell>
          <cell r="I316">
            <v>0.6376811594202898</v>
          </cell>
          <cell r="J316">
            <v>0.32692307692307687</v>
          </cell>
          <cell r="K316">
            <v>0.19540229885057459</v>
          </cell>
          <cell r="L316">
            <v>0.5535714285714286</v>
          </cell>
          <cell r="M316">
            <v>5.6603773584905648E-2</v>
          </cell>
          <cell r="N316">
            <v>-9.4017094017093905E-2</v>
          </cell>
          <cell r="O316">
            <v>-0.65989304812834226</v>
          </cell>
        </row>
        <row r="317">
          <cell r="A317" t="str">
            <v>Rest of World</v>
          </cell>
          <cell r="F317">
            <v>0</v>
          </cell>
          <cell r="G317">
            <v>0</v>
          </cell>
          <cell r="H317">
            <v>7.9365079365079361E-3</v>
          </cell>
          <cell r="I317">
            <v>1.5037593984962405E-2</v>
          </cell>
          <cell r="J317">
            <v>1.8633540372670808E-2</v>
          </cell>
          <cell r="K317">
            <v>2.185792349726776E-2</v>
          </cell>
          <cell r="L317">
            <v>3.3816425120772944E-2</v>
          </cell>
          <cell r="M317">
            <v>3.5555555555555556E-2</v>
          </cell>
          <cell r="N317">
            <v>3.2653061224489799E-2</v>
          </cell>
          <cell r="O317">
            <v>3.3582089552238806E-2</v>
          </cell>
          <cell r="Z317">
            <v>2.2556390977443608E-2</v>
          </cell>
          <cell r="AA317">
            <v>9.7777777777777783E-2</v>
          </cell>
        </row>
        <row r="318">
          <cell r="A318" t="str">
            <v>Y/Y change</v>
          </cell>
          <cell r="L318">
            <v>3.2608695652173916</v>
          </cell>
          <cell r="M318">
            <v>1.3644444444444446</v>
          </cell>
        </row>
        <row r="319">
          <cell r="A319" t="str">
            <v>Q/Q change</v>
          </cell>
          <cell r="I319">
            <v>0.89473684210526305</v>
          </cell>
          <cell r="J319">
            <v>0.23913043478260887</v>
          </cell>
          <cell r="K319">
            <v>0.17304189435336981</v>
          </cell>
          <cell r="L319">
            <v>0.54710144927536231</v>
          </cell>
          <cell r="M319">
            <v>5.1428571428571601E-2</v>
          </cell>
          <cell r="N319">
            <v>-8.1632653061224358E-2</v>
          </cell>
          <cell r="O319">
            <v>-0.65654681139755766</v>
          </cell>
        </row>
        <row r="320">
          <cell r="A320" t="str">
            <v>Worldwide</v>
          </cell>
          <cell r="F320">
            <v>1.1600928074245939E-2</v>
          </cell>
          <cell r="G320">
            <v>1.6597510373443983E-2</v>
          </cell>
          <cell r="H320">
            <v>3.090909090909091E-2</v>
          </cell>
          <cell r="I320">
            <v>0.125</v>
          </cell>
          <cell r="J320">
            <v>0.13823529411764707</v>
          </cell>
          <cell r="K320">
            <v>0.16102841677943167</v>
          </cell>
          <cell r="L320">
            <v>0.19500000000000001</v>
          </cell>
          <cell r="M320">
            <v>0.22248520710059172</v>
          </cell>
          <cell r="N320">
            <v>0.20643729189789123</v>
          </cell>
          <cell r="O320">
            <v>0.20104712041884817</v>
          </cell>
          <cell r="Z320">
            <v>0.16633598223527904</v>
          </cell>
          <cell r="AA320">
            <v>0.73632543174286635</v>
          </cell>
        </row>
        <row r="321">
          <cell r="A321" t="str">
            <v>Y/Y change</v>
          </cell>
          <cell r="J321">
            <v>10.915882352941178</v>
          </cell>
          <cell r="K321">
            <v>8.701962110960757</v>
          </cell>
          <cell r="L321">
            <v>5.3088235294117645</v>
          </cell>
          <cell r="M321">
            <v>0.77988165680473376</v>
          </cell>
          <cell r="N321">
            <v>0.49337615415495772</v>
          </cell>
          <cell r="O321">
            <v>0.24851951251704874</v>
          </cell>
        </row>
        <row r="322">
          <cell r="A322" t="str">
            <v>Q/Q change</v>
          </cell>
          <cell r="G322">
            <v>0.43070539419087139</v>
          </cell>
          <cell r="H322">
            <v>0.8622727272727273</v>
          </cell>
          <cell r="I322">
            <v>3.0441176470588234</v>
          </cell>
          <cell r="J322">
            <v>0.10588235294117654</v>
          </cell>
          <cell r="K322">
            <v>0.1648864192554631</v>
          </cell>
          <cell r="L322">
            <v>0.21096638655462185</v>
          </cell>
          <cell r="M322">
            <v>0.14094978000303438</v>
          </cell>
          <cell r="N322">
            <v>-7.2130257161074018E-2</v>
          </cell>
          <cell r="O322">
            <v>-0.72695888020195909</v>
          </cell>
        </row>
        <row r="324">
          <cell r="A324" t="str">
            <v>Total Rev/MAU</v>
          </cell>
        </row>
        <row r="325">
          <cell r="A325" t="str">
            <v>United States</v>
          </cell>
          <cell r="F325">
            <v>1.6461538461538463</v>
          </cell>
          <cell r="G325">
            <v>1.8175182481751824</v>
          </cell>
          <cell r="H325">
            <v>1.8819444444444444</v>
          </cell>
          <cell r="I325">
            <v>2.6753246753246751</v>
          </cell>
          <cell r="J325">
            <v>2.4171779141104293</v>
          </cell>
          <cell r="K325">
            <v>2.7869822485207099</v>
          </cell>
          <cell r="L325">
            <v>2.7386363636363633</v>
          </cell>
          <cell r="M325">
            <v>3.1675977653631282</v>
          </cell>
          <cell r="N325">
            <v>2.9</v>
          </cell>
          <cell r="O325">
            <v>3.2</v>
          </cell>
          <cell r="P325">
            <v>3.4</v>
          </cell>
          <cell r="Q325">
            <v>4.08</v>
          </cell>
          <cell r="Z325">
            <v>7.441558441558441</v>
          </cell>
          <cell r="AA325">
            <v>11.33</v>
          </cell>
          <cell r="AB325">
            <v>13.58</v>
          </cell>
        </row>
        <row r="326">
          <cell r="A326" t="str">
            <v>Y/Y change</v>
          </cell>
          <cell r="J326">
            <v>0.46837910670259708</v>
          </cell>
          <cell r="K326">
            <v>0.53339987167605329</v>
          </cell>
          <cell r="L326">
            <v>0.45521637034552143</v>
          </cell>
          <cell r="M326">
            <v>0.18400498996582959</v>
          </cell>
          <cell r="N326">
            <v>0.19974619289340101</v>
          </cell>
          <cell r="O326">
            <v>0.14819532908704902</v>
          </cell>
          <cell r="P326">
            <v>0.24149377593360999</v>
          </cell>
          <cell r="Q326">
            <v>0.2880423280423281</v>
          </cell>
          <cell r="AA326">
            <v>0.52253054101221652</v>
          </cell>
          <cell r="AB326">
            <v>0.19858781994704322</v>
          </cell>
        </row>
        <row r="327">
          <cell r="A327" t="str">
            <v>Q/Q change</v>
          </cell>
          <cell r="G327">
            <v>0.10409987038679303</v>
          </cell>
          <cell r="H327">
            <v>3.5447344935296776E-2</v>
          </cell>
          <cell r="I327">
            <v>0.42157473522787159</v>
          </cell>
          <cell r="J327">
            <v>-9.6491750550955935E-2</v>
          </cell>
          <cell r="K327">
            <v>0.15299011804283191</v>
          </cell>
          <cell r="L327">
            <v>-1.7347037251495889E-2</v>
          </cell>
          <cell r="M327">
            <v>0.15663320892927524</v>
          </cell>
          <cell r="N327">
            <v>-8.4479717813051081E-2</v>
          </cell>
          <cell r="O327">
            <v>0.10344827586206895</v>
          </cell>
          <cell r="P327">
            <v>6.25E-2</v>
          </cell>
          <cell r="Q327">
            <v>0.19999999999999996</v>
          </cell>
        </row>
        <row r="328">
          <cell r="A328" t="str">
            <v>Europe</v>
          </cell>
          <cell r="F328">
            <v>0.69565217391304346</v>
          </cell>
          <cell r="G328">
            <v>0.85430463576158944</v>
          </cell>
          <cell r="H328">
            <v>0.80239520958083832</v>
          </cell>
          <cell r="I328">
            <v>1.1912568306010931</v>
          </cell>
          <cell r="J328">
            <v>1.1393034825870647</v>
          </cell>
          <cell r="K328">
            <v>1.2971698113207548</v>
          </cell>
          <cell r="L328">
            <v>1.3122171945701357</v>
          </cell>
          <cell r="M328">
            <v>1.5764192139737991</v>
          </cell>
          <cell r="N328">
            <v>1.4</v>
          </cell>
          <cell r="O328">
            <v>1.43</v>
          </cell>
          <cell r="P328">
            <v>1.37</v>
          </cell>
          <cell r="Q328">
            <v>1.71</v>
          </cell>
          <cell r="Z328">
            <v>3.1530054644808745</v>
          </cell>
          <cell r="AA328">
            <v>5.46</v>
          </cell>
          <cell r="AB328">
            <v>5.91</v>
          </cell>
        </row>
        <row r="329">
          <cell r="A329" t="str">
            <v>Y/Y change</v>
          </cell>
          <cell r="J329">
            <v>0.63774875621890548</v>
          </cell>
          <cell r="K329">
            <v>0.51839256984057336</v>
          </cell>
          <cell r="L329">
            <v>0.6353751603971094</v>
          </cell>
          <cell r="M329">
            <v>0.32332438604222569</v>
          </cell>
          <cell r="N329">
            <v>0.22882096069868973</v>
          </cell>
          <cell r="O329">
            <v>0.10239999999999982</v>
          </cell>
          <cell r="P329">
            <v>4.4034482758620763E-2</v>
          </cell>
          <cell r="Q329">
            <v>8.4736842105263221E-2</v>
          </cell>
          <cell r="AA329">
            <v>0.73168110918544182</v>
          </cell>
          <cell r="AB329">
            <v>8.2417582417582347E-2</v>
          </cell>
        </row>
        <row r="330">
          <cell r="A330" t="str">
            <v>Q/Q change</v>
          </cell>
          <cell r="G330">
            <v>0.22806291390728495</v>
          </cell>
          <cell r="H330">
            <v>-6.0762196537158308E-2</v>
          </cell>
          <cell r="I330">
            <v>0.48462605007748172</v>
          </cell>
          <cell r="J330">
            <v>-4.3612214158565088E-2</v>
          </cell>
          <cell r="K330">
            <v>0.13856389552607729</v>
          </cell>
          <cell r="L330">
            <v>1.1600164541340829E-2</v>
          </cell>
          <cell r="M330">
            <v>0.2013401596145159</v>
          </cell>
          <cell r="N330">
            <v>-0.11191135734072033</v>
          </cell>
          <cell r="O330">
            <v>2.1428571428571352E-2</v>
          </cell>
          <cell r="P330">
            <v>-4.195804195804187E-2</v>
          </cell>
          <cell r="Q330">
            <v>0.24817518248175174</v>
          </cell>
        </row>
        <row r="331">
          <cell r="A331" t="str">
            <v>Asia</v>
          </cell>
          <cell r="F331">
            <v>0.27160493827160492</v>
          </cell>
          <cell r="G331">
            <v>0.32291666666666669</v>
          </cell>
          <cell r="H331">
            <v>0.32743362831858408</v>
          </cell>
          <cell r="I331">
            <v>0.39855072463768115</v>
          </cell>
          <cell r="J331">
            <v>0.37820512820512819</v>
          </cell>
          <cell r="K331">
            <v>0.44827586206896552</v>
          </cell>
          <cell r="L331">
            <v>0.48469387755102039</v>
          </cell>
          <cell r="M331">
            <v>0.48584905660377359</v>
          </cell>
          <cell r="N331">
            <v>0.53</v>
          </cell>
          <cell r="O331">
            <v>0.55000000000000004</v>
          </cell>
          <cell r="P331">
            <v>0.57999999999999996</v>
          </cell>
          <cell r="Q331">
            <v>0.69</v>
          </cell>
          <cell r="Z331">
            <v>1.0507246376811594</v>
          </cell>
          <cell r="AA331">
            <v>2.0499999999999998</v>
          </cell>
          <cell r="AB331">
            <v>2.35</v>
          </cell>
        </row>
        <row r="332">
          <cell r="A332" t="str">
            <v>Y/Y change</v>
          </cell>
          <cell r="J332">
            <v>0.3924825174825175</v>
          </cell>
          <cell r="K332">
            <v>0.38820912124582874</v>
          </cell>
          <cell r="L332">
            <v>0.48028130170987304</v>
          </cell>
          <cell r="M332">
            <v>0.21903945111492273</v>
          </cell>
          <cell r="N332">
            <v>0.40135593220338994</v>
          </cell>
          <cell r="O332">
            <v>0.22692307692307701</v>
          </cell>
          <cell r="P332">
            <v>0.19663157894736849</v>
          </cell>
          <cell r="Q332">
            <v>0.42019417475728149</v>
          </cell>
          <cell r="AA332">
            <v>0.95103448275862057</v>
          </cell>
          <cell r="AB332">
            <v>0.14634146341463428</v>
          </cell>
        </row>
        <row r="333">
          <cell r="A333" t="str">
            <v>Q/Q change</v>
          </cell>
          <cell r="G333">
            <v>0.18892045454545459</v>
          </cell>
          <cell r="H333">
            <v>1.3988010276905438E-2</v>
          </cell>
          <cell r="I333">
            <v>0.2171954563258911</v>
          </cell>
          <cell r="J333">
            <v>-5.1048951048951019E-2</v>
          </cell>
          <cell r="K333">
            <v>0.18527177089421398</v>
          </cell>
          <cell r="L333">
            <v>8.1240188383045364E-2</v>
          </cell>
          <cell r="M333">
            <v>2.3833167825224599E-3</v>
          </cell>
          <cell r="N333">
            <v>9.087378640776711E-2</v>
          </cell>
          <cell r="O333">
            <v>3.7735849056603765E-2</v>
          </cell>
          <cell r="P333">
            <v>5.4545454545454453E-2</v>
          </cell>
          <cell r="Q333">
            <v>0.18965517241379315</v>
          </cell>
        </row>
        <row r="334">
          <cell r="A334" t="str">
            <v>Rest of World</v>
          </cell>
          <cell r="F334">
            <v>0.14457831325301204</v>
          </cell>
          <cell r="G334">
            <v>0.21428571428571427</v>
          </cell>
          <cell r="H334">
            <v>0.1984126984126984</v>
          </cell>
          <cell r="I334">
            <v>0.32330827067669171</v>
          </cell>
          <cell r="J334">
            <v>0.29192546583850931</v>
          </cell>
          <cell r="K334">
            <v>0.3551912568306011</v>
          </cell>
          <cell r="L334">
            <v>0.37681159420289856</v>
          </cell>
          <cell r="M334">
            <v>0.38666666666666666</v>
          </cell>
          <cell r="N334">
            <v>0.37</v>
          </cell>
          <cell r="O334">
            <v>0.44</v>
          </cell>
          <cell r="P334">
            <v>0.47</v>
          </cell>
          <cell r="Q334">
            <v>0.56000000000000005</v>
          </cell>
          <cell r="Z334">
            <v>0.75939849624060152</v>
          </cell>
          <cell r="AA334">
            <v>1.5</v>
          </cell>
          <cell r="AB334">
            <v>1.84</v>
          </cell>
        </row>
        <row r="335">
          <cell r="A335" t="str">
            <v>Y/Y change</v>
          </cell>
          <cell r="J335">
            <v>1.0191511387163561</v>
          </cell>
          <cell r="K335">
            <v>0.65755919854280531</v>
          </cell>
          <cell r="L335">
            <v>0.89913043478260879</v>
          </cell>
          <cell r="M335">
            <v>0.19596899224806208</v>
          </cell>
          <cell r="N335">
            <v>0.26744680851063829</v>
          </cell>
          <cell r="O335">
            <v>0.23876923076923084</v>
          </cell>
          <cell r="P335">
            <v>0.24730769230769223</v>
          </cell>
          <cell r="Q335">
            <v>0.44827586206896575</v>
          </cell>
          <cell r="AA335">
            <v>0.97524752475247523</v>
          </cell>
          <cell r="AB335">
            <v>0.22666666666666679</v>
          </cell>
        </row>
        <row r="336">
          <cell r="A336" t="str">
            <v>Q/Q change</v>
          </cell>
          <cell r="G336">
            <v>0.48214285714285721</v>
          </cell>
          <cell r="H336">
            <v>-7.407407407407407E-2</v>
          </cell>
          <cell r="I336">
            <v>0.62947368421052641</v>
          </cell>
          <cell r="J336">
            <v>-9.7067745197168875E-2</v>
          </cell>
          <cell r="K336">
            <v>0.21671898616439944</v>
          </cell>
          <cell r="L336">
            <v>6.0869565217391397E-2</v>
          </cell>
          <cell r="M336">
            <v>2.6153846153846194E-2</v>
          </cell>
          <cell r="N336">
            <v>-4.31034482758621E-2</v>
          </cell>
          <cell r="O336">
            <v>0.18918918918918926</v>
          </cell>
          <cell r="P336">
            <v>6.8181818181818121E-2</v>
          </cell>
          <cell r="Q336">
            <v>0.19148936170212782</v>
          </cell>
        </row>
        <row r="337">
          <cell r="A337" t="str">
            <v>Worldwide</v>
          </cell>
          <cell r="F337">
            <v>0.80046403712296987</v>
          </cell>
          <cell r="G337">
            <v>0.89626556016597514</v>
          </cell>
          <cell r="H337">
            <v>0.84909090909090912</v>
          </cell>
          <cell r="I337">
            <v>1.2023026315789473</v>
          </cell>
          <cell r="J337">
            <v>1.075</v>
          </cell>
          <cell r="K337">
            <v>1.2110960757780784</v>
          </cell>
          <cell r="L337">
            <v>1.1925000000000001</v>
          </cell>
          <cell r="M337">
            <v>1.3384615384615386</v>
          </cell>
          <cell r="N337">
            <v>1.21</v>
          </cell>
          <cell r="O337">
            <v>1.28</v>
          </cell>
          <cell r="P337">
            <v>1.29</v>
          </cell>
          <cell r="Q337">
            <v>1.54</v>
          </cell>
          <cell r="Z337">
            <v>3.2403491401300157</v>
          </cell>
          <cell r="AA337">
            <v>5.0199999999999996</v>
          </cell>
          <cell r="AB337">
            <v>5.32</v>
          </cell>
        </row>
        <row r="338">
          <cell r="A338" t="str">
            <v>Y/Y change</v>
          </cell>
          <cell r="J338">
            <v>0.34297101449275358</v>
          </cell>
          <cell r="K338">
            <v>0.35126923269683741</v>
          </cell>
          <cell r="L338">
            <v>0.40444325481798726</v>
          </cell>
          <cell r="M338">
            <v>0.11324844785857113</v>
          </cell>
          <cell r="N338">
            <v>0.12558139534883717</v>
          </cell>
          <cell r="O338">
            <v>5.6893854748603312E-2</v>
          </cell>
          <cell r="P338">
            <v>8.1761006289308158E-2</v>
          </cell>
          <cell r="Q338">
            <v>0.15057471264367805</v>
          </cell>
          <cell r="AA338">
            <v>0.54921577364301455</v>
          </cell>
          <cell r="AB338">
            <v>5.9760956175298974E-2</v>
          </cell>
        </row>
        <row r="339">
          <cell r="A339" t="str">
            <v>Q/Q change</v>
          </cell>
          <cell r="G339">
            <v>0.11968248241024715</v>
          </cell>
          <cell r="H339">
            <v>-5.263468013468009E-2</v>
          </cell>
          <cell r="I339">
            <v>0.41598810999661895</v>
          </cell>
          <cell r="J339">
            <v>-0.10588235294117654</v>
          </cell>
          <cell r="K339">
            <v>0.12660100072379388</v>
          </cell>
          <cell r="L339">
            <v>-1.5354748603351842E-2</v>
          </cell>
          <cell r="M339">
            <v>0.12239961296565061</v>
          </cell>
          <cell r="N339">
            <v>-9.5977011494252973E-2</v>
          </cell>
          <cell r="O339">
            <v>5.7851239669421517E-2</v>
          </cell>
          <cell r="P339">
            <v>7.8125E-3</v>
          </cell>
          <cell r="Q339">
            <v>0.193798449612403</v>
          </cell>
        </row>
        <row r="342">
          <cell r="A342" t="str">
            <v>DAUs by Geo</v>
          </cell>
        </row>
        <row r="343">
          <cell r="A343" t="str">
            <v>United States  &amp; Canada</v>
          </cell>
          <cell r="B343">
            <v>35</v>
          </cell>
          <cell r="C343">
            <v>40</v>
          </cell>
          <cell r="D343">
            <v>53</v>
          </cell>
          <cell r="E343">
            <v>64</v>
          </cell>
          <cell r="F343">
            <v>82</v>
          </cell>
          <cell r="G343">
            <v>85</v>
          </cell>
          <cell r="H343">
            <v>92</v>
          </cell>
          <cell r="I343">
            <v>99</v>
          </cell>
          <cell r="J343">
            <v>105</v>
          </cell>
          <cell r="K343">
            <v>117</v>
          </cell>
          <cell r="L343">
            <v>124</v>
          </cell>
          <cell r="M343">
            <v>126</v>
          </cell>
          <cell r="N343">
            <v>129</v>
          </cell>
          <cell r="O343">
            <v>130</v>
          </cell>
          <cell r="P343">
            <v>132</v>
          </cell>
          <cell r="Q343">
            <v>135</v>
          </cell>
          <cell r="R343">
            <v>136.23160499999997</v>
          </cell>
          <cell r="S343">
            <v>137.16476999999998</v>
          </cell>
          <cell r="T343">
            <v>138.51809999999998</v>
          </cell>
          <cell r="U343">
            <v>141.38118499999996</v>
          </cell>
          <cell r="Y343">
            <v>64</v>
          </cell>
          <cell r="Z343">
            <v>99</v>
          </cell>
          <cell r="AA343">
            <v>126</v>
          </cell>
          <cell r="AB343">
            <v>135</v>
          </cell>
          <cell r="AC343">
            <v>141.38118499999996</v>
          </cell>
          <cell r="AD343">
            <v>146.24582719999998</v>
          </cell>
          <cell r="AE343">
            <v>150.32783075749995</v>
          </cell>
          <cell r="AF343">
            <v>153.76876240769997</v>
          </cell>
          <cell r="AG343">
            <v>157.28720019160497</v>
          </cell>
          <cell r="AH343">
            <v>160.43294419543707</v>
          </cell>
          <cell r="AI343">
            <v>163.6416030793458</v>
          </cell>
          <cell r="AJ343">
            <v>166.91443514093271</v>
          </cell>
          <cell r="AK343">
            <v>170.25272384375137</v>
          </cell>
          <cell r="AL343">
            <v>173.65777832062639</v>
          </cell>
          <cell r="AM343">
            <v>177.13093388703894</v>
          </cell>
        </row>
        <row r="344">
          <cell r="A344" t="str">
            <v>Y/Y change</v>
          </cell>
          <cell r="F344">
            <v>1.342857142857143</v>
          </cell>
          <cell r="G344">
            <v>1.125</v>
          </cell>
          <cell r="H344">
            <v>0.73584905660377364</v>
          </cell>
          <cell r="I344">
            <v>0.546875</v>
          </cell>
          <cell r="J344">
            <v>0.28048780487804881</v>
          </cell>
          <cell r="K344">
            <v>0.37647058823529411</v>
          </cell>
          <cell r="L344">
            <v>0.34782608695652173</v>
          </cell>
          <cell r="M344">
            <v>0.27272727272727271</v>
          </cell>
          <cell r="N344">
            <v>0.22857142857142865</v>
          </cell>
          <cell r="O344">
            <v>0.11111111111111116</v>
          </cell>
          <cell r="P344">
            <v>6.4516129032258007E-2</v>
          </cell>
          <cell r="Q344">
            <v>7.1428571428571397E-2</v>
          </cell>
          <cell r="R344">
            <v>5.6058953488371976E-2</v>
          </cell>
          <cell r="S344">
            <v>5.5113615384615233E-2</v>
          </cell>
          <cell r="T344">
            <v>4.937954545454537E-2</v>
          </cell>
          <cell r="U344">
            <v>4.7268037037036637E-2</v>
          </cell>
          <cell r="Z344">
            <v>0.546875</v>
          </cell>
          <cell r="AA344">
            <v>0.27272727272727271</v>
          </cell>
          <cell r="AB344">
            <v>7.1428571428571397E-2</v>
          </cell>
          <cell r="AC344">
            <v>4.7268037037036637E-2</v>
          </cell>
          <cell r="AD344">
            <v>3.4407988587731975E-2</v>
          </cell>
          <cell r="AE344">
            <v>2.7911931818181746E-2</v>
          </cell>
          <cell r="AF344">
            <v>2.2889518413597765E-2</v>
          </cell>
          <cell r="AG344">
            <v>2.2881355932203418E-2</v>
          </cell>
          <cell r="AH344">
            <v>2.0000000000000018E-2</v>
          </cell>
          <cell r="AI344">
            <v>1.9999999999999796E-2</v>
          </cell>
          <cell r="AJ344">
            <v>2.0000000000000018E-2</v>
          </cell>
          <cell r="AK344">
            <v>2.0000000000000018E-2</v>
          </cell>
          <cell r="AL344">
            <v>2.0000000000000018E-2</v>
          </cell>
          <cell r="AM344">
            <v>2.0000000000000018E-2</v>
          </cell>
        </row>
        <row r="345">
          <cell r="A345" t="str">
            <v>Q/Q change</v>
          </cell>
          <cell r="C345">
            <v>0.14285714285714279</v>
          </cell>
          <cell r="D345">
            <v>0.32499999999999996</v>
          </cell>
          <cell r="E345">
            <v>0.20754716981132071</v>
          </cell>
          <cell r="F345">
            <v>0.28125</v>
          </cell>
          <cell r="G345">
            <v>3.6585365853658569E-2</v>
          </cell>
          <cell r="H345">
            <v>8.2352941176470518E-2</v>
          </cell>
          <cell r="I345">
            <v>7.6086956521739024E-2</v>
          </cell>
          <cell r="J345">
            <v>6.0606060606060552E-2</v>
          </cell>
          <cell r="K345">
            <v>0.11428571428571432</v>
          </cell>
          <cell r="L345">
            <v>5.9829059829059839E-2</v>
          </cell>
          <cell r="M345">
            <v>1.6129032258064502E-2</v>
          </cell>
          <cell r="N345">
            <v>2.3809523809523725E-2</v>
          </cell>
          <cell r="O345">
            <v>7.7519379844961378E-3</v>
          </cell>
          <cell r="P345">
            <v>1.538461538461533E-2</v>
          </cell>
          <cell r="Q345">
            <v>2.2727272727272707E-2</v>
          </cell>
          <cell r="R345">
            <v>9.1229999999997702E-3</v>
          </cell>
          <cell r="S345">
            <v>6.8498422227354361E-3</v>
          </cell>
          <cell r="T345">
            <v>9.8664547755229481E-3</v>
          </cell>
          <cell r="U345">
            <v>2.0669392664207642E-2</v>
          </cell>
        </row>
        <row r="346">
          <cell r="A346" t="str">
            <v>Europe</v>
          </cell>
          <cell r="B346">
            <v>35</v>
          </cell>
          <cell r="C346">
            <v>39</v>
          </cell>
          <cell r="D346">
            <v>50</v>
          </cell>
          <cell r="E346">
            <v>63</v>
          </cell>
          <cell r="F346">
            <v>79</v>
          </cell>
          <cell r="G346">
            <v>85</v>
          </cell>
          <cell r="H346">
            <v>94</v>
          </cell>
          <cell r="I346">
            <v>107</v>
          </cell>
          <cell r="J346">
            <v>120</v>
          </cell>
          <cell r="K346">
            <v>127</v>
          </cell>
          <cell r="L346">
            <v>135</v>
          </cell>
          <cell r="M346">
            <v>143</v>
          </cell>
          <cell r="N346">
            <v>152</v>
          </cell>
          <cell r="O346">
            <v>154</v>
          </cell>
          <cell r="P346">
            <v>160</v>
          </cell>
          <cell r="Q346">
            <v>169</v>
          </cell>
          <cell r="R346">
            <v>173.45664000000002</v>
          </cell>
          <cell r="S346">
            <v>177.489</v>
          </cell>
          <cell r="T346">
            <v>181.45160000000001</v>
          </cell>
          <cell r="U346">
            <v>186.34095000000002</v>
          </cell>
          <cell r="Y346">
            <v>63</v>
          </cell>
          <cell r="Z346">
            <v>107</v>
          </cell>
          <cell r="AA346">
            <v>143</v>
          </cell>
          <cell r="AB346">
            <v>169</v>
          </cell>
          <cell r="AC346">
            <v>186.34095000000002</v>
          </cell>
          <cell r="AD346">
            <v>197.30291868</v>
          </cell>
          <cell r="AE346">
            <v>210.59762712525006</v>
          </cell>
          <cell r="AF346">
            <v>218.98631404707504</v>
          </cell>
          <cell r="AG346">
            <v>227.36955968082003</v>
          </cell>
          <cell r="AH346">
            <v>232.73993773265713</v>
          </cell>
          <cell r="AI346">
            <v>237.68743954260037</v>
          </cell>
          <cell r="AJ346">
            <v>242.23484616268695</v>
          </cell>
          <cell r="AK346">
            <v>246.40581249838419</v>
          </cell>
          <cell r="AL346">
            <v>250.22431891320684</v>
          </cell>
          <cell r="AM346">
            <v>253.71423192095656</v>
          </cell>
        </row>
        <row r="347">
          <cell r="A347" t="str">
            <v>Y/Y change</v>
          </cell>
          <cell r="F347">
            <v>1.2571428571428571</v>
          </cell>
          <cell r="G347">
            <v>1.1794871794871793</v>
          </cell>
          <cell r="H347">
            <v>0.87999999999999989</v>
          </cell>
          <cell r="I347">
            <v>0.69841269841269837</v>
          </cell>
          <cell r="J347">
            <v>0.518987341772152</v>
          </cell>
          <cell r="K347">
            <v>0.49411764705882355</v>
          </cell>
          <cell r="L347">
            <v>0.43617021276595747</v>
          </cell>
          <cell r="M347">
            <v>0.33644859813084116</v>
          </cell>
          <cell r="N347">
            <v>0.26666666666666661</v>
          </cell>
          <cell r="O347">
            <v>0.21259842519685046</v>
          </cell>
          <cell r="P347">
            <v>0.18518518518518512</v>
          </cell>
          <cell r="Q347">
            <v>0.18181818181818188</v>
          </cell>
          <cell r="R347">
            <v>0.14116210526315798</v>
          </cell>
          <cell r="S347">
            <v>0.15252597402597412</v>
          </cell>
          <cell r="T347">
            <v>0.13407250000000004</v>
          </cell>
          <cell r="U347">
            <v>0.10260917159763316</v>
          </cell>
          <cell r="Z347">
            <v>0.69841269841269837</v>
          </cell>
          <cell r="AA347">
            <v>0.33644859813084116</v>
          </cell>
          <cell r="AB347">
            <v>0.18181818181818188</v>
          </cell>
          <cell r="AC347">
            <v>0.10260917159763316</v>
          </cell>
          <cell r="AD347">
            <v>5.8827480916030517E-2</v>
          </cell>
          <cell r="AE347">
            <v>6.7382218844985076E-2</v>
          </cell>
          <cell r="AF347">
            <v>3.9832770370370474E-2</v>
          </cell>
          <cell r="AG347">
            <v>3.8282052785923781E-2</v>
          </cell>
          <cell r="AH347">
            <v>2.3619599999999963E-2</v>
          </cell>
          <cell r="AI347">
            <v>2.1257639999999967E-2</v>
          </cell>
          <cell r="AJ347">
            <v>1.9131876000000103E-2</v>
          </cell>
          <cell r="AK347">
            <v>1.7218688400000071E-2</v>
          </cell>
          <cell r="AL347">
            <v>1.5496819560000041E-2</v>
          </cell>
          <cell r="AM347">
            <v>1.3947137604000126E-2</v>
          </cell>
        </row>
        <row r="348">
          <cell r="A348" t="str">
            <v>Q/Q change</v>
          </cell>
          <cell r="C348">
            <v>0.11428571428571432</v>
          </cell>
          <cell r="D348">
            <v>0.28205128205128216</v>
          </cell>
          <cell r="E348">
            <v>0.26</v>
          </cell>
          <cell r="F348">
            <v>0.25396825396825395</v>
          </cell>
          <cell r="G348">
            <v>7.5949367088607556E-2</v>
          </cell>
          <cell r="H348">
            <v>0.10588235294117654</v>
          </cell>
          <cell r="I348">
            <v>0.13829787234042556</v>
          </cell>
          <cell r="J348">
            <v>0.12149532710280364</v>
          </cell>
          <cell r="K348">
            <v>5.8333333333333348E-2</v>
          </cell>
          <cell r="L348">
            <v>6.2992125984252079E-2</v>
          </cell>
          <cell r="M348">
            <v>5.9259259259259345E-2</v>
          </cell>
          <cell r="N348">
            <v>6.2937062937062915E-2</v>
          </cell>
          <cell r="O348">
            <v>1.3157894736842035E-2</v>
          </cell>
          <cell r="P348">
            <v>3.8961038961038863E-2</v>
          </cell>
          <cell r="Q348">
            <v>5.6249999999999911E-2</v>
          </cell>
          <cell r="R348">
            <v>2.6370650887574065E-2</v>
          </cell>
          <cell r="S348">
            <v>2.3247077771136215E-2</v>
          </cell>
          <cell r="T348">
            <v>2.2325890618573485E-2</v>
          </cell>
          <cell r="U348">
            <v>2.6945753027253661E-2</v>
          </cell>
        </row>
        <row r="349">
          <cell r="A349" t="str">
            <v>Asia</v>
          </cell>
          <cell r="B349">
            <v>9</v>
          </cell>
          <cell r="C349">
            <v>13</v>
          </cell>
          <cell r="D349">
            <v>20</v>
          </cell>
          <cell r="E349">
            <v>29</v>
          </cell>
          <cell r="F349">
            <v>39</v>
          </cell>
          <cell r="G349">
            <v>45</v>
          </cell>
          <cell r="H349">
            <v>54</v>
          </cell>
          <cell r="I349">
            <v>64</v>
          </cell>
          <cell r="J349">
            <v>72</v>
          </cell>
          <cell r="K349">
            <v>85</v>
          </cell>
          <cell r="L349">
            <v>98</v>
          </cell>
          <cell r="M349">
            <v>105</v>
          </cell>
          <cell r="N349">
            <v>119</v>
          </cell>
          <cell r="O349">
            <v>129</v>
          </cell>
          <cell r="P349">
            <v>141</v>
          </cell>
          <cell r="Q349">
            <v>153</v>
          </cell>
          <cell r="R349">
            <v>166.3038</v>
          </cell>
          <cell r="S349">
            <v>177.66104999999999</v>
          </cell>
          <cell r="T349">
            <v>190.13280000000003</v>
          </cell>
          <cell r="U349">
            <v>201.83540000000002</v>
          </cell>
          <cell r="Y349">
            <v>29</v>
          </cell>
          <cell r="Z349">
            <v>64</v>
          </cell>
          <cell r="AA349">
            <v>105</v>
          </cell>
          <cell r="AB349">
            <v>153</v>
          </cell>
          <cell r="AC349">
            <v>201.83540000000002</v>
          </cell>
          <cell r="AD349">
            <v>243.1942240000001</v>
          </cell>
          <cell r="AE349">
            <v>280.17620280000017</v>
          </cell>
          <cell r="AF349">
            <v>313.1020950772002</v>
          </cell>
          <cell r="AG349">
            <v>346.68303483372745</v>
          </cell>
          <cell r="AH349">
            <v>373.97808353225656</v>
          </cell>
          <cell r="AI349">
            <v>400.47772175765203</v>
          </cell>
          <cell r="AJ349">
            <v>426.01735546908509</v>
          </cell>
          <cell r="AK349">
            <v>450.46888912513248</v>
          </cell>
          <cell r="AL349">
            <v>473.73833943235201</v>
          </cell>
          <cell r="AM349">
            <v>495.76265212686366</v>
          </cell>
        </row>
        <row r="350">
          <cell r="A350" t="str">
            <v>Y/Y change</v>
          </cell>
          <cell r="F350">
            <v>3.333333333333333</v>
          </cell>
          <cell r="G350">
            <v>2.4615384615384617</v>
          </cell>
          <cell r="H350">
            <v>1.7000000000000002</v>
          </cell>
          <cell r="I350">
            <v>1.2068965517241379</v>
          </cell>
          <cell r="J350">
            <v>0.84615384615384626</v>
          </cell>
          <cell r="K350">
            <v>0.88888888888888884</v>
          </cell>
          <cell r="L350">
            <v>0.81481481481481488</v>
          </cell>
          <cell r="M350">
            <v>0.640625</v>
          </cell>
          <cell r="N350">
            <v>0.65277777777777768</v>
          </cell>
          <cell r="O350">
            <v>0.51764705882352935</v>
          </cell>
          <cell r="P350">
            <v>0.43877551020408156</v>
          </cell>
          <cell r="Q350">
            <v>0.45714285714285707</v>
          </cell>
          <cell r="R350">
            <v>0.39751092436974789</v>
          </cell>
          <cell r="S350">
            <v>0.37721744186046502</v>
          </cell>
          <cell r="T350">
            <v>0.3484595744680854</v>
          </cell>
          <cell r="U350">
            <v>0.31918562091503278</v>
          </cell>
          <cell r="Z350">
            <v>1.2068965517241379</v>
          </cell>
          <cell r="AA350">
            <v>0.640625</v>
          </cell>
          <cell r="AB350">
            <v>0.45714285714285707</v>
          </cell>
          <cell r="AC350">
            <v>0.31918562091503278</v>
          </cell>
          <cell r="AD350">
            <v>0.20491362763915588</v>
          </cell>
          <cell r="AE350">
            <v>0.15206766917293257</v>
          </cell>
          <cell r="AF350">
            <v>0.11751851851851858</v>
          </cell>
          <cell r="AG350">
            <v>0.10725236363636381</v>
          </cell>
          <cell r="AH350">
            <v>7.8732000000000246E-2</v>
          </cell>
          <cell r="AI350">
            <v>7.0858800000000111E-2</v>
          </cell>
          <cell r="AJ350">
            <v>6.3772920000000122E-2</v>
          </cell>
          <cell r="AK350">
            <v>5.7395628000000087E-2</v>
          </cell>
          <cell r="AL350">
            <v>5.1656065200000212E-2</v>
          </cell>
          <cell r="AM350">
            <v>4.6490458680000124E-2</v>
          </cell>
        </row>
        <row r="351">
          <cell r="A351" t="str">
            <v>Q/Q change</v>
          </cell>
          <cell r="C351">
            <v>0.44444444444444442</v>
          </cell>
          <cell r="D351">
            <v>0.53846153846153855</v>
          </cell>
          <cell r="E351">
            <v>0.44999999999999996</v>
          </cell>
          <cell r="F351">
            <v>0.34482758620689657</v>
          </cell>
          <cell r="G351">
            <v>0.15384615384615374</v>
          </cell>
          <cell r="H351">
            <v>0.19999999999999996</v>
          </cell>
          <cell r="I351">
            <v>0.18518518518518512</v>
          </cell>
          <cell r="J351">
            <v>0.125</v>
          </cell>
          <cell r="K351">
            <v>0.18055555555555558</v>
          </cell>
          <cell r="L351">
            <v>0.15294117647058814</v>
          </cell>
          <cell r="M351">
            <v>7.1428571428571397E-2</v>
          </cell>
          <cell r="N351">
            <v>0.1333333333333333</v>
          </cell>
          <cell r="O351">
            <v>8.4033613445378075E-2</v>
          </cell>
          <cell r="P351">
            <v>9.3023255813953432E-2</v>
          </cell>
          <cell r="Q351">
            <v>8.5106382978723305E-2</v>
          </cell>
          <cell r="R351">
            <v>8.6952941176470455E-2</v>
          </cell>
          <cell r="S351">
            <v>6.8292185746807954E-2</v>
          </cell>
          <cell r="T351">
            <v>7.019968642535912E-2</v>
          </cell>
          <cell r="U351">
            <v>6.1549611639864388E-2</v>
          </cell>
        </row>
        <row r="352">
          <cell r="A352" t="str">
            <v>Rest of World</v>
          </cell>
          <cell r="B352">
            <v>14</v>
          </cell>
          <cell r="C352">
            <v>16</v>
          </cell>
          <cell r="D352">
            <v>22</v>
          </cell>
          <cell r="E352">
            <v>29</v>
          </cell>
          <cell r="F352">
            <v>35</v>
          </cell>
          <cell r="G352">
            <v>42</v>
          </cell>
          <cell r="H352">
            <v>54</v>
          </cell>
          <cell r="I352">
            <v>58</v>
          </cell>
          <cell r="J352">
            <v>74</v>
          </cell>
          <cell r="K352">
            <v>87</v>
          </cell>
          <cell r="L352">
            <v>100</v>
          </cell>
          <cell r="M352">
            <v>109</v>
          </cell>
          <cell r="N352">
            <v>126</v>
          </cell>
          <cell r="O352">
            <v>139</v>
          </cell>
          <cell r="P352">
            <v>152</v>
          </cell>
          <cell r="Q352">
            <v>161</v>
          </cell>
          <cell r="R352">
            <v>171.38730000000001</v>
          </cell>
          <cell r="S352">
            <v>183.86944000000003</v>
          </cell>
          <cell r="T352">
            <v>194.04000000000002</v>
          </cell>
          <cell r="U352">
            <v>202.66464000000002</v>
          </cell>
          <cell r="Y352">
            <v>29</v>
          </cell>
          <cell r="Z352">
            <v>58</v>
          </cell>
          <cell r="AA352">
            <v>109</v>
          </cell>
          <cell r="AB352">
            <v>161</v>
          </cell>
          <cell r="AC352">
            <v>202.66464000000002</v>
          </cell>
          <cell r="AD352">
            <v>246.74372800000009</v>
          </cell>
          <cell r="AE352">
            <v>281.75441987840014</v>
          </cell>
          <cell r="AF352">
            <v>311.87376611024405</v>
          </cell>
          <cell r="AG352">
            <v>342.33046078755922</v>
          </cell>
          <cell r="AH352">
            <v>366.58758644241277</v>
          </cell>
          <cell r="AI352">
            <v>389.96594726559783</v>
          </cell>
          <cell r="AJ352">
            <v>412.34828770752176</v>
          </cell>
          <cell r="AK352">
            <v>433.6485777424499</v>
          </cell>
          <cell r="AL352">
            <v>453.80909902762608</v>
          </cell>
          <cell r="AM352">
            <v>472.79711287788285</v>
          </cell>
        </row>
        <row r="353">
          <cell r="A353" t="str">
            <v>Y/Y change</v>
          </cell>
          <cell r="F353">
            <v>1.5</v>
          </cell>
          <cell r="G353">
            <v>1.625</v>
          </cell>
          <cell r="H353">
            <v>1.4545454545454546</v>
          </cell>
          <cell r="I353">
            <v>1</v>
          </cell>
          <cell r="J353">
            <v>1.1142857142857143</v>
          </cell>
          <cell r="K353">
            <v>1.0714285714285716</v>
          </cell>
          <cell r="L353">
            <v>0.85185185185185186</v>
          </cell>
          <cell r="M353">
            <v>0.8793103448275863</v>
          </cell>
          <cell r="N353">
            <v>0.70270270270270263</v>
          </cell>
          <cell r="O353">
            <v>0.59770114942528729</v>
          </cell>
          <cell r="P353">
            <v>0.52</v>
          </cell>
          <cell r="Q353">
            <v>0.47706422018348627</v>
          </cell>
          <cell r="R353">
            <v>0.36021666666666685</v>
          </cell>
          <cell r="S353">
            <v>0.32280172661870532</v>
          </cell>
          <cell r="T353">
            <v>0.27657894736842126</v>
          </cell>
          <cell r="U353">
            <v>0.25878658385093178</v>
          </cell>
          <cell r="Z353">
            <v>1</v>
          </cell>
          <cell r="AA353">
            <v>0.8793103448275863</v>
          </cell>
          <cell r="AB353">
            <v>0.47706422018348627</v>
          </cell>
          <cell r="AC353">
            <v>0.25878658385093178</v>
          </cell>
          <cell r="AD353">
            <v>0.2174976749767501</v>
          </cell>
          <cell r="AE353">
            <v>0.14189090909090929</v>
          </cell>
          <cell r="AF353">
            <v>0.10689928571428564</v>
          </cell>
          <cell r="AG353">
            <v>9.7657122807017549E-2</v>
          </cell>
          <cell r="AH353">
            <v>7.0858800000000111E-2</v>
          </cell>
          <cell r="AI353">
            <v>6.37729199999999E-2</v>
          </cell>
          <cell r="AJ353">
            <v>5.7395628000000087E-2</v>
          </cell>
          <cell r="AK353">
            <v>5.165606519999999E-2</v>
          </cell>
          <cell r="AL353">
            <v>4.6490458680000124E-2</v>
          </cell>
          <cell r="AM353">
            <v>4.1841412812000156E-2</v>
          </cell>
        </row>
        <row r="354">
          <cell r="A354" t="str">
            <v>Q/Q change</v>
          </cell>
          <cell r="C354">
            <v>0.14285714285714279</v>
          </cell>
          <cell r="D354">
            <v>0.375</v>
          </cell>
          <cell r="E354">
            <v>0.31818181818181812</v>
          </cell>
          <cell r="F354">
            <v>0.2068965517241379</v>
          </cell>
          <cell r="G354">
            <v>0.19999999999999996</v>
          </cell>
          <cell r="H354">
            <v>0.28571428571428581</v>
          </cell>
          <cell r="I354">
            <v>7.4074074074074181E-2</v>
          </cell>
          <cell r="J354">
            <v>0.27586206896551735</v>
          </cell>
          <cell r="K354">
            <v>0.17567567567567566</v>
          </cell>
          <cell r="L354">
            <v>0.14942528735632177</v>
          </cell>
          <cell r="M354">
            <v>9.000000000000008E-2</v>
          </cell>
          <cell r="N354">
            <v>0.15596330275229353</v>
          </cell>
          <cell r="O354">
            <v>0.10317460317460325</v>
          </cell>
          <cell r="P354">
            <v>9.3525179856115193E-2</v>
          </cell>
          <cell r="Q354">
            <v>5.921052631578938E-2</v>
          </cell>
          <cell r="R354">
            <v>6.4517391304347971E-2</v>
          </cell>
          <cell r="S354">
            <v>7.2830017159964733E-2</v>
          </cell>
          <cell r="T354">
            <v>5.5314031521497053E-2</v>
          </cell>
          <cell r="U354">
            <v>4.4447742733457085E-2</v>
          </cell>
        </row>
        <row r="355">
          <cell r="A355" t="str">
            <v>Worldwide</v>
          </cell>
          <cell r="B355">
            <v>93</v>
          </cell>
          <cell r="C355">
            <v>108</v>
          </cell>
          <cell r="D355">
            <v>145</v>
          </cell>
          <cell r="E355">
            <v>185</v>
          </cell>
          <cell r="F355">
            <v>235</v>
          </cell>
          <cell r="G355">
            <v>257</v>
          </cell>
          <cell r="H355">
            <v>294</v>
          </cell>
          <cell r="I355">
            <v>328</v>
          </cell>
          <cell r="J355">
            <v>371</v>
          </cell>
          <cell r="K355">
            <v>416</v>
          </cell>
          <cell r="L355">
            <v>457</v>
          </cell>
          <cell r="M355">
            <v>483</v>
          </cell>
          <cell r="N355">
            <v>526</v>
          </cell>
          <cell r="O355">
            <v>552</v>
          </cell>
          <cell r="P355">
            <v>585</v>
          </cell>
          <cell r="Q355">
            <v>618</v>
          </cell>
          <cell r="R355">
            <v>647.37934499999994</v>
          </cell>
          <cell r="S355">
            <v>676.18425999999999</v>
          </cell>
          <cell r="T355">
            <v>704.14250000000004</v>
          </cell>
          <cell r="U355">
            <v>732.22217500000011</v>
          </cell>
          <cell r="Y355">
            <v>185</v>
          </cell>
          <cell r="Z355">
            <v>328</v>
          </cell>
          <cell r="AA355">
            <v>483</v>
          </cell>
          <cell r="AB355">
            <v>618</v>
          </cell>
          <cell r="AC355">
            <v>732.22217500000011</v>
          </cell>
          <cell r="AD355">
            <v>833.48669788000007</v>
          </cell>
          <cell r="AE355">
            <v>922.85608056115029</v>
          </cell>
          <cell r="AF355">
            <v>997.73093764221926</v>
          </cell>
          <cell r="AG355">
            <v>1073.6702554937117</v>
          </cell>
          <cell r="AH355">
            <v>1133.7385519027634</v>
          </cell>
          <cell r="AI355">
            <v>1191.7727116451961</v>
          </cell>
          <cell r="AJ355">
            <v>1247.5149244802265</v>
          </cell>
          <cell r="AK355">
            <v>1300.7760032097181</v>
          </cell>
          <cell r="AL355">
            <v>1351.4295356938114</v>
          </cell>
          <cell r="AM355">
            <v>1399.4049308127421</v>
          </cell>
        </row>
        <row r="356">
          <cell r="A356" t="str">
            <v>Y/Y change</v>
          </cell>
          <cell r="F356">
            <v>1.5268817204301075</v>
          </cell>
          <cell r="G356">
            <v>1.3796296296296298</v>
          </cell>
          <cell r="H356">
            <v>1.0275862068965518</v>
          </cell>
          <cell r="I356">
            <v>0.77297297297297307</v>
          </cell>
          <cell r="J356">
            <v>0.5787234042553191</v>
          </cell>
          <cell r="K356">
            <v>0.61867704280155644</v>
          </cell>
          <cell r="L356">
            <v>0.55442176870748305</v>
          </cell>
          <cell r="M356">
            <v>0.47256097560975618</v>
          </cell>
          <cell r="N356">
            <v>0.41778975741239899</v>
          </cell>
          <cell r="O356">
            <v>0.32692307692307687</v>
          </cell>
          <cell r="P356">
            <v>0.28008752735229758</v>
          </cell>
          <cell r="Q356">
            <v>0.27950310559006208</v>
          </cell>
          <cell r="R356">
            <v>0.2307592110266159</v>
          </cell>
          <cell r="S356">
            <v>0.22497148550724644</v>
          </cell>
          <cell r="T356">
            <v>0.20366239316239332</v>
          </cell>
          <cell r="U356">
            <v>0.18482552588996781</v>
          </cell>
          <cell r="Z356">
            <v>0.77297297297297307</v>
          </cell>
          <cell r="AA356">
            <v>0.47256097560975618</v>
          </cell>
          <cell r="AB356">
            <v>0.27950310559006208</v>
          </cell>
          <cell r="AC356">
            <v>0.18482552588996781</v>
          </cell>
          <cell r="AD356">
            <v>0.13829753637275455</v>
          </cell>
          <cell r="AE356">
            <v>0.10722352607241858</v>
          </cell>
          <cell r="AF356">
            <v>8.1133839455812762E-2</v>
          </cell>
          <cell r="AG356">
            <v>7.6112020772802547E-2</v>
          </cell>
          <cell r="AH356">
            <v>5.5946689499589697E-2</v>
          </cell>
          <cell r="AI356">
            <v>5.1188309372591556E-2</v>
          </cell>
          <cell r="AJ356">
            <v>4.6772519869229479E-2</v>
          </cell>
          <cell r="AK356">
            <v>4.2693740719520923E-2</v>
          </cell>
          <cell r="AL356">
            <v>3.8941010872820314E-2</v>
          </cell>
          <cell r="AM356">
            <v>3.5499738500461619E-2</v>
          </cell>
        </row>
        <row r="357">
          <cell r="A357" t="str">
            <v>Q/Q change</v>
          </cell>
          <cell r="C357">
            <v>0.16129032258064524</v>
          </cell>
          <cell r="D357">
            <v>0.34259259259259256</v>
          </cell>
          <cell r="E357">
            <v>0.27586206896551735</v>
          </cell>
          <cell r="F357">
            <v>0.27027027027027017</v>
          </cell>
          <cell r="G357">
            <v>9.3617021276595658E-2</v>
          </cell>
          <cell r="H357">
            <v>0.14396887159533067</v>
          </cell>
          <cell r="I357">
            <v>0.11564625850340127</v>
          </cell>
          <cell r="J357">
            <v>0.13109756097560976</v>
          </cell>
          <cell r="K357">
            <v>0.12129380053908356</v>
          </cell>
          <cell r="L357">
            <v>9.8557692307692291E-2</v>
          </cell>
          <cell r="M357">
            <v>5.6892778993435478E-2</v>
          </cell>
          <cell r="N357">
            <v>8.9026915113871619E-2</v>
          </cell>
          <cell r="O357">
            <v>4.9429657794676896E-2</v>
          </cell>
          <cell r="P357">
            <v>5.9782608695652106E-2</v>
          </cell>
          <cell r="Q357">
            <v>5.6410256410256432E-2</v>
          </cell>
          <cell r="R357">
            <v>4.7539393203883451E-2</v>
          </cell>
          <cell r="S357">
            <v>4.4494646334445553E-2</v>
          </cell>
          <cell r="T357">
            <v>4.1347073059642137E-2</v>
          </cell>
          <cell r="U357">
            <v>3.987783012671442E-2</v>
          </cell>
        </row>
        <row r="359">
          <cell r="A359" t="str">
            <v>Share of DAUs</v>
          </cell>
        </row>
        <row r="360">
          <cell r="A360" t="str">
            <v>US &amp; Canada</v>
          </cell>
          <cell r="B360">
            <v>0.37634408602150538</v>
          </cell>
          <cell r="C360">
            <v>0.37037037037037035</v>
          </cell>
          <cell r="D360">
            <v>0.36551724137931035</v>
          </cell>
          <cell r="E360">
            <v>0.34594594594594597</v>
          </cell>
          <cell r="F360">
            <v>0.34893617021276596</v>
          </cell>
          <cell r="G360">
            <v>0.33073929961089493</v>
          </cell>
          <cell r="H360">
            <v>0.31292517006802723</v>
          </cell>
          <cell r="I360">
            <v>0.30182926829268292</v>
          </cell>
          <cell r="J360">
            <v>0.28301886792452829</v>
          </cell>
          <cell r="K360">
            <v>0.28125</v>
          </cell>
          <cell r="L360">
            <v>0.2713347921225383</v>
          </cell>
          <cell r="M360">
            <v>0.2608695652173913</v>
          </cell>
          <cell r="N360">
            <v>0.24524714828897337</v>
          </cell>
          <cell r="O360">
            <v>0.23550724637681159</v>
          </cell>
          <cell r="P360">
            <v>0.22564102564102564</v>
          </cell>
          <cell r="Q360">
            <v>0.21844660194174756</v>
          </cell>
          <cell r="R360">
            <v>0.21043551366316759</v>
          </cell>
          <cell r="S360">
            <v>0.20285117254873691</v>
          </cell>
          <cell r="T360">
            <v>0.19671884597222858</v>
          </cell>
          <cell r="U360">
            <v>0.19308509060108694</v>
          </cell>
          <cell r="Y360">
            <v>0.34594594594594597</v>
          </cell>
          <cell r="Z360">
            <v>0.30182926829268292</v>
          </cell>
          <cell r="AA360">
            <v>0.2608695652173913</v>
          </cell>
          <cell r="AB360">
            <v>0.21844660194174756</v>
          </cell>
          <cell r="AC360">
            <v>0.19308509060108694</v>
          </cell>
          <cell r="AD360">
            <v>0.17546270093089775</v>
          </cell>
          <cell r="AE360">
            <v>0.16289412176391779</v>
          </cell>
          <cell r="AF360">
            <v>0.15411846681939875</v>
          </cell>
          <cell r="AG360">
            <v>0.1464948846135993</v>
          </cell>
          <cell r="AH360">
            <v>0.14150788462311795</v>
          </cell>
          <cell r="AI360">
            <v>0.137309405963361</v>
          </cell>
          <cell r="AJ360">
            <v>0.13379754571712008</v>
          </cell>
          <cell r="AK360">
            <v>0.13088550482453998</v>
          </cell>
          <cell r="AL360">
            <v>0.12849932144739762</v>
          </cell>
          <cell r="AM360">
            <v>0.12657589664498708</v>
          </cell>
        </row>
        <row r="361">
          <cell r="A361" t="str">
            <v>Europe</v>
          </cell>
          <cell r="B361">
            <v>0.37634408602150538</v>
          </cell>
          <cell r="C361">
            <v>0.3611111111111111</v>
          </cell>
          <cell r="D361">
            <v>0.34482758620689657</v>
          </cell>
          <cell r="E361">
            <v>0.34054054054054056</v>
          </cell>
          <cell r="F361">
            <v>0.33617021276595743</v>
          </cell>
          <cell r="G361">
            <v>0.33073929961089493</v>
          </cell>
          <cell r="H361">
            <v>0.31972789115646261</v>
          </cell>
          <cell r="I361">
            <v>0.32621951219512196</v>
          </cell>
          <cell r="J361">
            <v>0.32345013477088946</v>
          </cell>
          <cell r="K361">
            <v>0.30528846153846156</v>
          </cell>
          <cell r="L361">
            <v>0.29540481400437635</v>
          </cell>
          <cell r="M361">
            <v>0.29606625258799174</v>
          </cell>
          <cell r="N361">
            <v>0.28897338403041822</v>
          </cell>
          <cell r="O361">
            <v>0.27898550724637683</v>
          </cell>
          <cell r="P361">
            <v>0.27350427350427353</v>
          </cell>
          <cell r="Q361">
            <v>0.27346278317152106</v>
          </cell>
          <cell r="R361">
            <v>0.26793662995225781</v>
          </cell>
          <cell r="S361">
            <v>0.26248614541841009</v>
          </cell>
          <cell r="T361">
            <v>0.25769158941549475</v>
          </cell>
          <cell r="U361">
            <v>0.25448689805112773</v>
          </cell>
          <cell r="Y361">
            <v>0.34054054054054056</v>
          </cell>
          <cell r="Z361">
            <v>0.32621951219512196</v>
          </cell>
          <cell r="AA361">
            <v>0.29606625258799174</v>
          </cell>
          <cell r="AB361">
            <v>0.27346278317152106</v>
          </cell>
          <cell r="AC361">
            <v>0.25448689805112773</v>
          </cell>
          <cell r="AD361">
            <v>0.23671993708099512</v>
          </cell>
          <cell r="AE361">
            <v>0.22820202582096488</v>
          </cell>
          <cell r="AF361">
            <v>0.21948433769586315</v>
          </cell>
          <cell r="AG361">
            <v>0.2117685187956217</v>
          </cell>
          <cell r="AH361">
            <v>0.20528536966661989</v>
          </cell>
          <cell r="AI361">
            <v>0.19944024327800061</v>
          </cell>
          <cell r="AJ361">
            <v>0.1941739063872229</v>
          </cell>
          <cell r="AK361">
            <v>0.1894298571701567</v>
          </cell>
          <cell r="AL361">
            <v>0.18515528357513955</v>
          </cell>
          <cell r="AM361">
            <v>0.18130151347516346</v>
          </cell>
        </row>
        <row r="362">
          <cell r="A362" t="str">
            <v>Asia</v>
          </cell>
          <cell r="B362">
            <v>9.6774193548387094E-2</v>
          </cell>
          <cell r="C362">
            <v>0.12037037037037036</v>
          </cell>
          <cell r="D362">
            <v>0.13793103448275862</v>
          </cell>
          <cell r="E362">
            <v>0.15675675675675677</v>
          </cell>
          <cell r="F362">
            <v>0.16595744680851063</v>
          </cell>
          <cell r="G362">
            <v>0.17509727626459143</v>
          </cell>
          <cell r="H362">
            <v>0.18367346938775511</v>
          </cell>
          <cell r="I362">
            <v>0.1951219512195122</v>
          </cell>
          <cell r="J362">
            <v>0.19407008086253369</v>
          </cell>
          <cell r="K362">
            <v>0.20432692307692307</v>
          </cell>
          <cell r="L362">
            <v>0.21444201312910285</v>
          </cell>
          <cell r="M362">
            <v>0.21739130434782608</v>
          </cell>
          <cell r="N362">
            <v>0.22623574144486691</v>
          </cell>
          <cell r="O362">
            <v>0.23369565217391305</v>
          </cell>
          <cell r="P362">
            <v>0.24102564102564103</v>
          </cell>
          <cell r="Q362">
            <v>0.24757281553398058</v>
          </cell>
          <cell r="R362">
            <v>0.25688771395695364</v>
          </cell>
          <cell r="S362">
            <v>0.2627405878983341</v>
          </cell>
          <cell r="T362">
            <v>0.27002034389345908</v>
          </cell>
          <cell r="U362">
            <v>0.27564775677546233</v>
          </cell>
          <cell r="Y362">
            <v>0.15675675675675677</v>
          </cell>
          <cell r="Z362">
            <v>0.1951219512195122</v>
          </cell>
          <cell r="AA362">
            <v>0.21739130434782608</v>
          </cell>
          <cell r="AB362">
            <v>0.24757281553398058</v>
          </cell>
          <cell r="AC362">
            <v>0.27564775677546233</v>
          </cell>
          <cell r="AD362">
            <v>0.29177937046694608</v>
          </cell>
          <cell r="AE362">
            <v>0.30359685405078191</v>
          </cell>
          <cell r="AF362">
            <v>0.31381415897266368</v>
          </cell>
          <cell r="AG362">
            <v>0.32289525863255875</v>
          </cell>
          <cell r="AH362">
            <v>0.32986272091092417</v>
          </cell>
          <cell r="AI362">
            <v>0.33603531767798916</v>
          </cell>
          <cell r="AJ362">
            <v>0.34149279267867999</v>
          </cell>
          <cell r="AK362">
            <v>0.34630781011763906</v>
          </cell>
          <cell r="AL362">
            <v>0.35054608984044378</v>
          </cell>
          <cell r="AM362">
            <v>0.3542667609717054</v>
          </cell>
        </row>
        <row r="363">
          <cell r="A363" t="str">
            <v>Rest of World</v>
          </cell>
          <cell r="B363">
            <v>0.15053763440860216</v>
          </cell>
          <cell r="C363">
            <v>0.14814814814814814</v>
          </cell>
          <cell r="D363">
            <v>0.15172413793103448</v>
          </cell>
          <cell r="E363">
            <v>0.15675675675675677</v>
          </cell>
          <cell r="F363">
            <v>0.14893617021276595</v>
          </cell>
          <cell r="G363">
            <v>0.16342412451361868</v>
          </cell>
          <cell r="H363">
            <v>0.18367346938775511</v>
          </cell>
          <cell r="I363">
            <v>0.17682926829268292</v>
          </cell>
          <cell r="J363">
            <v>0.19946091644204852</v>
          </cell>
          <cell r="K363">
            <v>0.20913461538461539</v>
          </cell>
          <cell r="L363">
            <v>0.21881838074398249</v>
          </cell>
          <cell r="M363">
            <v>0.22567287784679088</v>
          </cell>
          <cell r="N363">
            <v>0.23954372623574144</v>
          </cell>
          <cell r="O363">
            <v>0.25181159420289856</v>
          </cell>
          <cell r="P363">
            <v>0.25982905982905985</v>
          </cell>
          <cell r="Q363">
            <v>0.26051779935275082</v>
          </cell>
          <cell r="R363">
            <v>0.26474014242762106</v>
          </cell>
          <cell r="S363">
            <v>0.27192209413451895</v>
          </cell>
          <cell r="T363">
            <v>0.27556922071881756</v>
          </cell>
          <cell r="U363">
            <v>0.27678025457232291</v>
          </cell>
          <cell r="Y363">
            <v>0.15675675675675677</v>
          </cell>
          <cell r="Z363">
            <v>0.17682926829268292</v>
          </cell>
          <cell r="AA363">
            <v>0.22567287784679088</v>
          </cell>
          <cell r="AB363">
            <v>0.26051779935275082</v>
          </cell>
          <cell r="AC363">
            <v>0.27678025457232291</v>
          </cell>
          <cell r="AD363">
            <v>0.29603799152116117</v>
          </cell>
          <cell r="AE363">
            <v>0.30530699836433545</v>
          </cell>
          <cell r="AF363">
            <v>0.31258303651207442</v>
          </cell>
          <cell r="AG363">
            <v>0.31884133795822028</v>
          </cell>
          <cell r="AH363">
            <v>0.32334402479933805</v>
          </cell>
          <cell r="AI363">
            <v>0.3272150330806492</v>
          </cell>
          <cell r="AJ363">
            <v>0.33053575521697709</v>
          </cell>
          <cell r="AK363">
            <v>0.33337682788766421</v>
          </cell>
          <cell r="AL363">
            <v>0.335799305137019</v>
          </cell>
          <cell r="AM363">
            <v>0.33785582890814397</v>
          </cell>
        </row>
        <row r="364">
          <cell r="A364" t="str">
            <v>Total</v>
          </cell>
          <cell r="B364">
            <v>1</v>
          </cell>
          <cell r="C364">
            <v>0.99999999999999989</v>
          </cell>
          <cell r="D364">
            <v>1.0000000000000002</v>
          </cell>
          <cell r="E364">
            <v>1</v>
          </cell>
          <cell r="F364">
            <v>1</v>
          </cell>
          <cell r="G364">
            <v>0.99999999999999989</v>
          </cell>
          <cell r="H364">
            <v>1</v>
          </cell>
          <cell r="I364">
            <v>1</v>
          </cell>
          <cell r="J364">
            <v>1</v>
          </cell>
          <cell r="K364">
            <v>1</v>
          </cell>
          <cell r="L364">
            <v>1</v>
          </cell>
          <cell r="M364">
            <v>1</v>
          </cell>
          <cell r="N364">
            <v>1</v>
          </cell>
          <cell r="O364">
            <v>1</v>
          </cell>
          <cell r="P364">
            <v>1</v>
          </cell>
          <cell r="Q364">
            <v>1</v>
          </cell>
          <cell r="R364">
            <v>1</v>
          </cell>
          <cell r="S364">
            <v>1</v>
          </cell>
          <cell r="T364">
            <v>1</v>
          </cell>
          <cell r="U364">
            <v>0.99999999999999989</v>
          </cell>
          <cell r="Y364">
            <v>1</v>
          </cell>
          <cell r="Z364">
            <v>1</v>
          </cell>
          <cell r="AA364">
            <v>1</v>
          </cell>
          <cell r="AB364">
            <v>1</v>
          </cell>
          <cell r="AC364">
            <v>0.99999999999999989</v>
          </cell>
          <cell r="AD364">
            <v>1</v>
          </cell>
          <cell r="AE364">
            <v>1</v>
          </cell>
          <cell r="AF364">
            <v>1</v>
          </cell>
          <cell r="AG364">
            <v>1</v>
          </cell>
          <cell r="AH364">
            <v>1</v>
          </cell>
          <cell r="AI364">
            <v>1</v>
          </cell>
          <cell r="AJ364">
            <v>1</v>
          </cell>
          <cell r="AK364">
            <v>0.99999999999999989</v>
          </cell>
          <cell r="AL364">
            <v>1</v>
          </cell>
          <cell r="AM364">
            <v>1</v>
          </cell>
        </row>
        <row r="366">
          <cell r="A366" t="str">
            <v>DAUs/MAUs</v>
          </cell>
        </row>
        <row r="367">
          <cell r="A367" t="str">
            <v>United States</v>
          </cell>
          <cell r="B367">
            <v>0.51470588235294112</v>
          </cell>
          <cell r="C367">
            <v>0.49382716049382713</v>
          </cell>
          <cell r="D367">
            <v>0.53535353535353536</v>
          </cell>
          <cell r="E367">
            <v>0.5714285714285714</v>
          </cell>
          <cell r="F367">
            <v>0.63076923076923075</v>
          </cell>
          <cell r="G367">
            <v>0.62043795620437958</v>
          </cell>
          <cell r="H367">
            <v>0.63888888888888884</v>
          </cell>
          <cell r="I367">
            <v>0.6428571428571429</v>
          </cell>
          <cell r="J367">
            <v>0.64417177914110424</v>
          </cell>
          <cell r="K367">
            <v>0.69230769230769229</v>
          </cell>
          <cell r="L367">
            <v>0.70454545454545459</v>
          </cell>
          <cell r="M367">
            <v>0.7039106145251397</v>
          </cell>
          <cell r="N367">
            <v>0.70491803278688525</v>
          </cell>
          <cell r="O367">
            <v>0.69892473118279574</v>
          </cell>
          <cell r="P367">
            <v>0.69841269841269837</v>
          </cell>
          <cell r="Q367">
            <v>0.69799999999999995</v>
          </cell>
          <cell r="R367">
            <v>0.69899999999999995</v>
          </cell>
          <cell r="S367">
            <v>0.69899999999999995</v>
          </cell>
          <cell r="T367">
            <v>0.7</v>
          </cell>
          <cell r="U367">
            <v>0.70099999999999996</v>
          </cell>
          <cell r="Y367">
            <v>0.5714285714285714</v>
          </cell>
          <cell r="Z367">
            <v>0.6428571428571429</v>
          </cell>
          <cell r="AA367">
            <v>0.7039106145251397</v>
          </cell>
          <cell r="AB367">
            <v>0.69948186528497414</v>
          </cell>
          <cell r="AC367">
            <v>0.70099999999999985</v>
          </cell>
          <cell r="AD367">
            <v>0.70399999999999996</v>
          </cell>
          <cell r="AE367">
            <v>0.70599999999999996</v>
          </cell>
          <cell r="AF367">
            <v>0.70799999999999996</v>
          </cell>
          <cell r="AG367">
            <v>0.71</v>
          </cell>
          <cell r="AH367">
            <v>0.71</v>
          </cell>
          <cell r="AI367">
            <v>0.71</v>
          </cell>
          <cell r="AJ367">
            <v>0.71</v>
          </cell>
          <cell r="AK367">
            <v>0.71</v>
          </cell>
          <cell r="AL367">
            <v>0.71</v>
          </cell>
          <cell r="AM367">
            <v>0.71</v>
          </cell>
        </row>
        <row r="368">
          <cell r="A368" t="str">
            <v>Europe</v>
          </cell>
          <cell r="B368">
            <v>0.49295774647887325</v>
          </cell>
          <cell r="C368">
            <v>0.45882352941176469</v>
          </cell>
          <cell r="D368">
            <v>0.49504950495049505</v>
          </cell>
          <cell r="E368">
            <v>0.53846153846153844</v>
          </cell>
          <cell r="F368">
            <v>0.57246376811594202</v>
          </cell>
          <cell r="G368">
            <v>0.5629139072847682</v>
          </cell>
          <cell r="H368">
            <v>0.56287425149700598</v>
          </cell>
          <cell r="I368">
            <v>0.58469945355191255</v>
          </cell>
          <cell r="J368">
            <v>0.59701492537313428</v>
          </cell>
          <cell r="K368">
            <v>0.59905660377358494</v>
          </cell>
          <cell r="L368">
            <v>0.61085972850678738</v>
          </cell>
          <cell r="M368">
            <v>0.62445414847161573</v>
          </cell>
          <cell r="N368">
            <v>0.63598326359832635</v>
          </cell>
          <cell r="O368">
            <v>0.62601626016260159</v>
          </cell>
          <cell r="P368">
            <v>0.6324110671936759</v>
          </cell>
          <cell r="Q368">
            <v>0.64750957854406133</v>
          </cell>
          <cell r="R368">
            <v>0.64800000000000002</v>
          </cell>
          <cell r="S368">
            <v>0.65</v>
          </cell>
          <cell r="T368">
            <v>0.65200000000000002</v>
          </cell>
          <cell r="U368">
            <v>0.65500000000000003</v>
          </cell>
          <cell r="Y368">
            <v>0.53846153846153844</v>
          </cell>
          <cell r="Z368">
            <v>0.58469945355191255</v>
          </cell>
          <cell r="AA368">
            <v>0.62445414847161573</v>
          </cell>
          <cell r="AB368">
            <v>0.64750957854406133</v>
          </cell>
          <cell r="AC368">
            <v>0.65500000000000003</v>
          </cell>
          <cell r="AD368">
            <v>0.65800000000000003</v>
          </cell>
          <cell r="AE368">
            <v>0.67500000000000004</v>
          </cell>
          <cell r="AF368">
            <v>0.68200000000000005</v>
          </cell>
          <cell r="AG368">
            <v>0.69</v>
          </cell>
          <cell r="AH368">
            <v>0.69</v>
          </cell>
          <cell r="AI368">
            <v>0.69</v>
          </cell>
          <cell r="AJ368">
            <v>0.69</v>
          </cell>
          <cell r="AK368">
            <v>0.69</v>
          </cell>
          <cell r="AL368">
            <v>0.69</v>
          </cell>
          <cell r="AM368">
            <v>0.69</v>
          </cell>
        </row>
        <row r="369">
          <cell r="A369" t="str">
            <v>Asia</v>
          </cell>
          <cell r="B369">
            <v>0.40909090909090912</v>
          </cell>
          <cell r="C369">
            <v>0.40625</v>
          </cell>
          <cell r="D369">
            <v>0.41666666666666669</v>
          </cell>
          <cell r="E369">
            <v>0.46774193548387094</v>
          </cell>
          <cell r="F369">
            <v>0.48148148148148145</v>
          </cell>
          <cell r="G369">
            <v>0.46875</v>
          </cell>
          <cell r="H369">
            <v>0.47787610619469029</v>
          </cell>
          <cell r="I369">
            <v>0.46376811594202899</v>
          </cell>
          <cell r="J369">
            <v>0.46153846153846156</v>
          </cell>
          <cell r="K369">
            <v>0.4885057471264368</v>
          </cell>
          <cell r="L369">
            <v>0.5</v>
          </cell>
          <cell r="M369">
            <v>0.49528301886792453</v>
          </cell>
          <cell r="N369">
            <v>0.50854700854700852</v>
          </cell>
          <cell r="O369">
            <v>0.50588235294117645</v>
          </cell>
          <cell r="P369">
            <v>0.50902527075812276</v>
          </cell>
          <cell r="Q369">
            <v>0.51200000000000001</v>
          </cell>
          <cell r="R369">
            <v>0.51500000000000001</v>
          </cell>
          <cell r="S369">
            <v>0.51800000000000002</v>
          </cell>
          <cell r="T369">
            <v>0.52</v>
          </cell>
          <cell r="U369">
            <v>0.52100000000000002</v>
          </cell>
          <cell r="Y369">
            <v>0.46774193548387094</v>
          </cell>
          <cell r="Z369">
            <v>0.46376811594202899</v>
          </cell>
          <cell r="AA369">
            <v>0.49528301886792453</v>
          </cell>
          <cell r="AB369">
            <v>0.51342281879194629</v>
          </cell>
          <cell r="AC369">
            <v>0.52100000000000002</v>
          </cell>
          <cell r="AD369">
            <v>0.53200000000000003</v>
          </cell>
          <cell r="AE369">
            <v>0.54</v>
          </cell>
          <cell r="AF369">
            <v>0.55000000000000004</v>
          </cell>
          <cell r="AG369">
            <v>0.56000000000000005</v>
          </cell>
          <cell r="AH369">
            <v>0.56000000000000005</v>
          </cell>
          <cell r="AI369">
            <v>0.56000000000000005</v>
          </cell>
          <cell r="AJ369">
            <v>0.56000000000000005</v>
          </cell>
          <cell r="AK369">
            <v>0.56000000000000005</v>
          </cell>
          <cell r="AL369">
            <v>0.56000000000000005</v>
          </cell>
          <cell r="AM369">
            <v>0.56000000000000005</v>
          </cell>
        </row>
        <row r="370">
          <cell r="A370" t="str">
            <v>Rest of World</v>
          </cell>
          <cell r="B370">
            <v>0.4</v>
          </cell>
          <cell r="C370">
            <v>0.36363636363636365</v>
          </cell>
          <cell r="D370">
            <v>0.38596491228070173</v>
          </cell>
          <cell r="E370">
            <v>0.42028985507246375</v>
          </cell>
          <cell r="F370">
            <v>0.42168674698795183</v>
          </cell>
          <cell r="G370">
            <v>0.42857142857142855</v>
          </cell>
          <cell r="H370">
            <v>0.42857142857142855</v>
          </cell>
          <cell r="I370">
            <v>0.43609022556390975</v>
          </cell>
          <cell r="J370">
            <v>0.45962732919254656</v>
          </cell>
          <cell r="K370">
            <v>0.47540983606557374</v>
          </cell>
          <cell r="L370">
            <v>0.48309178743961351</v>
          </cell>
          <cell r="M370">
            <v>0.48444444444444446</v>
          </cell>
          <cell r="N370">
            <v>0.51428571428571423</v>
          </cell>
          <cell r="O370">
            <v>0.51865671641791045</v>
          </cell>
          <cell r="P370">
            <v>0.52777777777777779</v>
          </cell>
          <cell r="Q370">
            <v>0.53200000000000003</v>
          </cell>
          <cell r="R370">
            <v>0.53400000000000003</v>
          </cell>
          <cell r="S370">
            <v>0.53600000000000003</v>
          </cell>
          <cell r="T370">
            <v>0.53900000000000003</v>
          </cell>
          <cell r="U370">
            <v>0.54200000000000004</v>
          </cell>
          <cell r="Y370">
            <v>0.42028985507246375</v>
          </cell>
          <cell r="Z370">
            <v>0.43609022556390975</v>
          </cell>
          <cell r="AA370">
            <v>0.48444444444444446</v>
          </cell>
          <cell r="AB370">
            <v>0.52960526315789469</v>
          </cell>
          <cell r="AC370">
            <v>0.52492913385826778</v>
          </cell>
          <cell r="AD370">
            <v>0.55000000000000004</v>
          </cell>
          <cell r="AE370">
            <v>0.56000000000000005</v>
          </cell>
          <cell r="AF370">
            <v>0.56999999999999995</v>
          </cell>
          <cell r="AG370">
            <v>0.57999999999999996</v>
          </cell>
          <cell r="AH370">
            <v>0.57999999999999996</v>
          </cell>
          <cell r="AI370">
            <v>0.57999999999999996</v>
          </cell>
          <cell r="AJ370">
            <v>0.57999999999999996</v>
          </cell>
          <cell r="AK370">
            <v>0.57999999999999996</v>
          </cell>
          <cell r="AL370">
            <v>0.57999999999999996</v>
          </cell>
          <cell r="AM370">
            <v>0.57999999999999996</v>
          </cell>
        </row>
        <row r="371">
          <cell r="A371" t="str">
            <v>Worldwide</v>
          </cell>
          <cell r="B371">
            <v>0.47448979591836737</v>
          </cell>
          <cell r="C371">
            <v>0.4462809917355372</v>
          </cell>
          <cell r="D371">
            <v>0.47540983606557374</v>
          </cell>
          <cell r="E371">
            <v>0.51388888888888884</v>
          </cell>
          <cell r="F371">
            <v>0.54398148148148151</v>
          </cell>
          <cell r="G371">
            <v>0.53319502074688796</v>
          </cell>
          <cell r="H371">
            <v>0.53454545454545455</v>
          </cell>
          <cell r="I371">
            <v>0.53947368421052633</v>
          </cell>
          <cell r="J371">
            <v>0.54478707782672542</v>
          </cell>
          <cell r="K371">
            <v>0.56368563685636852</v>
          </cell>
          <cell r="L371">
            <v>0.57125000000000004</v>
          </cell>
          <cell r="M371">
            <v>0.57159763313609468</v>
          </cell>
          <cell r="N371">
            <v>0.58379578246392894</v>
          </cell>
          <cell r="O371">
            <v>0.57801047120418847</v>
          </cell>
          <cell r="P371">
            <v>0.5809334657398213</v>
          </cell>
          <cell r="Q371">
            <v>0.58522727272727271</v>
          </cell>
          <cell r="R371">
            <v>0.58509853178422788</v>
          </cell>
          <cell r="S371">
            <v>0.5852863616101377</v>
          </cell>
          <cell r="T371">
            <v>0.58589534398992194</v>
          </cell>
          <cell r="U371">
            <v>0.58695399580759844</v>
          </cell>
          <cell r="Y371">
            <v>0.51388888888888884</v>
          </cell>
          <cell r="Z371">
            <v>0.53947368421052633</v>
          </cell>
          <cell r="AA371">
            <v>0.57159763313609468</v>
          </cell>
          <cell r="AB371">
            <v>0.58522727272727271</v>
          </cell>
          <cell r="AC371">
            <v>0.5812878724730185</v>
          </cell>
          <cell r="AD371">
            <v>0.5897262986544608</v>
          </cell>
          <cell r="AE371">
            <v>0.59658297864438381</v>
          </cell>
          <cell r="AF371">
            <v>0.60296593541859822</v>
          </cell>
          <cell r="AG371">
            <v>0.60991718967389519</v>
          </cell>
          <cell r="AH371">
            <v>0.60851229129929019</v>
          </cell>
          <cell r="AI371">
            <v>0.60728833040898644</v>
          </cell>
          <cell r="AJ371">
            <v>0.60622355251871474</v>
          </cell>
          <cell r="AK371">
            <v>0.60529894028254516</v>
          </cell>
          <cell r="AL371">
            <v>0.60449791297195343</v>
          </cell>
          <cell r="AM371">
            <v>0.60380603339239136</v>
          </cell>
        </row>
        <row r="373">
          <cell r="A373" t="str">
            <v>Revenue by Geo</v>
          </cell>
        </row>
        <row r="374">
          <cell r="A374" t="str">
            <v>United States  &amp; Canada</v>
          </cell>
        </row>
        <row r="375">
          <cell r="A375" t="str">
            <v>US &amp; Canada Advertising Revenue</v>
          </cell>
          <cell r="F375">
            <v>209</v>
          </cell>
          <cell r="G375">
            <v>243</v>
          </cell>
          <cell r="H375">
            <v>260</v>
          </cell>
          <cell r="I375">
            <v>359</v>
          </cell>
          <cell r="J375">
            <v>332</v>
          </cell>
          <cell r="K375">
            <v>394</v>
          </cell>
          <cell r="L375">
            <v>395</v>
          </cell>
          <cell r="M375">
            <v>462</v>
          </cell>
          <cell r="N375">
            <v>419</v>
          </cell>
          <cell r="O375">
            <v>479</v>
          </cell>
          <cell r="P375">
            <v>538</v>
          </cell>
          <cell r="Q375">
            <v>631</v>
          </cell>
          <cell r="R375">
            <v>557.79375000000005</v>
          </cell>
          <cell r="S375">
            <v>631.68124999999986</v>
          </cell>
          <cell r="T375">
            <v>647.77889999999991</v>
          </cell>
          <cell r="U375">
            <v>758.3042499999998</v>
          </cell>
          <cell r="Z375">
            <v>1071</v>
          </cell>
          <cell r="AA375">
            <v>1583</v>
          </cell>
          <cell r="AB375">
            <v>2067</v>
          </cell>
          <cell r="AC375">
            <v>2595.5581499999994</v>
          </cell>
          <cell r="AD375">
            <v>2841.3609146252038</v>
          </cell>
          <cell r="AE375">
            <v>3354.7872471614605</v>
          </cell>
          <cell r="AF375">
            <v>3915.6772800194494</v>
          </cell>
          <cell r="AG375">
            <v>4541.5254336745957</v>
          </cell>
          <cell r="AH375">
            <v>5235.6513780922478</v>
          </cell>
          <cell r="AI375">
            <v>6001.0922589703823</v>
          </cell>
          <cell r="AJ375">
            <v>6840.572695547432</v>
          </cell>
          <cell r="AK375">
            <v>7756.4812128485228</v>
          </cell>
          <cell r="AL375">
            <v>8750.8533104950857</v>
          </cell>
          <cell r="AM375">
            <v>9825.3611633498131</v>
          </cell>
        </row>
        <row r="376">
          <cell r="A376" t="str">
            <v>Y/Y change</v>
          </cell>
          <cell r="J376">
            <v>0.58851674641148333</v>
          </cell>
          <cell r="K376">
            <v>0.62139917695473246</v>
          </cell>
          <cell r="L376">
            <v>0.51923076923076916</v>
          </cell>
          <cell r="M376">
            <v>0.28690807799442908</v>
          </cell>
          <cell r="N376">
            <v>0.26204819277108427</v>
          </cell>
          <cell r="O376">
            <v>0.21573604060913709</v>
          </cell>
          <cell r="P376">
            <v>0.36202531645569613</v>
          </cell>
          <cell r="Q376">
            <v>0.36580086580086579</v>
          </cell>
          <cell r="R376">
            <v>0.33125000000000004</v>
          </cell>
          <cell r="S376">
            <v>0.31874999999999964</v>
          </cell>
          <cell r="T376">
            <v>0.20404999999999984</v>
          </cell>
          <cell r="U376">
            <v>0.20174999999999965</v>
          </cell>
          <cell r="AA376">
            <v>0.47805788982259578</v>
          </cell>
          <cell r="AB376">
            <v>0.30574857864813643</v>
          </cell>
          <cell r="AC376">
            <v>0.25571269956458598</v>
          </cell>
          <cell r="AD376">
            <v>1.6529980528713386</v>
          </cell>
          <cell r="AE376">
            <v>1.1192591580299815</v>
          </cell>
          <cell r="AF376">
            <v>0.89437701016906113</v>
          </cell>
          <cell r="AG376">
            <v>0.74972979652742389</v>
          </cell>
          <cell r="AH376">
            <v>0.84265622545274876</v>
          </cell>
          <cell r="AI376">
            <v>0.78881455569142367</v>
          </cell>
          <cell r="AJ376">
            <v>0.74697049995740561</v>
          </cell>
          <cell r="AK376">
            <v>0.70790218531764837</v>
          </cell>
          <cell r="AL376">
            <v>0.67139724908187026</v>
          </cell>
          <cell r="AM376">
            <v>0.63726214151481275</v>
          </cell>
        </row>
        <row r="377">
          <cell r="A377" t="str">
            <v>Q/Q change</v>
          </cell>
          <cell r="G377">
            <v>0.16267942583732053</v>
          </cell>
          <cell r="H377">
            <v>6.9958847736625529E-2</v>
          </cell>
          <cell r="I377">
            <v>0.38076923076923075</v>
          </cell>
          <cell r="J377">
            <v>-7.5208913649025044E-2</v>
          </cell>
          <cell r="K377">
            <v>0.18674698795180733</v>
          </cell>
          <cell r="L377">
            <v>2.5380710659899108E-3</v>
          </cell>
          <cell r="M377">
            <v>0.16962025316455698</v>
          </cell>
          <cell r="N377">
            <v>-9.3073593073593086E-2</v>
          </cell>
          <cell r="O377">
            <v>0.14319809069212419</v>
          </cell>
          <cell r="P377">
            <v>0.12317327766179531</v>
          </cell>
          <cell r="Q377">
            <v>0.17286245353159857</v>
          </cell>
          <cell r="R377">
            <v>-0.11601624405705224</v>
          </cell>
          <cell r="S377">
            <v>0.13246383631942771</v>
          </cell>
          <cell r="T377">
            <v>2.5483817985732626E-2</v>
          </cell>
          <cell r="U377">
            <v>0.17062202859648545</v>
          </cell>
        </row>
        <row r="378">
          <cell r="A378" t="str">
            <v>US &amp; Canada Payments and other fees revenue</v>
          </cell>
          <cell r="F378">
            <v>5</v>
          </cell>
          <cell r="G378">
            <v>6</v>
          </cell>
          <cell r="H378">
            <v>11</v>
          </cell>
          <cell r="I378">
            <v>53</v>
          </cell>
          <cell r="J378">
            <v>62</v>
          </cell>
          <cell r="K378">
            <v>77</v>
          </cell>
          <cell r="L378">
            <v>87</v>
          </cell>
          <cell r="M378">
            <v>105</v>
          </cell>
          <cell r="N378">
            <v>106</v>
          </cell>
          <cell r="O378">
            <v>111</v>
          </cell>
          <cell r="P378">
            <v>99</v>
          </cell>
          <cell r="Q378">
            <v>149</v>
          </cell>
          <cell r="Z378">
            <v>75</v>
          </cell>
          <cell r="AA378">
            <v>331</v>
          </cell>
          <cell r="AB378">
            <v>465</v>
          </cell>
        </row>
        <row r="379">
          <cell r="A379" t="str">
            <v>Y/Y change</v>
          </cell>
          <cell r="J379">
            <v>11.4</v>
          </cell>
          <cell r="K379">
            <v>11.833333333333334</v>
          </cell>
          <cell r="L379">
            <v>6.9090909090909092</v>
          </cell>
          <cell r="M379">
            <v>0.98113207547169812</v>
          </cell>
          <cell r="N379">
            <v>0.70967741935483875</v>
          </cell>
          <cell r="O379">
            <v>0.44155844155844148</v>
          </cell>
          <cell r="P379">
            <v>0.13793103448275867</v>
          </cell>
          <cell r="Q379">
            <v>0.41904761904761911</v>
          </cell>
          <cell r="AA379">
            <v>3.4133333333333331</v>
          </cell>
          <cell r="AB379">
            <v>0.404833836858006</v>
          </cell>
        </row>
        <row r="380">
          <cell r="A380" t="str">
            <v>Q/Q change</v>
          </cell>
          <cell r="G380">
            <v>0.19999999999999996</v>
          </cell>
          <cell r="H380">
            <v>0.83333333333333326</v>
          </cell>
          <cell r="I380">
            <v>3.8181818181818183</v>
          </cell>
          <cell r="J380">
            <v>0.16981132075471694</v>
          </cell>
          <cell r="K380">
            <v>0.24193548387096775</v>
          </cell>
          <cell r="L380">
            <v>0.12987012987012991</v>
          </cell>
          <cell r="M380">
            <v>0.2068965517241379</v>
          </cell>
          <cell r="N380">
            <v>9.52380952380949E-3</v>
          </cell>
          <cell r="O380">
            <v>4.7169811320754818E-2</v>
          </cell>
          <cell r="P380">
            <v>-0.10810810810810811</v>
          </cell>
          <cell r="Q380">
            <v>0.50505050505050497</v>
          </cell>
          <cell r="AB380">
            <v>2.1208053691275168</v>
          </cell>
        </row>
        <row r="381">
          <cell r="A381" t="str">
            <v>Total United States &amp; Canada Revenue</v>
          </cell>
          <cell r="F381">
            <v>214</v>
          </cell>
          <cell r="G381">
            <v>249</v>
          </cell>
          <cell r="H381">
            <v>271</v>
          </cell>
          <cell r="I381">
            <v>412</v>
          </cell>
          <cell r="J381">
            <v>394</v>
          </cell>
          <cell r="K381">
            <v>471</v>
          </cell>
          <cell r="L381">
            <v>482</v>
          </cell>
          <cell r="M381">
            <v>567</v>
          </cell>
          <cell r="N381">
            <v>525</v>
          </cell>
          <cell r="O381">
            <v>590</v>
          </cell>
          <cell r="P381">
            <v>637</v>
          </cell>
          <cell r="Q381">
            <v>780</v>
          </cell>
          <cell r="Z381">
            <v>1146</v>
          </cell>
          <cell r="AA381">
            <v>1914</v>
          </cell>
          <cell r="AB381">
            <v>2532</v>
          </cell>
        </row>
        <row r="382">
          <cell r="A382" t="str">
            <v>Europe</v>
          </cell>
        </row>
        <row r="383">
          <cell r="A383" t="str">
            <v>Europe Advertising Revenue</v>
          </cell>
          <cell r="F383">
            <v>96</v>
          </cell>
          <cell r="G383">
            <v>128</v>
          </cell>
          <cell r="H383">
            <v>130</v>
          </cell>
          <cell r="I383">
            <v>201</v>
          </cell>
          <cell r="J383">
            <v>206</v>
          </cell>
          <cell r="K383">
            <v>245</v>
          </cell>
          <cell r="L383">
            <v>245</v>
          </cell>
          <cell r="M383">
            <v>306</v>
          </cell>
          <cell r="N383">
            <v>274</v>
          </cell>
          <cell r="O383">
            <v>294</v>
          </cell>
          <cell r="P383">
            <v>295</v>
          </cell>
          <cell r="Q383">
            <v>374</v>
          </cell>
          <cell r="R383">
            <v>346.77439999999996</v>
          </cell>
          <cell r="S383">
            <v>375.291</v>
          </cell>
          <cell r="T383">
            <v>366.68499999999995</v>
          </cell>
          <cell r="U383">
            <v>460.65580000000006</v>
          </cell>
          <cell r="Z383">
            <v>555</v>
          </cell>
          <cell r="AA383">
            <v>1002</v>
          </cell>
          <cell r="AB383">
            <v>1237</v>
          </cell>
        </row>
        <row r="384">
          <cell r="A384" t="str">
            <v>Y/Y change</v>
          </cell>
          <cell r="J384">
            <v>1.1458333333333335</v>
          </cell>
          <cell r="K384">
            <v>0.9140625</v>
          </cell>
          <cell r="L384">
            <v>0.88461538461538458</v>
          </cell>
          <cell r="M384">
            <v>0.52238805970149249</v>
          </cell>
          <cell r="N384">
            <v>0.33009708737864085</v>
          </cell>
          <cell r="O384">
            <v>0.19999999999999996</v>
          </cell>
          <cell r="P384">
            <v>0.20408163265306123</v>
          </cell>
          <cell r="Q384">
            <v>0.22222222222222232</v>
          </cell>
          <cell r="R384">
            <v>0.26559999999999984</v>
          </cell>
          <cell r="S384">
            <v>0.27649999999999997</v>
          </cell>
          <cell r="T384">
            <v>0.24299999999999988</v>
          </cell>
          <cell r="U384">
            <v>0.23170000000000024</v>
          </cell>
          <cell r="AA384">
            <v>0.80540540540540539</v>
          </cell>
          <cell r="AB384">
            <v>0.23453093812375259</v>
          </cell>
        </row>
        <row r="385">
          <cell r="A385" t="str">
            <v>Q/Q change</v>
          </cell>
          <cell r="G385">
            <v>0.33333333333333326</v>
          </cell>
          <cell r="H385">
            <v>1.5625E-2</v>
          </cell>
          <cell r="I385">
            <v>0.54615384615384621</v>
          </cell>
          <cell r="J385">
            <v>2.4875621890547261E-2</v>
          </cell>
          <cell r="K385">
            <v>0.18932038834951448</v>
          </cell>
          <cell r="L385">
            <v>0</v>
          </cell>
          <cell r="M385">
            <v>0.24897959183673479</v>
          </cell>
          <cell r="N385">
            <v>-0.10457516339869277</v>
          </cell>
          <cell r="O385">
            <v>7.2992700729926918E-2</v>
          </cell>
          <cell r="P385">
            <v>3.4013605442175798E-3</v>
          </cell>
          <cell r="Q385">
            <v>0.26779661016949152</v>
          </cell>
          <cell r="R385">
            <v>-7.2795721925133838E-2</v>
          </cell>
          <cell r="S385">
            <v>8.2233867321232612E-2</v>
          </cell>
          <cell r="T385">
            <v>-2.293153845948892E-2</v>
          </cell>
          <cell r="U385">
            <v>0.25627118644067837</v>
          </cell>
          <cell r="AB385">
            <v>2.3074866310160429</v>
          </cell>
        </row>
        <row r="386">
          <cell r="A386" t="str">
            <v>Europe Payments and other fees revenue</v>
          </cell>
          <cell r="F386">
            <v>0</v>
          </cell>
          <cell r="G386">
            <v>1</v>
          </cell>
          <cell r="H386">
            <v>4</v>
          </cell>
          <cell r="I386">
            <v>17</v>
          </cell>
          <cell r="J386">
            <v>23</v>
          </cell>
          <cell r="K386">
            <v>30</v>
          </cell>
          <cell r="L386">
            <v>45</v>
          </cell>
          <cell r="M386">
            <v>55</v>
          </cell>
          <cell r="N386">
            <v>54</v>
          </cell>
          <cell r="O386">
            <v>52</v>
          </cell>
          <cell r="P386">
            <v>46</v>
          </cell>
          <cell r="Q386">
            <v>66</v>
          </cell>
          <cell r="Z386">
            <v>22</v>
          </cell>
          <cell r="AA386">
            <v>153</v>
          </cell>
          <cell r="AB386">
            <v>218</v>
          </cell>
        </row>
        <row r="387">
          <cell r="A387" t="str">
            <v>Y/Y change</v>
          </cell>
          <cell r="K387">
            <v>29</v>
          </cell>
          <cell r="L387">
            <v>10.25</v>
          </cell>
          <cell r="M387">
            <v>2.2352941176470589</v>
          </cell>
          <cell r="N387">
            <v>1.347826086956522</v>
          </cell>
          <cell r="O387">
            <v>0.73333333333333339</v>
          </cell>
          <cell r="P387">
            <v>2.2222222222222143E-2</v>
          </cell>
          <cell r="Q387">
            <v>0.19999999999999996</v>
          </cell>
          <cell r="AA387">
            <v>5.9545454545454541</v>
          </cell>
          <cell r="AB387">
            <v>0.42483660130718959</v>
          </cell>
        </row>
        <row r="388">
          <cell r="A388" t="str">
            <v>Q/Q change</v>
          </cell>
          <cell r="H388">
            <v>3</v>
          </cell>
          <cell r="I388">
            <v>3.25</v>
          </cell>
          <cell r="J388">
            <v>0.35294117647058831</v>
          </cell>
          <cell r="K388">
            <v>0.30434782608695654</v>
          </cell>
          <cell r="L388">
            <v>0.5</v>
          </cell>
          <cell r="M388">
            <v>0.22222222222222232</v>
          </cell>
          <cell r="N388">
            <v>-1.8181818181818188E-2</v>
          </cell>
          <cell r="O388">
            <v>-3.703703703703709E-2</v>
          </cell>
          <cell r="P388">
            <v>-0.11538461538461542</v>
          </cell>
          <cell r="Q388">
            <v>0.43478260869565211</v>
          </cell>
          <cell r="AB388">
            <v>2.3030303030303032</v>
          </cell>
        </row>
        <row r="389">
          <cell r="A389" t="str">
            <v>Total Europe Revenue</v>
          </cell>
          <cell r="F389">
            <v>96</v>
          </cell>
          <cell r="G389">
            <v>129</v>
          </cell>
          <cell r="H389">
            <v>134</v>
          </cell>
          <cell r="I389">
            <v>218</v>
          </cell>
          <cell r="J389">
            <v>229</v>
          </cell>
          <cell r="K389">
            <v>275</v>
          </cell>
          <cell r="L389">
            <v>290</v>
          </cell>
          <cell r="M389">
            <v>361</v>
          </cell>
          <cell r="N389">
            <v>328</v>
          </cell>
          <cell r="O389">
            <v>346</v>
          </cell>
          <cell r="P389">
            <v>341</v>
          </cell>
          <cell r="Q389">
            <v>440</v>
          </cell>
          <cell r="Z389">
            <v>577</v>
          </cell>
          <cell r="AA389">
            <v>1155</v>
          </cell>
          <cell r="AB389">
            <v>1455</v>
          </cell>
        </row>
        <row r="390">
          <cell r="A390" t="str">
            <v>Asia</v>
          </cell>
        </row>
        <row r="391">
          <cell r="A391" t="str">
            <v>Asia Advertising Revenue</v>
          </cell>
          <cell r="F391">
            <v>22</v>
          </cell>
          <cell r="G391">
            <v>31</v>
          </cell>
          <cell r="H391">
            <v>36</v>
          </cell>
          <cell r="I391">
            <v>53</v>
          </cell>
          <cell r="J391">
            <v>56</v>
          </cell>
          <cell r="K391">
            <v>74</v>
          </cell>
          <cell r="L391">
            <v>88</v>
          </cell>
          <cell r="M391">
            <v>95</v>
          </cell>
          <cell r="N391">
            <v>99</v>
          </cell>
          <cell r="O391">
            <v>115</v>
          </cell>
          <cell r="P391">
            <v>133</v>
          </cell>
          <cell r="Q391">
            <v>168</v>
          </cell>
          <cell r="Z391">
            <v>142</v>
          </cell>
          <cell r="AA391">
            <v>313</v>
          </cell>
          <cell r="AB391">
            <v>515</v>
          </cell>
        </row>
        <row r="392">
          <cell r="A392" t="str">
            <v>Y/Y change</v>
          </cell>
          <cell r="J392">
            <v>1.5454545454545454</v>
          </cell>
          <cell r="K392">
            <v>1.3870967741935485</v>
          </cell>
          <cell r="L392">
            <v>1.4444444444444446</v>
          </cell>
          <cell r="M392">
            <v>0.79245283018867929</v>
          </cell>
          <cell r="N392">
            <v>0.76785714285714279</v>
          </cell>
          <cell r="O392">
            <v>0.55405405405405395</v>
          </cell>
          <cell r="P392">
            <v>0.51136363636363646</v>
          </cell>
          <cell r="Q392">
            <v>0.76842105263157889</v>
          </cell>
          <cell r="AA392">
            <v>1.204225352112676</v>
          </cell>
          <cell r="AB392">
            <v>0.64536741214057503</v>
          </cell>
        </row>
        <row r="393">
          <cell r="A393" t="str">
            <v>Q/Q change</v>
          </cell>
          <cell r="G393">
            <v>0.40909090909090917</v>
          </cell>
          <cell r="H393">
            <v>0.16129032258064524</v>
          </cell>
          <cell r="I393">
            <v>0.47222222222222232</v>
          </cell>
          <cell r="J393">
            <v>5.6603773584905648E-2</v>
          </cell>
          <cell r="K393">
            <v>0.3214285714285714</v>
          </cell>
          <cell r="L393">
            <v>0.18918918918918926</v>
          </cell>
          <cell r="M393">
            <v>7.9545454545454586E-2</v>
          </cell>
          <cell r="N393">
            <v>4.2105263157894646E-2</v>
          </cell>
          <cell r="O393">
            <v>0.16161616161616155</v>
          </cell>
          <cell r="P393">
            <v>0.15652173913043477</v>
          </cell>
          <cell r="Q393">
            <v>0.26315789473684204</v>
          </cell>
          <cell r="AB393">
            <v>2.0654761904761907</v>
          </cell>
        </row>
        <row r="394">
          <cell r="A394" t="str">
            <v>Asia Payments and other fees revenue</v>
          </cell>
          <cell r="F394">
            <v>0</v>
          </cell>
          <cell r="G394">
            <v>0</v>
          </cell>
          <cell r="H394">
            <v>1</v>
          </cell>
          <cell r="I394">
            <v>5</v>
          </cell>
          <cell r="J394">
            <v>6</v>
          </cell>
          <cell r="K394">
            <v>8</v>
          </cell>
          <cell r="L394">
            <v>16</v>
          </cell>
          <cell r="M394">
            <v>20</v>
          </cell>
          <cell r="N394">
            <v>19</v>
          </cell>
          <cell r="O394">
            <v>20</v>
          </cell>
          <cell r="P394">
            <v>21</v>
          </cell>
          <cell r="Q394">
            <v>30</v>
          </cell>
          <cell r="Z394">
            <v>6</v>
          </cell>
          <cell r="AA394">
            <v>50</v>
          </cell>
          <cell r="AB394">
            <v>90</v>
          </cell>
        </row>
        <row r="395">
          <cell r="A395" t="str">
            <v>Y/Y change</v>
          </cell>
          <cell r="L395">
            <v>15</v>
          </cell>
          <cell r="M395">
            <v>3</v>
          </cell>
          <cell r="N395">
            <v>2.1666666666666665</v>
          </cell>
          <cell r="O395">
            <v>1.5</v>
          </cell>
          <cell r="P395">
            <v>0.3125</v>
          </cell>
          <cell r="Q395">
            <v>0.5</v>
          </cell>
          <cell r="AA395">
            <v>7.3333333333333339</v>
          </cell>
          <cell r="AB395">
            <v>0.8</v>
          </cell>
        </row>
        <row r="396">
          <cell r="A396" t="str">
            <v>Q/Q change</v>
          </cell>
          <cell r="I396">
            <v>4</v>
          </cell>
          <cell r="J396">
            <v>0.19999999999999996</v>
          </cell>
          <cell r="K396">
            <v>0.33333333333333326</v>
          </cell>
          <cell r="L396">
            <v>1</v>
          </cell>
          <cell r="M396">
            <v>0.25</v>
          </cell>
          <cell r="N396">
            <v>-5.0000000000000044E-2</v>
          </cell>
          <cell r="O396">
            <v>5.2631578947368363E-2</v>
          </cell>
          <cell r="P396">
            <v>5.0000000000000044E-2</v>
          </cell>
          <cell r="Q396">
            <v>0.4285714285714286</v>
          </cell>
          <cell r="AB396">
            <v>2</v>
          </cell>
        </row>
        <row r="397">
          <cell r="A397" t="str">
            <v>Total Asia Revenue</v>
          </cell>
          <cell r="F397">
            <v>22</v>
          </cell>
          <cell r="G397">
            <v>31</v>
          </cell>
          <cell r="H397">
            <v>37</v>
          </cell>
          <cell r="I397">
            <v>58</v>
          </cell>
          <cell r="J397">
            <v>62</v>
          </cell>
          <cell r="K397">
            <v>82</v>
          </cell>
          <cell r="L397">
            <v>104</v>
          </cell>
          <cell r="M397">
            <v>115</v>
          </cell>
          <cell r="N397">
            <v>118</v>
          </cell>
          <cell r="O397">
            <v>135</v>
          </cell>
          <cell r="P397">
            <v>154</v>
          </cell>
          <cell r="Q397">
            <v>198</v>
          </cell>
          <cell r="Z397">
            <v>148</v>
          </cell>
          <cell r="AA397">
            <v>363</v>
          </cell>
          <cell r="AB397">
            <v>605</v>
          </cell>
        </row>
        <row r="398">
          <cell r="A398" t="str">
            <v>Rest of World</v>
          </cell>
        </row>
        <row r="399">
          <cell r="A399" t="str">
            <v>Rest of World Advertising Revenue</v>
          </cell>
          <cell r="F399">
            <v>12</v>
          </cell>
          <cell r="G399">
            <v>21</v>
          </cell>
          <cell r="H399">
            <v>24</v>
          </cell>
          <cell r="I399">
            <v>41</v>
          </cell>
          <cell r="J399">
            <v>44</v>
          </cell>
          <cell r="K399">
            <v>61</v>
          </cell>
          <cell r="L399">
            <v>71</v>
          </cell>
          <cell r="M399">
            <v>79</v>
          </cell>
          <cell r="N399">
            <v>79</v>
          </cell>
          <cell r="O399">
            <v>104</v>
          </cell>
          <cell r="P399">
            <v>120</v>
          </cell>
          <cell r="Q399">
            <v>156</v>
          </cell>
          <cell r="Z399">
            <v>98</v>
          </cell>
          <cell r="AA399">
            <v>255</v>
          </cell>
          <cell r="AB399">
            <v>459</v>
          </cell>
        </row>
        <row r="400">
          <cell r="A400" t="str">
            <v>Y/Y change</v>
          </cell>
          <cell r="J400">
            <v>2.6666666666666665</v>
          </cell>
          <cell r="K400">
            <v>1.9047619047619047</v>
          </cell>
          <cell r="L400">
            <v>1.9583333333333335</v>
          </cell>
          <cell r="M400">
            <v>0.92682926829268286</v>
          </cell>
          <cell r="N400">
            <v>0.79545454545454541</v>
          </cell>
          <cell r="O400">
            <v>0.70491803278688514</v>
          </cell>
          <cell r="P400">
            <v>0.6901408450704225</v>
          </cell>
          <cell r="Q400">
            <v>0.97468354430379756</v>
          </cell>
          <cell r="AA400">
            <v>1.6020408163265305</v>
          </cell>
          <cell r="AB400">
            <v>0.8</v>
          </cell>
        </row>
        <row r="401">
          <cell r="A401" t="str">
            <v>Q/Q change</v>
          </cell>
          <cell r="G401">
            <v>0.75</v>
          </cell>
          <cell r="H401">
            <v>0.14285714285714279</v>
          </cell>
          <cell r="I401">
            <v>0.70833333333333326</v>
          </cell>
          <cell r="J401">
            <v>7.3170731707317138E-2</v>
          </cell>
          <cell r="K401">
            <v>0.38636363636363646</v>
          </cell>
          <cell r="L401">
            <v>0.16393442622950816</v>
          </cell>
          <cell r="M401">
            <v>0.11267605633802824</v>
          </cell>
          <cell r="N401">
            <v>0</v>
          </cell>
          <cell r="O401">
            <v>0.31645569620253156</v>
          </cell>
          <cell r="P401">
            <v>0.15384615384615374</v>
          </cell>
          <cell r="Q401">
            <v>0.30000000000000004</v>
          </cell>
          <cell r="AB401">
            <v>1.9423076923076925</v>
          </cell>
        </row>
        <row r="402">
          <cell r="A402" t="str">
            <v>Rest of World and other fees revenue</v>
          </cell>
          <cell r="F402">
            <v>0</v>
          </cell>
          <cell r="G402">
            <v>0</v>
          </cell>
          <cell r="H402">
            <v>1</v>
          </cell>
          <cell r="I402">
            <v>2</v>
          </cell>
          <cell r="J402">
            <v>3</v>
          </cell>
          <cell r="K402">
            <v>4</v>
          </cell>
          <cell r="L402">
            <v>7</v>
          </cell>
          <cell r="M402">
            <v>8</v>
          </cell>
          <cell r="N402">
            <v>8</v>
          </cell>
          <cell r="O402">
            <v>9</v>
          </cell>
          <cell r="P402">
            <v>10</v>
          </cell>
          <cell r="Q402">
            <v>11</v>
          </cell>
          <cell r="Z402">
            <v>3</v>
          </cell>
          <cell r="AA402">
            <v>22</v>
          </cell>
          <cell r="AB402">
            <v>38</v>
          </cell>
        </row>
        <row r="403">
          <cell r="A403" t="str">
            <v>Y/Y change</v>
          </cell>
          <cell r="L403">
            <v>6</v>
          </cell>
          <cell r="M403">
            <v>3</v>
          </cell>
          <cell r="N403">
            <v>1.6666666666666665</v>
          </cell>
          <cell r="O403">
            <v>1.25</v>
          </cell>
          <cell r="P403">
            <v>0.4285714285714286</v>
          </cell>
          <cell r="Q403">
            <v>0.375</v>
          </cell>
          <cell r="AA403">
            <v>6.333333333333333</v>
          </cell>
          <cell r="AB403">
            <v>0.72727272727272729</v>
          </cell>
        </row>
        <row r="404">
          <cell r="A404" t="str">
            <v>Q/Q change</v>
          </cell>
          <cell r="I404">
            <v>1</v>
          </cell>
          <cell r="J404">
            <v>0.5</v>
          </cell>
          <cell r="K404">
            <v>0.33333333333333326</v>
          </cell>
          <cell r="L404">
            <v>0.75</v>
          </cell>
          <cell r="M404">
            <v>0.14285714285714279</v>
          </cell>
          <cell r="N404">
            <v>0</v>
          </cell>
          <cell r="O404">
            <v>0.125</v>
          </cell>
          <cell r="P404">
            <v>0.11111111111111116</v>
          </cell>
          <cell r="Q404">
            <v>0.10000000000000009</v>
          </cell>
          <cell r="AB404">
            <v>2.4545454545454546</v>
          </cell>
        </row>
        <row r="405">
          <cell r="A405" t="str">
            <v>Total Rest of World Revenue</v>
          </cell>
          <cell r="F405">
            <v>12</v>
          </cell>
          <cell r="G405">
            <v>21</v>
          </cell>
          <cell r="H405">
            <v>25</v>
          </cell>
          <cell r="I405">
            <v>43</v>
          </cell>
          <cell r="J405">
            <v>47</v>
          </cell>
          <cell r="K405">
            <v>65</v>
          </cell>
          <cell r="L405">
            <v>78</v>
          </cell>
          <cell r="M405">
            <v>87</v>
          </cell>
          <cell r="N405">
            <v>87</v>
          </cell>
          <cell r="O405">
            <v>113</v>
          </cell>
          <cell r="P405">
            <v>130</v>
          </cell>
          <cell r="Q405">
            <v>167</v>
          </cell>
          <cell r="Z405">
            <v>101</v>
          </cell>
          <cell r="AA405">
            <v>277</v>
          </cell>
          <cell r="AB405">
            <v>497</v>
          </cell>
        </row>
        <row r="407">
          <cell r="A407" t="str">
            <v>Share of Advertising Revenue by Geography</v>
          </cell>
        </row>
        <row r="408">
          <cell r="A408" t="str">
            <v>US &amp; Canada</v>
          </cell>
          <cell r="F408">
            <v>0.61470588235294121</v>
          </cell>
          <cell r="G408">
            <v>0.57311320754716977</v>
          </cell>
          <cell r="H408">
            <v>0.57777777777777772</v>
          </cell>
          <cell r="I408">
            <v>0.54809160305343507</v>
          </cell>
          <cell r="J408">
            <v>0.52119309262166402</v>
          </cell>
          <cell r="K408">
            <v>0.50773195876288657</v>
          </cell>
          <cell r="L408">
            <v>0.4949874686716792</v>
          </cell>
          <cell r="M408">
            <v>0.48992576882290562</v>
          </cell>
          <cell r="N408">
            <v>0.48050458715596328</v>
          </cell>
          <cell r="O408">
            <v>0.48286290322580644</v>
          </cell>
          <cell r="P408">
            <v>0.49539594843462248</v>
          </cell>
          <cell r="Q408">
            <v>0.4747930775018811</v>
          </cell>
          <cell r="Z408">
            <v>0.5730337078651685</v>
          </cell>
          <cell r="AA408">
            <v>0.50190234622701335</v>
          </cell>
          <cell r="AB408">
            <v>0.48305678896938536</v>
          </cell>
        </row>
        <row r="409">
          <cell r="A409" t="str">
            <v>Europe</v>
          </cell>
          <cell r="F409">
            <v>0.28235294117647058</v>
          </cell>
          <cell r="G409">
            <v>0.30188679245283018</v>
          </cell>
          <cell r="H409">
            <v>0.28888888888888886</v>
          </cell>
          <cell r="I409">
            <v>0.30687022900763361</v>
          </cell>
          <cell r="J409">
            <v>0.32339089481946626</v>
          </cell>
          <cell r="K409">
            <v>0.31572164948453607</v>
          </cell>
          <cell r="L409">
            <v>0.30701754385964913</v>
          </cell>
          <cell r="M409">
            <v>0.32449628844114531</v>
          </cell>
          <cell r="N409">
            <v>0.31422018348623854</v>
          </cell>
          <cell r="O409">
            <v>0.2963709677419355</v>
          </cell>
          <cell r="P409">
            <v>0.27163904235727437</v>
          </cell>
          <cell r="Q409">
            <v>0.28141459744168545</v>
          </cell>
          <cell r="Z409">
            <v>0.2969502407704655</v>
          </cell>
          <cell r="AA409">
            <v>0.31769181991122386</v>
          </cell>
          <cell r="AB409">
            <v>0.28908623510165926</v>
          </cell>
        </row>
        <row r="410">
          <cell r="A410" t="str">
            <v>Asia</v>
          </cell>
          <cell r="F410">
            <v>6.4705882352941183E-2</v>
          </cell>
          <cell r="G410">
            <v>7.3113207547169809E-2</v>
          </cell>
          <cell r="H410">
            <v>0.08</v>
          </cell>
          <cell r="I410">
            <v>8.0916030534351147E-2</v>
          </cell>
          <cell r="J410">
            <v>8.7912087912087919E-2</v>
          </cell>
          <cell r="K410">
            <v>9.5360824742268036E-2</v>
          </cell>
          <cell r="L410">
            <v>0.11027568922305764</v>
          </cell>
          <cell r="M410">
            <v>0.1007423117709438</v>
          </cell>
          <cell r="N410">
            <v>0.11353211009174312</v>
          </cell>
          <cell r="O410">
            <v>0.1159274193548387</v>
          </cell>
          <cell r="P410">
            <v>0.12246777163904236</v>
          </cell>
          <cell r="Q410">
            <v>0.12641083521444696</v>
          </cell>
          <cell r="Z410">
            <v>7.5976457998929908E-2</v>
          </cell>
          <cell r="AA410">
            <v>9.9239061509194676E-2</v>
          </cell>
          <cell r="AB410">
            <v>0.12035522318298668</v>
          </cell>
        </row>
        <row r="411">
          <cell r="A411" t="str">
            <v>Rest of World</v>
          </cell>
          <cell r="F411">
            <v>3.5294117647058823E-2</v>
          </cell>
          <cell r="G411">
            <v>4.9528301886792456E-2</v>
          </cell>
          <cell r="H411">
            <v>5.3333333333333337E-2</v>
          </cell>
          <cell r="I411">
            <v>6.2595419847328249E-2</v>
          </cell>
          <cell r="J411">
            <v>6.907378335949764E-2</v>
          </cell>
          <cell r="K411">
            <v>7.8608247422680411E-2</v>
          </cell>
          <cell r="L411">
            <v>8.8972431077694231E-2</v>
          </cell>
          <cell r="M411">
            <v>8.3775185577942737E-2</v>
          </cell>
          <cell r="N411">
            <v>9.0596330275229356E-2</v>
          </cell>
          <cell r="O411">
            <v>0.10483870967741936</v>
          </cell>
          <cell r="P411">
            <v>0.11049723756906077</v>
          </cell>
          <cell r="Q411">
            <v>0.11738148984198646</v>
          </cell>
          <cell r="Z411">
            <v>5.2434456928838954E-2</v>
          </cell>
          <cell r="AA411">
            <v>8.0849714648065951E-2</v>
          </cell>
          <cell r="AB411">
            <v>0.10726805328347745</v>
          </cell>
        </row>
        <row r="412">
          <cell r="A412" t="str">
            <v>Total</v>
          </cell>
          <cell r="F412">
            <v>1</v>
          </cell>
          <cell r="G412">
            <v>1</v>
          </cell>
          <cell r="H412">
            <v>1</v>
          </cell>
          <cell r="I412">
            <v>1</v>
          </cell>
          <cell r="J412">
            <v>1</v>
          </cell>
          <cell r="K412">
            <v>1</v>
          </cell>
          <cell r="L412">
            <v>1</v>
          </cell>
          <cell r="M412">
            <v>1</v>
          </cell>
          <cell r="N412">
            <v>0.99885321100917435</v>
          </cell>
          <cell r="O412">
            <v>1</v>
          </cell>
          <cell r="P412">
            <v>1</v>
          </cell>
          <cell r="Q412">
            <v>1</v>
          </cell>
          <cell r="Z412">
            <v>1</v>
          </cell>
          <cell r="AA412">
            <v>1</v>
          </cell>
          <cell r="AB412">
            <v>0.9997663005375087</v>
          </cell>
        </row>
        <row r="414">
          <cell r="A414" t="str">
            <v>Share of Payments and Other Fee Revenue by Geography</v>
          </cell>
        </row>
        <row r="415">
          <cell r="A415" t="str">
            <v>US &amp; Canada</v>
          </cell>
          <cell r="F415">
            <v>1</v>
          </cell>
          <cell r="G415">
            <v>0.75</v>
          </cell>
          <cell r="H415">
            <v>0.6470588235294118</v>
          </cell>
          <cell r="I415">
            <v>0.69736842105263153</v>
          </cell>
          <cell r="J415">
            <v>0.65957446808510634</v>
          </cell>
          <cell r="K415">
            <v>0.6470588235294118</v>
          </cell>
          <cell r="L415">
            <v>0.55769230769230771</v>
          </cell>
          <cell r="M415">
            <v>0.55851063829787229</v>
          </cell>
          <cell r="N415">
            <v>0.56989247311827962</v>
          </cell>
          <cell r="O415">
            <v>0.578125</v>
          </cell>
          <cell r="P415">
            <v>0.5625</v>
          </cell>
          <cell r="Q415">
            <v>0.58203125</v>
          </cell>
          <cell r="Z415">
            <v>0.70754716981132071</v>
          </cell>
          <cell r="AA415">
            <v>0.59425493716337519</v>
          </cell>
          <cell r="AB415">
            <v>0.57407407407407407</v>
          </cell>
        </row>
        <row r="416">
          <cell r="A416" t="str">
            <v>Europe</v>
          </cell>
          <cell r="F416">
            <v>0</v>
          </cell>
          <cell r="G416">
            <v>0.125</v>
          </cell>
          <cell r="H416">
            <v>0.23529411764705882</v>
          </cell>
          <cell r="I416">
            <v>0.22368421052631579</v>
          </cell>
          <cell r="J416">
            <v>0.24468085106382978</v>
          </cell>
          <cell r="K416">
            <v>0.25210084033613445</v>
          </cell>
          <cell r="L416">
            <v>0.28846153846153844</v>
          </cell>
          <cell r="M416">
            <v>0.29255319148936171</v>
          </cell>
          <cell r="N416">
            <v>0.29032258064516131</v>
          </cell>
          <cell r="O416">
            <v>0.27083333333333331</v>
          </cell>
          <cell r="P416">
            <v>0.26136363636363635</v>
          </cell>
          <cell r="Q416">
            <v>0.2578125</v>
          </cell>
          <cell r="Z416">
            <v>0.20754716981132076</v>
          </cell>
          <cell r="AA416">
            <v>0.27468581687612209</v>
          </cell>
          <cell r="AB416">
            <v>0.26913580246913582</v>
          </cell>
        </row>
        <row r="417">
          <cell r="A417" t="str">
            <v>Asia</v>
          </cell>
          <cell r="F417">
            <v>0</v>
          </cell>
          <cell r="G417">
            <v>0</v>
          </cell>
          <cell r="H417">
            <v>5.8823529411764705E-2</v>
          </cell>
          <cell r="I417">
            <v>6.5789473684210523E-2</v>
          </cell>
          <cell r="J417">
            <v>6.3829787234042548E-2</v>
          </cell>
          <cell r="K417">
            <v>6.7226890756302518E-2</v>
          </cell>
          <cell r="L417">
            <v>0.10256410256410256</v>
          </cell>
          <cell r="M417">
            <v>0.10638297872340426</v>
          </cell>
          <cell r="N417">
            <v>0.10215053763440861</v>
          </cell>
          <cell r="O417">
            <v>0.10416666666666667</v>
          </cell>
          <cell r="P417">
            <v>0.11931818181818182</v>
          </cell>
          <cell r="Q417">
            <v>0.1171875</v>
          </cell>
          <cell r="Z417">
            <v>5.6603773584905662E-2</v>
          </cell>
          <cell r="AA417">
            <v>8.9766606822262118E-2</v>
          </cell>
          <cell r="AB417">
            <v>0.1111111111111111</v>
          </cell>
        </row>
        <row r="418">
          <cell r="A418" t="str">
            <v>Rest of World</v>
          </cell>
          <cell r="F418">
            <v>0</v>
          </cell>
          <cell r="G418">
            <v>0</v>
          </cell>
          <cell r="H418">
            <v>5.8823529411764705E-2</v>
          </cell>
          <cell r="I418">
            <v>2.6315789473684209E-2</v>
          </cell>
          <cell r="J418">
            <v>3.1914893617021274E-2</v>
          </cell>
          <cell r="K418">
            <v>3.3613445378151259E-2</v>
          </cell>
          <cell r="L418">
            <v>4.4871794871794872E-2</v>
          </cell>
          <cell r="M418">
            <v>4.2553191489361701E-2</v>
          </cell>
          <cell r="N418">
            <v>4.3010752688172046E-2</v>
          </cell>
          <cell r="O418">
            <v>4.6875E-2</v>
          </cell>
          <cell r="P418">
            <v>5.6818181818181816E-2</v>
          </cell>
          <cell r="Q418">
            <v>4.296875E-2</v>
          </cell>
          <cell r="Z418">
            <v>2.8301886792452831E-2</v>
          </cell>
          <cell r="AA418">
            <v>3.949730700179533E-2</v>
          </cell>
          <cell r="AB418">
            <v>4.6913580246913583E-2</v>
          </cell>
        </row>
        <row r="419">
          <cell r="A419" t="str">
            <v>Total</v>
          </cell>
          <cell r="F419">
            <v>1</v>
          </cell>
          <cell r="G419">
            <v>1</v>
          </cell>
          <cell r="H419">
            <v>1</v>
          </cell>
          <cell r="I419">
            <v>1</v>
          </cell>
          <cell r="J419">
            <v>1</v>
          </cell>
          <cell r="K419">
            <v>1</v>
          </cell>
          <cell r="L419">
            <v>1</v>
          </cell>
          <cell r="M419">
            <v>1</v>
          </cell>
          <cell r="N419">
            <v>1.0053763440860217</v>
          </cell>
          <cell r="O419">
            <v>0.99999999999999989</v>
          </cell>
          <cell r="P419">
            <v>0.99999999999999989</v>
          </cell>
          <cell r="Q419">
            <v>1</v>
          </cell>
          <cell r="Z419">
            <v>1</v>
          </cell>
          <cell r="AA419">
            <v>1</v>
          </cell>
          <cell r="AB419">
            <v>1.0012345679012347</v>
          </cell>
        </row>
        <row r="421">
          <cell r="A421" t="str">
            <v>Share of Total Revenue by Geography</v>
          </cell>
        </row>
        <row r="422">
          <cell r="A422" t="str">
            <v>US &amp; Canada</v>
          </cell>
          <cell r="F422">
            <v>0.62028985507246381</v>
          </cell>
          <cell r="G422">
            <v>0.57638888888888884</v>
          </cell>
          <cell r="H422">
            <v>0.58029978586723774</v>
          </cell>
          <cell r="I422">
            <v>0.56361149110807118</v>
          </cell>
          <cell r="J422">
            <v>0.53898768809849518</v>
          </cell>
          <cell r="K422">
            <v>0.52625698324022341</v>
          </cell>
          <cell r="L422">
            <v>0.50524109014675056</v>
          </cell>
          <cell r="M422">
            <v>0.50132625994694957</v>
          </cell>
          <cell r="N422">
            <v>0.49621928166351609</v>
          </cell>
          <cell r="O422">
            <v>0.4983108108108108</v>
          </cell>
          <cell r="P422">
            <v>0.50475435816164815</v>
          </cell>
          <cell r="Q422">
            <v>0.49211356466876971</v>
          </cell>
          <cell r="Z422">
            <v>0.58025316455696208</v>
          </cell>
          <cell r="AA422">
            <v>0.51576394502829426</v>
          </cell>
          <cell r="AB422">
            <v>0.49754372175280015</v>
          </cell>
        </row>
        <row r="423">
          <cell r="A423" t="str">
            <v>Europe</v>
          </cell>
          <cell r="F423">
            <v>0.27826086956521739</v>
          </cell>
          <cell r="G423">
            <v>0.2986111111111111</v>
          </cell>
          <cell r="H423">
            <v>0.28693790149892934</v>
          </cell>
          <cell r="I423">
            <v>0.29822161422708621</v>
          </cell>
          <cell r="J423">
            <v>0.31326949384404923</v>
          </cell>
          <cell r="K423">
            <v>0.30726256983240224</v>
          </cell>
          <cell r="L423">
            <v>0.30398322851153042</v>
          </cell>
          <cell r="M423">
            <v>0.31918656056587091</v>
          </cell>
          <cell r="N423">
            <v>0.31001890359168244</v>
          </cell>
          <cell r="O423">
            <v>0.29222972972972971</v>
          </cell>
          <cell r="P423">
            <v>0.27020602218700474</v>
          </cell>
          <cell r="Q423">
            <v>0.27760252365930599</v>
          </cell>
          <cell r="Z423">
            <v>0.29215189873417724</v>
          </cell>
          <cell r="AA423">
            <v>0.31123686337914308</v>
          </cell>
          <cell r="AB423">
            <v>0.28591078797406172</v>
          </cell>
        </row>
        <row r="424">
          <cell r="A424" t="str">
            <v>Asia</v>
          </cell>
          <cell r="F424">
            <v>6.3768115942028983E-2</v>
          </cell>
          <cell r="G424">
            <v>7.1759259259259259E-2</v>
          </cell>
          <cell r="H424">
            <v>7.922912205567452E-2</v>
          </cell>
          <cell r="I424">
            <v>7.9343365253077974E-2</v>
          </cell>
          <cell r="J424">
            <v>8.4815321477428179E-2</v>
          </cell>
          <cell r="K424">
            <v>9.1620111731843576E-2</v>
          </cell>
          <cell r="L424">
            <v>0.1090146750524109</v>
          </cell>
          <cell r="M424">
            <v>0.10167992926613616</v>
          </cell>
          <cell r="N424">
            <v>0.11153119092627599</v>
          </cell>
          <cell r="O424">
            <v>0.11402027027027027</v>
          </cell>
          <cell r="P424">
            <v>0.12202852614896989</v>
          </cell>
          <cell r="Q424">
            <v>0.12492113564668769</v>
          </cell>
          <cell r="Z424">
            <v>7.4936708860759496E-2</v>
          </cell>
          <cell r="AA424">
            <v>9.7817299919159259E-2</v>
          </cell>
          <cell r="AB424">
            <v>0.1188838671644724</v>
          </cell>
        </row>
        <row r="425">
          <cell r="A425" t="str">
            <v>Rest of World</v>
          </cell>
          <cell r="F425">
            <v>3.4782608695652174E-2</v>
          </cell>
          <cell r="G425">
            <v>4.8611111111111112E-2</v>
          </cell>
          <cell r="H425">
            <v>5.353319057815846E-2</v>
          </cell>
          <cell r="I425">
            <v>5.8823529411764705E-2</v>
          </cell>
          <cell r="J425">
            <v>6.429548563611491E-2</v>
          </cell>
          <cell r="K425">
            <v>7.2625698324022353E-2</v>
          </cell>
          <cell r="L425">
            <v>8.1761006289308172E-2</v>
          </cell>
          <cell r="M425">
            <v>7.6923076923076927E-2</v>
          </cell>
          <cell r="N425">
            <v>8.2230623818525514E-2</v>
          </cell>
          <cell r="O425">
            <v>9.5439189189189186E-2</v>
          </cell>
          <cell r="P425">
            <v>0.10301109350237718</v>
          </cell>
          <cell r="Q425">
            <v>0.1053627760252366</v>
          </cell>
          <cell r="Z425">
            <v>5.1139240506329113E-2</v>
          </cell>
          <cell r="AA425">
            <v>7.4642953381837782E-2</v>
          </cell>
          <cell r="AB425">
            <v>9.7661623108665746E-2</v>
          </cell>
        </row>
        <row r="426">
          <cell r="A426" t="str">
            <v>Total</v>
          </cell>
          <cell r="F426">
            <v>1</v>
          </cell>
          <cell r="G426">
            <v>1</v>
          </cell>
          <cell r="H426">
            <v>1</v>
          </cell>
          <cell r="I426">
            <v>1</v>
          </cell>
          <cell r="J426">
            <v>1</v>
          </cell>
          <cell r="K426">
            <v>1</v>
          </cell>
          <cell r="L426">
            <v>1</v>
          </cell>
          <cell r="M426">
            <v>1</v>
          </cell>
          <cell r="N426">
            <v>1</v>
          </cell>
          <cell r="O426">
            <v>1</v>
          </cell>
          <cell r="P426">
            <v>0.99999999999999989</v>
          </cell>
          <cell r="Q426">
            <v>1</v>
          </cell>
          <cell r="Z426">
            <v>1</v>
          </cell>
          <cell r="AA426">
            <v>1</v>
          </cell>
          <cell r="AB426">
            <v>1</v>
          </cell>
        </row>
        <row r="429">
          <cell r="A429" t="str">
            <v>Cash Flow Statement</v>
          </cell>
        </row>
        <row r="431">
          <cell r="A431" t="str">
            <v>($ millions, except per share amounts)</v>
          </cell>
        </row>
        <row r="432">
          <cell r="B432" t="str">
            <v>1Q09A</v>
          </cell>
          <cell r="C432" t="str">
            <v>2Q09A</v>
          </cell>
          <cell r="D432" t="str">
            <v>3Q09A</v>
          </cell>
          <cell r="E432" t="str">
            <v>4Q09A</v>
          </cell>
          <cell r="F432" t="str">
            <v>1Q10A</v>
          </cell>
          <cell r="G432" t="str">
            <v>2Q10A</v>
          </cell>
          <cell r="H432" t="str">
            <v>3Q10A</v>
          </cell>
          <cell r="I432" t="str">
            <v>4Q10A</v>
          </cell>
          <cell r="J432" t="str">
            <v>1Q11A</v>
          </cell>
          <cell r="K432" t="str">
            <v>2Q11A</v>
          </cell>
          <cell r="L432" t="str">
            <v>3Q11A</v>
          </cell>
          <cell r="M432" t="str">
            <v>4Q11A</v>
          </cell>
          <cell r="N432" t="str">
            <v>1Q12A</v>
          </cell>
          <cell r="O432" t="str">
            <v>2Q12A</v>
          </cell>
          <cell r="P432" t="str">
            <v>3Q12A</v>
          </cell>
          <cell r="Q432" t="str">
            <v>4Q12A</v>
          </cell>
          <cell r="R432" t="str">
            <v>1Q13E</v>
          </cell>
          <cell r="S432" t="str">
            <v>2Q13E</v>
          </cell>
          <cell r="T432" t="str">
            <v>3Q13E</v>
          </cell>
          <cell r="U432" t="str">
            <v>4Q13E</v>
          </cell>
          <cell r="W432" t="str">
            <v>2007A</v>
          </cell>
          <cell r="X432" t="str">
            <v>2008A</v>
          </cell>
          <cell r="Y432" t="str">
            <v>2009A</v>
          </cell>
          <cell r="Z432" t="str">
            <v>2010A</v>
          </cell>
          <cell r="AA432" t="str">
            <v>2011A</v>
          </cell>
          <cell r="AB432" t="str">
            <v>2012A</v>
          </cell>
          <cell r="AC432" t="str">
            <v>2013E</v>
          </cell>
          <cell r="AD432" t="str">
            <v>2014E</v>
          </cell>
          <cell r="AE432" t="str">
            <v>2015E</v>
          </cell>
          <cell r="AF432" t="str">
            <v>2016E</v>
          </cell>
          <cell r="AG432" t="str">
            <v>2017E</v>
          </cell>
          <cell r="AH432" t="str">
            <v>2018E</v>
          </cell>
          <cell r="AI432" t="str">
            <v>2019E</v>
          </cell>
          <cell r="AJ432" t="str">
            <v>2020E</v>
          </cell>
          <cell r="AK432" t="str">
            <v>2021E</v>
          </cell>
          <cell r="AL432" t="str">
            <v>2022E</v>
          </cell>
          <cell r="AM432" t="str">
            <v>2023E</v>
          </cell>
          <cell r="AO432" t="str">
            <v>2011 - 2014</v>
          </cell>
          <cell r="AP432" t="str">
            <v>2011 - 2016</v>
          </cell>
        </row>
        <row r="433">
          <cell r="A433" t="str">
            <v>Operating Activities</v>
          </cell>
        </row>
        <row r="434">
          <cell r="A434" t="str">
            <v>Net income</v>
          </cell>
          <cell r="J434">
            <v>233</v>
          </cell>
          <cell r="K434">
            <v>240</v>
          </cell>
          <cell r="L434">
            <v>227</v>
          </cell>
          <cell r="M434">
            <v>302</v>
          </cell>
          <cell r="N434">
            <v>205</v>
          </cell>
          <cell r="O434">
            <v>-157</v>
          </cell>
          <cell r="P434">
            <v>-59</v>
          </cell>
          <cell r="Q434">
            <v>64</v>
          </cell>
          <cell r="R434">
            <v>301.36504760427187</v>
          </cell>
          <cell r="S434">
            <v>237.89369915892553</v>
          </cell>
          <cell r="T434">
            <v>353.17028060751852</v>
          </cell>
          <cell r="U434">
            <v>408.61356822406412</v>
          </cell>
          <cell r="Y434">
            <v>229</v>
          </cell>
          <cell r="Z434">
            <v>606</v>
          </cell>
          <cell r="AA434">
            <v>1000</v>
          </cell>
          <cell r="AB434">
            <v>53</v>
          </cell>
          <cell r="AC434">
            <v>1301.0425955947801</v>
          </cell>
          <cell r="AD434">
            <v>1965.6047228826053</v>
          </cell>
          <cell r="AE434">
            <v>2717.6737509817426</v>
          </cell>
          <cell r="AF434">
            <v>3441.6989188030648</v>
          </cell>
          <cell r="AG434">
            <v>4171.0642700781409</v>
          </cell>
          <cell r="AH434">
            <v>5013.9786284634974</v>
          </cell>
          <cell r="AI434">
            <v>5944.9773502836451</v>
          </cell>
          <cell r="AJ434">
            <v>7136.2367274159815</v>
          </cell>
          <cell r="AK434">
            <v>8378.6010506221792</v>
          </cell>
          <cell r="AL434">
            <v>9565.3527432104547</v>
          </cell>
          <cell r="AM434">
            <v>10775.280993341867</v>
          </cell>
        </row>
        <row r="435">
          <cell r="A435" t="str">
            <v>Adjustments: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</row>
        <row r="436">
          <cell r="A436" t="str">
            <v>Depreciation &amp; amortization</v>
          </cell>
          <cell r="J436">
            <v>51</v>
          </cell>
          <cell r="K436">
            <v>72</v>
          </cell>
          <cell r="L436">
            <v>97</v>
          </cell>
          <cell r="M436">
            <v>103</v>
          </cell>
          <cell r="N436">
            <v>110</v>
          </cell>
          <cell r="O436">
            <v>139</v>
          </cell>
          <cell r="P436">
            <v>176</v>
          </cell>
          <cell r="Q436">
            <v>224</v>
          </cell>
          <cell r="R436">
            <v>232.46657929226737</v>
          </cell>
          <cell r="S436">
            <v>250.08181712011228</v>
          </cell>
          <cell r="T436">
            <v>268.10500321951264</v>
          </cell>
          <cell r="U436">
            <v>286.82064936009931</v>
          </cell>
          <cell r="Y436">
            <v>78</v>
          </cell>
          <cell r="Z436">
            <v>139</v>
          </cell>
          <cell r="AA436">
            <v>323</v>
          </cell>
          <cell r="AB436">
            <v>649</v>
          </cell>
          <cell r="AC436">
            <v>1037.4740489919916</v>
          </cell>
          <cell r="AD436">
            <v>1236.7301379389714</v>
          </cell>
          <cell r="AE436">
            <v>1623.2430180046126</v>
          </cell>
          <cell r="AF436">
            <v>1931.6608610728611</v>
          </cell>
          <cell r="AG436">
            <v>2151.1961912921274</v>
          </cell>
          <cell r="AH436">
            <v>2329.5985628048802</v>
          </cell>
          <cell r="AI436">
            <v>2581.7076516670777</v>
          </cell>
          <cell r="AJ436">
            <v>2887.8195831613152</v>
          </cell>
          <cell r="AK436">
            <v>3252.9734221302697</v>
          </cell>
          <cell r="AL436">
            <v>3655.9941482113886</v>
          </cell>
          <cell r="AM436">
            <v>4071.1874807433628</v>
          </cell>
        </row>
        <row r="437">
          <cell r="A437" t="str">
            <v>Loss on write-off of equipment</v>
          </cell>
          <cell r="J437">
            <v>1</v>
          </cell>
          <cell r="K437">
            <v>5</v>
          </cell>
          <cell r="L437">
            <v>0</v>
          </cell>
          <cell r="M437">
            <v>-2</v>
          </cell>
          <cell r="N437">
            <v>1</v>
          </cell>
          <cell r="O437">
            <v>3</v>
          </cell>
          <cell r="P437">
            <v>4</v>
          </cell>
          <cell r="Q437">
            <v>7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Y437">
            <v>1</v>
          </cell>
          <cell r="Z437">
            <v>3</v>
          </cell>
          <cell r="AA437">
            <v>4</v>
          </cell>
          <cell r="AB437">
            <v>15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</row>
        <row r="438">
          <cell r="A438" t="str">
            <v>Share-based compensation</v>
          </cell>
          <cell r="J438">
            <v>7</v>
          </cell>
          <cell r="K438">
            <v>64</v>
          </cell>
          <cell r="L438">
            <v>70</v>
          </cell>
          <cell r="M438">
            <v>76</v>
          </cell>
          <cell r="N438">
            <v>103</v>
          </cell>
          <cell r="O438">
            <v>1106</v>
          </cell>
          <cell r="P438">
            <v>179</v>
          </cell>
          <cell r="Q438">
            <v>184</v>
          </cell>
          <cell r="R438">
            <v>197.26275517904267</v>
          </cell>
          <cell r="S438">
            <v>198.28069025514665</v>
          </cell>
          <cell r="T438">
            <v>183.72307882542773</v>
          </cell>
          <cell r="U438">
            <v>166.45298024236828</v>
          </cell>
          <cell r="Y438">
            <v>27</v>
          </cell>
          <cell r="Z438">
            <v>20</v>
          </cell>
          <cell r="AA438">
            <v>217</v>
          </cell>
          <cell r="AB438">
            <v>1572</v>
          </cell>
          <cell r="AC438">
            <v>745.7195045019854</v>
          </cell>
          <cell r="AD438">
            <v>780.77814182628367</v>
          </cell>
          <cell r="AE438">
            <v>715.19722268936493</v>
          </cell>
          <cell r="AF438">
            <v>695.34094444784796</v>
          </cell>
          <cell r="AG438">
            <v>809.219158282742</v>
          </cell>
          <cell r="AH438">
            <v>932.99709480380807</v>
          </cell>
          <cell r="AI438">
            <v>1060.8750562745852</v>
          </cell>
          <cell r="AJ438">
            <v>1209.6113122225318</v>
          </cell>
          <cell r="AK438">
            <v>1356.7092761590377</v>
          </cell>
          <cell r="AL438">
            <v>1491.5952041628791</v>
          </cell>
          <cell r="AM438">
            <v>1622.7103986637776</v>
          </cell>
        </row>
        <row r="439">
          <cell r="A439" t="str">
            <v>Deferred income taxes</v>
          </cell>
          <cell r="K439">
            <v>-15</v>
          </cell>
          <cell r="L439">
            <v>-15</v>
          </cell>
          <cell r="M439">
            <v>-1</v>
          </cell>
          <cell r="O439">
            <v>-350</v>
          </cell>
          <cell r="P439">
            <v>-60</v>
          </cell>
          <cell r="Q439">
            <v>248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AB439">
            <v>-162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</row>
        <row r="440">
          <cell r="A440" t="str">
            <v>Tax benefit from share-based award activity</v>
          </cell>
          <cell r="J440">
            <v>69</v>
          </cell>
          <cell r="K440">
            <v>286</v>
          </cell>
          <cell r="L440">
            <v>50</v>
          </cell>
          <cell r="M440">
            <v>28</v>
          </cell>
          <cell r="N440">
            <v>54</v>
          </cell>
          <cell r="O440">
            <v>327</v>
          </cell>
          <cell r="P440">
            <v>473</v>
          </cell>
          <cell r="Q440">
            <v>179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Y440">
            <v>50</v>
          </cell>
          <cell r="Z440">
            <v>115</v>
          </cell>
          <cell r="AA440">
            <v>433</v>
          </cell>
          <cell r="AB440">
            <v>1033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</row>
        <row r="441">
          <cell r="A441" t="str">
            <v>Excess tax benefit from share-based award activity</v>
          </cell>
          <cell r="J441">
            <v>-69</v>
          </cell>
          <cell r="K441">
            <v>-286</v>
          </cell>
          <cell r="L441">
            <v>-50</v>
          </cell>
          <cell r="M441">
            <v>-28</v>
          </cell>
          <cell r="N441">
            <v>-54</v>
          </cell>
          <cell r="O441">
            <v>-327</v>
          </cell>
          <cell r="P441">
            <v>-473</v>
          </cell>
          <cell r="Q441">
            <v>-179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Y441">
            <v>-51</v>
          </cell>
          <cell r="Z441">
            <v>-115</v>
          </cell>
          <cell r="AA441">
            <v>-433</v>
          </cell>
          <cell r="AB441">
            <v>-1033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</row>
        <row r="442">
          <cell r="A442" t="str">
            <v>Changes in assets and liabilities:</v>
          </cell>
        </row>
        <row r="443">
          <cell r="A443" t="str">
            <v>Accounts receivable</v>
          </cell>
          <cell r="J443">
            <v>27</v>
          </cell>
          <cell r="K443">
            <v>-55</v>
          </cell>
          <cell r="L443">
            <v>-44</v>
          </cell>
          <cell r="M443">
            <v>-102</v>
          </cell>
          <cell r="N443">
            <v>65</v>
          </cell>
          <cell r="O443">
            <v>-106</v>
          </cell>
          <cell r="P443">
            <v>-50</v>
          </cell>
          <cell r="Q443">
            <v>-80</v>
          </cell>
          <cell r="R443">
            <v>-152.24383537410517</v>
          </cell>
          <cell r="S443">
            <v>-48.057546717938408</v>
          </cell>
          <cell r="T443">
            <v>0.68598796490493896</v>
          </cell>
          <cell r="U443">
            <v>-100.90910985736707</v>
          </cell>
          <cell r="Y443">
            <v>-112</v>
          </cell>
          <cell r="Z443">
            <v>-209</v>
          </cell>
          <cell r="AA443">
            <v>-174</v>
          </cell>
          <cell r="AB443">
            <v>-171</v>
          </cell>
          <cell r="AC443">
            <v>-300.52450398450571</v>
          </cell>
          <cell r="AD443">
            <v>-200.44134261906254</v>
          </cell>
          <cell r="AE443">
            <v>-162.74878392920414</v>
          </cell>
          <cell r="AF443">
            <v>-105.31499058562213</v>
          </cell>
          <cell r="AG443">
            <v>-114.22431228143455</v>
          </cell>
          <cell r="AH443">
            <v>-245.08031431171094</v>
          </cell>
          <cell r="AI443">
            <v>-253.19836371213864</v>
          </cell>
          <cell r="AJ443">
            <v>-294.49778677693439</v>
          </cell>
          <cell r="AK443">
            <v>-291.25396859428156</v>
          </cell>
          <cell r="AL443">
            <v>-267.07413744760606</v>
          </cell>
          <cell r="AM443">
            <v>-259.60808511177902</v>
          </cell>
        </row>
        <row r="444">
          <cell r="A444" t="str">
            <v>Income tax refundable</v>
          </cell>
          <cell r="K444" t="str">
            <v>-</v>
          </cell>
          <cell r="L444">
            <v>0</v>
          </cell>
          <cell r="O444">
            <v>-567</v>
          </cell>
          <cell r="P444">
            <v>0</v>
          </cell>
          <cell r="Q444">
            <v>116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AB444">
            <v>-451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1</v>
          </cell>
          <cell r="AI444">
            <v>2</v>
          </cell>
          <cell r="AJ444">
            <v>3</v>
          </cell>
          <cell r="AK444">
            <v>4</v>
          </cell>
          <cell r="AL444">
            <v>5</v>
          </cell>
          <cell r="AM444">
            <v>6</v>
          </cell>
        </row>
        <row r="445">
          <cell r="A445" t="str">
            <v>Prepaid expenses and other current assets</v>
          </cell>
          <cell r="J445">
            <v>-26</v>
          </cell>
          <cell r="K445">
            <v>-202</v>
          </cell>
          <cell r="L445">
            <v>113</v>
          </cell>
          <cell r="M445">
            <v>89</v>
          </cell>
          <cell r="N445">
            <v>-28</v>
          </cell>
          <cell r="O445">
            <v>26</v>
          </cell>
          <cell r="P445">
            <v>31</v>
          </cell>
          <cell r="Q445">
            <v>-38</v>
          </cell>
          <cell r="R445">
            <v>-301.61245778458374</v>
          </cell>
          <cell r="S445">
            <v>15.540731355842013</v>
          </cell>
          <cell r="T445">
            <v>114.0409505397447</v>
          </cell>
          <cell r="U445">
            <v>39.638722510411981</v>
          </cell>
          <cell r="Y445">
            <v>-30</v>
          </cell>
          <cell r="Z445">
            <v>-38</v>
          </cell>
          <cell r="AA445">
            <v>-31</v>
          </cell>
          <cell r="AB445">
            <v>-9</v>
          </cell>
          <cell r="AC445">
            <v>-132.39205337858505</v>
          </cell>
          <cell r="AD445">
            <v>-89.54854749224171</v>
          </cell>
          <cell r="AE445">
            <v>-69.936436664495886</v>
          </cell>
          <cell r="AF445">
            <v>-29.811639135224027</v>
          </cell>
          <cell r="AG445">
            <v>-32.714864777850039</v>
          </cell>
          <cell r="AH445">
            <v>-126.25349525148749</v>
          </cell>
          <cell r="AI445">
            <v>-130.43552070019268</v>
          </cell>
          <cell r="AJ445">
            <v>-151.71098106690533</v>
          </cell>
          <cell r="AK445">
            <v>-150.03992321523606</v>
          </cell>
          <cell r="AL445">
            <v>-137.58364656391836</v>
          </cell>
          <cell r="AM445">
            <v>-133.73749839091647</v>
          </cell>
        </row>
        <row r="446">
          <cell r="A446" t="str">
            <v>Other assets</v>
          </cell>
          <cell r="J446">
            <v>-10</v>
          </cell>
          <cell r="K446">
            <v>5</v>
          </cell>
          <cell r="L446">
            <v>-19</v>
          </cell>
          <cell r="M446">
            <v>20</v>
          </cell>
          <cell r="N446">
            <v>-32</v>
          </cell>
          <cell r="O446">
            <v>-37</v>
          </cell>
          <cell r="P446">
            <v>9</v>
          </cell>
          <cell r="Q446">
            <v>2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Y446">
            <v>-59</v>
          </cell>
          <cell r="Z446">
            <v>17</v>
          </cell>
          <cell r="AA446">
            <v>-32</v>
          </cell>
          <cell r="AB446">
            <v>-58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1</v>
          </cell>
          <cell r="AI446">
            <v>2</v>
          </cell>
          <cell r="AJ446">
            <v>3</v>
          </cell>
          <cell r="AK446">
            <v>4</v>
          </cell>
          <cell r="AL446">
            <v>5</v>
          </cell>
          <cell r="AM446">
            <v>6</v>
          </cell>
        </row>
        <row r="447">
          <cell r="A447" t="str">
            <v>Accounts payable</v>
          </cell>
          <cell r="J447">
            <v>-3</v>
          </cell>
          <cell r="K447">
            <v>10</v>
          </cell>
          <cell r="L447">
            <v>29</v>
          </cell>
          <cell r="M447">
            <v>-30</v>
          </cell>
          <cell r="N447">
            <v>-3</v>
          </cell>
          <cell r="O447">
            <v>-5</v>
          </cell>
          <cell r="P447">
            <v>28</v>
          </cell>
          <cell r="Q447">
            <v>-19</v>
          </cell>
          <cell r="R447">
            <v>12.261245778458374</v>
          </cell>
          <cell r="S447">
            <v>7.4586855123770164</v>
          </cell>
          <cell r="T447">
            <v>1.62991575711564</v>
          </cell>
          <cell r="U447">
            <v>30.167239121706771</v>
          </cell>
          <cell r="Y447">
            <v>-7</v>
          </cell>
          <cell r="Z447">
            <v>12</v>
          </cell>
          <cell r="AA447">
            <v>6</v>
          </cell>
          <cell r="AB447">
            <v>1</v>
          </cell>
          <cell r="AC447">
            <v>51.517086169657802</v>
          </cell>
          <cell r="AD447">
            <v>59.157995741256002</v>
          </cell>
          <cell r="AE447">
            <v>62.723992318874508</v>
          </cell>
          <cell r="AF447">
            <v>67.550941327264752</v>
          </cell>
          <cell r="AG447">
            <v>82.475180418663058</v>
          </cell>
          <cell r="AH447">
            <v>59.413409530111778</v>
          </cell>
          <cell r="AI447">
            <v>61.381421505973037</v>
          </cell>
          <cell r="AJ447">
            <v>71.393402855014244</v>
          </cell>
          <cell r="AK447">
            <v>70.607022689522864</v>
          </cell>
          <cell r="AL447">
            <v>64.745245441843963</v>
          </cell>
          <cell r="AM447">
            <v>62.935293360431274</v>
          </cell>
        </row>
        <row r="448">
          <cell r="A448" t="str">
            <v>Platform partners payable</v>
          </cell>
          <cell r="J448">
            <v>24</v>
          </cell>
          <cell r="K448">
            <v>14</v>
          </cell>
          <cell r="L448">
            <v>53</v>
          </cell>
          <cell r="M448">
            <v>5</v>
          </cell>
          <cell r="N448">
            <v>7</v>
          </cell>
          <cell r="O448">
            <v>-22</v>
          </cell>
          <cell r="P448">
            <v>-1</v>
          </cell>
          <cell r="Q448">
            <v>14</v>
          </cell>
          <cell r="R448">
            <v>46.345174403788263</v>
          </cell>
          <cell r="S448">
            <v>2.7635848768730398</v>
          </cell>
          <cell r="T448">
            <v>4.1961660981062323</v>
          </cell>
          <cell r="U448">
            <v>10.729246960548068</v>
          </cell>
          <cell r="Y448">
            <v>0</v>
          </cell>
          <cell r="Z448">
            <v>75</v>
          </cell>
          <cell r="AA448">
            <v>96</v>
          </cell>
          <cell r="AB448">
            <v>-2</v>
          </cell>
          <cell r="AC448">
            <v>64.034172339315603</v>
          </cell>
          <cell r="AD448">
            <v>69.517357618369317</v>
          </cell>
          <cell r="AE448">
            <v>66.967035098486974</v>
          </cell>
          <cell r="AF448">
            <v>75.499639390450795</v>
          </cell>
          <cell r="AG448">
            <v>105.25082318564193</v>
          </cell>
          <cell r="AH448">
            <v>84.168996834324957</v>
          </cell>
          <cell r="AI448">
            <v>86.957013800128379</v>
          </cell>
          <cell r="AJ448">
            <v>101.14065404460371</v>
          </cell>
          <cell r="AK448">
            <v>100.02661547682396</v>
          </cell>
          <cell r="AL448">
            <v>91.722431042612243</v>
          </cell>
          <cell r="AM448">
            <v>89.158332260611019</v>
          </cell>
        </row>
        <row r="449">
          <cell r="A449" t="str">
            <v>Accrued expenses and other current liabilities</v>
          </cell>
          <cell r="J449">
            <v>6</v>
          </cell>
          <cell r="K449">
            <v>-27</v>
          </cell>
          <cell r="L449">
            <v>12</v>
          </cell>
          <cell r="M449">
            <v>46</v>
          </cell>
          <cell r="N449">
            <v>2</v>
          </cell>
          <cell r="O449">
            <v>224</v>
          </cell>
          <cell r="P449">
            <v>-27</v>
          </cell>
          <cell r="Q449">
            <v>-2</v>
          </cell>
          <cell r="R449">
            <v>-12.035926710327772</v>
          </cell>
          <cell r="S449">
            <v>-32.428210075301365</v>
          </cell>
          <cell r="T449">
            <v>7.2826023190273759</v>
          </cell>
          <cell r="U449">
            <v>175.96034278459479</v>
          </cell>
          <cell r="Y449">
            <v>27</v>
          </cell>
          <cell r="Z449">
            <v>20</v>
          </cell>
          <cell r="AA449">
            <v>38</v>
          </cell>
          <cell r="AB449">
            <v>197</v>
          </cell>
          <cell r="AC449">
            <v>138.77880831799303</v>
          </cell>
          <cell r="AD449">
            <v>121.40206578000527</v>
          </cell>
          <cell r="AE449">
            <v>115.45602457179257</v>
          </cell>
          <cell r="AF449">
            <v>105.3063291124115</v>
          </cell>
          <cell r="AG449">
            <v>148.0416779853623</v>
          </cell>
          <cell r="AH449">
            <v>160.91131747738586</v>
          </cell>
          <cell r="AI449">
            <v>166.24134991201026</v>
          </cell>
          <cell r="AJ449">
            <v>193.35713273233046</v>
          </cell>
          <cell r="AK449">
            <v>191.22735311745782</v>
          </cell>
          <cell r="AL449">
            <v>175.35170640499382</v>
          </cell>
          <cell r="AM449">
            <v>170.44975285116789</v>
          </cell>
        </row>
        <row r="450">
          <cell r="A450" t="str">
            <v>Deferred revenue and deposits</v>
          </cell>
          <cell r="J450">
            <v>17</v>
          </cell>
          <cell r="K450">
            <v>3</v>
          </cell>
          <cell r="L450">
            <v>24</v>
          </cell>
          <cell r="M450">
            <v>5</v>
          </cell>
          <cell r="N450">
            <v>3</v>
          </cell>
          <cell r="O450">
            <v>-8</v>
          </cell>
          <cell r="P450">
            <v>0</v>
          </cell>
          <cell r="Q450">
            <v>-55</v>
          </cell>
          <cell r="R450">
            <v>136.0294856090276</v>
          </cell>
          <cell r="S450">
            <v>16.028239079788875</v>
          </cell>
          <cell r="T450">
            <v>3.5025849248655447</v>
          </cell>
          <cell r="U450">
            <v>22.505915689278339</v>
          </cell>
          <cell r="Y450">
            <v>1</v>
          </cell>
          <cell r="Z450">
            <v>37</v>
          </cell>
          <cell r="AA450">
            <v>49</v>
          </cell>
          <cell r="AB450">
            <v>-60</v>
          </cell>
          <cell r="AC450">
            <v>178.06622530296036</v>
          </cell>
          <cell r="AD450">
            <v>182.32284561018147</v>
          </cell>
          <cell r="AE450">
            <v>134.08889239239238</v>
          </cell>
          <cell r="AF450">
            <v>73.515248919615033</v>
          </cell>
          <cell r="AG450">
            <v>49.382114401044305</v>
          </cell>
          <cell r="AH450">
            <v>99.022349216852945</v>
          </cell>
          <cell r="AI450">
            <v>102.30236917662171</v>
          </cell>
          <cell r="AJ450">
            <v>118.98900475835717</v>
          </cell>
          <cell r="AK450">
            <v>117.67837114920474</v>
          </cell>
          <cell r="AL450">
            <v>107.90874240307312</v>
          </cell>
          <cell r="AM450">
            <v>104.89215560071898</v>
          </cell>
        </row>
        <row r="451">
          <cell r="A451" t="str">
            <v>Other liabilities</v>
          </cell>
          <cell r="J451">
            <v>18</v>
          </cell>
          <cell r="K451">
            <v>15</v>
          </cell>
          <cell r="L451">
            <v>18</v>
          </cell>
          <cell r="M451">
            <v>-1</v>
          </cell>
          <cell r="N451">
            <v>8</v>
          </cell>
          <cell r="O451">
            <v>-4</v>
          </cell>
          <cell r="P451">
            <v>20</v>
          </cell>
          <cell r="Q451">
            <v>16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Y451">
            <v>1</v>
          </cell>
          <cell r="Z451">
            <v>16</v>
          </cell>
          <cell r="AA451">
            <v>53</v>
          </cell>
          <cell r="AB451">
            <v>40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1</v>
          </cell>
          <cell r="AI451">
            <v>2</v>
          </cell>
          <cell r="AJ451">
            <v>3</v>
          </cell>
          <cell r="AK451">
            <v>4</v>
          </cell>
          <cell r="AL451">
            <v>5</v>
          </cell>
          <cell r="AM451">
            <v>6</v>
          </cell>
        </row>
        <row r="452">
          <cell r="A452" t="str">
            <v>Changes in working capital</v>
          </cell>
          <cell r="J452">
            <v>53</v>
          </cell>
          <cell r="K452">
            <v>-237</v>
          </cell>
          <cell r="L452">
            <v>186</v>
          </cell>
          <cell r="M452">
            <v>32</v>
          </cell>
          <cell r="N452">
            <v>22</v>
          </cell>
          <cell r="O452">
            <v>-499</v>
          </cell>
          <cell r="P452">
            <v>10</v>
          </cell>
          <cell r="Q452">
            <v>-46</v>
          </cell>
          <cell r="R452">
            <v>-271.25631407774245</v>
          </cell>
          <cell r="S452">
            <v>-38.694515968358829</v>
          </cell>
          <cell r="T452">
            <v>131.33820760376443</v>
          </cell>
          <cell r="U452">
            <v>178.09235720917289</v>
          </cell>
          <cell r="W452">
            <v>0</v>
          </cell>
          <cell r="X452">
            <v>0</v>
          </cell>
          <cell r="Y452">
            <v>-179</v>
          </cell>
          <cell r="Z452">
            <v>-70</v>
          </cell>
          <cell r="AA452">
            <v>5</v>
          </cell>
          <cell r="AB452">
            <v>-513</v>
          </cell>
          <cell r="AC452">
            <v>-0.52026523316399675</v>
          </cell>
          <cell r="AD452">
            <v>142.41037463850782</v>
          </cell>
          <cell r="AE452">
            <v>146.55072378784641</v>
          </cell>
          <cell r="AF452">
            <v>186.74552902889593</v>
          </cell>
          <cell r="AG452">
            <v>238.21061893142701</v>
          </cell>
          <cell r="AH452">
            <v>35.182263495477116</v>
          </cell>
          <cell r="AI452">
            <v>39.248269982402064</v>
          </cell>
          <cell r="AJ452">
            <v>47.671426546465852</v>
          </cell>
          <cell r="AK452">
            <v>50.245470623491769</v>
          </cell>
          <cell r="AL452">
            <v>50.070341280998719</v>
          </cell>
          <cell r="AM452">
            <v>52.089950570233668</v>
          </cell>
        </row>
        <row r="453">
          <cell r="A453" t="str">
            <v>Cash flows from operations</v>
          </cell>
          <cell r="J453">
            <v>345</v>
          </cell>
          <cell r="K453">
            <v>129</v>
          </cell>
          <cell r="L453">
            <v>565</v>
          </cell>
          <cell r="M453">
            <v>510</v>
          </cell>
          <cell r="N453">
            <v>441</v>
          </cell>
          <cell r="O453">
            <v>242</v>
          </cell>
          <cell r="P453">
            <v>250</v>
          </cell>
          <cell r="Q453">
            <v>681</v>
          </cell>
          <cell r="R453">
            <v>459.8380679978394</v>
          </cell>
          <cell r="S453">
            <v>647.56169056582553</v>
          </cell>
          <cell r="T453">
            <v>936.33657025622335</v>
          </cell>
          <cell r="U453">
            <v>1039.9795550357046</v>
          </cell>
          <cell r="W453">
            <v>11</v>
          </cell>
          <cell r="X453">
            <v>8</v>
          </cell>
          <cell r="Y453">
            <v>155</v>
          </cell>
          <cell r="Z453">
            <v>698</v>
          </cell>
          <cell r="AA453">
            <v>1549</v>
          </cell>
          <cell r="AB453">
            <v>1614</v>
          </cell>
          <cell r="AC453">
            <v>3083.7158838555933</v>
          </cell>
          <cell r="AD453">
            <v>4125.5233772863676</v>
          </cell>
          <cell r="AE453">
            <v>5202.6647154635666</v>
          </cell>
          <cell r="AF453">
            <v>6255.4462533526694</v>
          </cell>
          <cell r="AG453">
            <v>7369.6902385844369</v>
          </cell>
          <cell r="AH453">
            <v>8311.7565495676627</v>
          </cell>
          <cell r="AI453">
            <v>9626.8083282077096</v>
          </cell>
          <cell r="AJ453">
            <v>11281.339049346294</v>
          </cell>
          <cell r="AK453">
            <v>13038.529219534978</v>
          </cell>
          <cell r="AL453">
            <v>14763.01243686572</v>
          </cell>
          <cell r="AM453">
            <v>16521.268823319242</v>
          </cell>
          <cell r="AO453">
            <v>0.38614675160078349</v>
          </cell>
          <cell r="AP453">
            <v>0.3220301991223482</v>
          </cell>
        </row>
        <row r="455">
          <cell r="A455" t="str">
            <v>Investing Activities</v>
          </cell>
        </row>
        <row r="456">
          <cell r="A456" t="str">
            <v>Purchases of property and equipment</v>
          </cell>
          <cell r="J456">
            <v>-153</v>
          </cell>
          <cell r="K456">
            <v>-132</v>
          </cell>
          <cell r="L456">
            <v>-136</v>
          </cell>
          <cell r="M456">
            <v>-185</v>
          </cell>
          <cell r="N456">
            <v>-453</v>
          </cell>
          <cell r="O456">
            <v>-413</v>
          </cell>
          <cell r="P456">
            <v>-171</v>
          </cell>
          <cell r="Q456">
            <v>-198</v>
          </cell>
          <cell r="R456">
            <v>-427.40263622125912</v>
          </cell>
          <cell r="S456">
            <v>-450.63793239806057</v>
          </cell>
          <cell r="T456">
            <v>-477.68000494611209</v>
          </cell>
          <cell r="U456">
            <v>-540.97218578769696</v>
          </cell>
          <cell r="W456">
            <v>-55</v>
          </cell>
          <cell r="X456">
            <v>-70</v>
          </cell>
          <cell r="Y456">
            <v>-33</v>
          </cell>
          <cell r="Z456">
            <v>-293</v>
          </cell>
          <cell r="AA456">
            <v>-606</v>
          </cell>
          <cell r="AB456">
            <v>-1235</v>
          </cell>
          <cell r="AC456">
            <v>-1896.6927593531286</v>
          </cell>
          <cell r="AD456">
            <v>-2342.3344254788508</v>
          </cell>
          <cell r="AE456">
            <v>-2503.1902794127773</v>
          </cell>
          <cell r="AF456">
            <v>-2551.901266123602</v>
          </cell>
          <cell r="AG456">
            <v>-2654.2388391673935</v>
          </cell>
          <cell r="AH456">
            <v>-3060.2304709564905</v>
          </cell>
          <cell r="AI456">
            <v>-3479.6701845806397</v>
          </cell>
          <cell r="AJ456">
            <v>-3967.5251040899043</v>
          </cell>
          <cell r="AK456">
            <v>-4450.0064258016437</v>
          </cell>
          <cell r="AL456">
            <v>-4892.4322696542431</v>
          </cell>
          <cell r="AM456">
            <v>-5322.4901076171909</v>
          </cell>
        </row>
        <row r="457">
          <cell r="A457" t="str">
            <v>Purchases of marketable securities</v>
          </cell>
          <cell r="K457">
            <v>-1892</v>
          </cell>
          <cell r="L457">
            <v>-850</v>
          </cell>
          <cell r="M457">
            <v>-283</v>
          </cell>
          <cell r="N457">
            <v>-876</v>
          </cell>
          <cell r="O457">
            <v>-6081</v>
          </cell>
          <cell r="P457">
            <v>-1633</v>
          </cell>
          <cell r="Q457">
            <v>-1717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Y457">
            <v>0</v>
          </cell>
          <cell r="Z457">
            <v>0</v>
          </cell>
          <cell r="AA457">
            <v>-3025</v>
          </cell>
          <cell r="AB457">
            <v>-10307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</row>
        <row r="458">
          <cell r="A458" t="str">
            <v>Maturities of marketable securities</v>
          </cell>
          <cell r="L458">
            <v>90</v>
          </cell>
          <cell r="M458">
            <v>18</v>
          </cell>
          <cell r="N458">
            <v>567</v>
          </cell>
          <cell r="O458">
            <v>539</v>
          </cell>
          <cell r="P458">
            <v>1307</v>
          </cell>
          <cell r="Q458">
            <v>1529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Y458">
            <v>0</v>
          </cell>
          <cell r="Z458">
            <v>0</v>
          </cell>
          <cell r="AA458">
            <v>516</v>
          </cell>
          <cell r="AB458">
            <v>3942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</row>
        <row r="459">
          <cell r="A459" t="str">
            <v>Sales of marketable securities</v>
          </cell>
          <cell r="L459">
            <v>95</v>
          </cell>
          <cell r="M459">
            <v>426</v>
          </cell>
          <cell r="N459">
            <v>69</v>
          </cell>
          <cell r="O459">
            <v>59</v>
          </cell>
          <cell r="P459">
            <v>443</v>
          </cell>
          <cell r="Q459">
            <v>920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Y459">
            <v>0</v>
          </cell>
          <cell r="Z459">
            <v>0</v>
          </cell>
          <cell r="AA459">
            <v>113</v>
          </cell>
          <cell r="AB459">
            <v>1491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</row>
        <row r="460">
          <cell r="A460" t="str">
            <v>Investments in non-marketable equity securities</v>
          </cell>
          <cell r="K460">
            <v>-1</v>
          </cell>
          <cell r="L460">
            <v>-1</v>
          </cell>
          <cell r="M460">
            <v>-1</v>
          </cell>
          <cell r="N460">
            <v>-1</v>
          </cell>
          <cell r="O460">
            <v>-2</v>
          </cell>
          <cell r="P460">
            <v>0</v>
          </cell>
          <cell r="Q460">
            <v>1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Y460">
            <v>0</v>
          </cell>
          <cell r="Z460">
            <v>0</v>
          </cell>
          <cell r="AA460">
            <v>-3</v>
          </cell>
          <cell r="AB460">
            <v>-2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</row>
        <row r="461">
          <cell r="A461" t="str">
            <v>Acquisitions of business, net of cash acquired, and purchases of intangible and other assets</v>
          </cell>
          <cell r="J461">
            <v>-1</v>
          </cell>
          <cell r="K461">
            <v>-3</v>
          </cell>
          <cell r="L461">
            <v>-1</v>
          </cell>
          <cell r="M461">
            <v>-19</v>
          </cell>
          <cell r="N461">
            <v>-25</v>
          </cell>
          <cell r="O461">
            <v>-550</v>
          </cell>
          <cell r="P461">
            <v>-336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Y461">
            <v>3</v>
          </cell>
          <cell r="Z461">
            <v>-22</v>
          </cell>
          <cell r="AA461">
            <v>-24</v>
          </cell>
          <cell r="AB461">
            <v>-911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</row>
        <row r="462">
          <cell r="A462" t="str">
            <v>Change in restricted cash and deposits</v>
          </cell>
          <cell r="J462">
            <v>1</v>
          </cell>
          <cell r="K462">
            <v>-4</v>
          </cell>
          <cell r="L462">
            <v>8</v>
          </cell>
          <cell r="M462">
            <v>1</v>
          </cell>
          <cell r="N462">
            <v>-1</v>
          </cell>
          <cell r="O462">
            <v>-2</v>
          </cell>
          <cell r="P462">
            <v>1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Y462">
            <v>-32</v>
          </cell>
          <cell r="Z462">
            <v>-9</v>
          </cell>
          <cell r="AA462">
            <v>6</v>
          </cell>
          <cell r="AB462">
            <v>-2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</row>
        <row r="463">
          <cell r="A463" t="str">
            <v>Net cash from investing activities</v>
          </cell>
          <cell r="J463">
            <v>-153</v>
          </cell>
          <cell r="K463">
            <v>-2032</v>
          </cell>
          <cell r="L463">
            <v>-795</v>
          </cell>
          <cell r="M463">
            <v>-43</v>
          </cell>
          <cell r="N463">
            <v>-720</v>
          </cell>
          <cell r="O463">
            <v>-6450</v>
          </cell>
          <cell r="P463">
            <v>-389</v>
          </cell>
          <cell r="Q463">
            <v>535</v>
          </cell>
          <cell r="R463">
            <v>-427.40263622125912</v>
          </cell>
          <cell r="S463">
            <v>-450.63793239806057</v>
          </cell>
          <cell r="T463">
            <v>-477.68000494611209</v>
          </cell>
          <cell r="U463">
            <v>-540.97218578769696</v>
          </cell>
          <cell r="W463">
            <v>-55</v>
          </cell>
          <cell r="X463">
            <v>-70</v>
          </cell>
          <cell r="Y463">
            <v>-62</v>
          </cell>
          <cell r="Z463">
            <v>-324</v>
          </cell>
          <cell r="AA463">
            <v>-3023</v>
          </cell>
          <cell r="AB463">
            <v>-7024</v>
          </cell>
          <cell r="AC463">
            <v>-1896.6927593531286</v>
          </cell>
          <cell r="AD463">
            <v>-2342.3344254788508</v>
          </cell>
          <cell r="AE463">
            <v>-2503.1902794127773</v>
          </cell>
          <cell r="AF463">
            <v>-2551.901266123602</v>
          </cell>
          <cell r="AG463">
            <v>-2654.2388391673935</v>
          </cell>
          <cell r="AH463">
            <v>-3060.2304709564905</v>
          </cell>
          <cell r="AI463">
            <v>-3479.6701845806397</v>
          </cell>
          <cell r="AJ463">
            <v>-3967.5251040899043</v>
          </cell>
          <cell r="AK463">
            <v>-4450.0064258016437</v>
          </cell>
          <cell r="AL463">
            <v>-4892.4322696542431</v>
          </cell>
          <cell r="AM463">
            <v>-5322.4901076171909</v>
          </cell>
        </row>
        <row r="465">
          <cell r="A465" t="str">
            <v>Financing Activities</v>
          </cell>
        </row>
        <row r="466">
          <cell r="A466" t="str">
            <v>Net proceeds from issuance of convertible preferred stock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-1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Y466">
            <v>200</v>
          </cell>
          <cell r="Z466">
            <v>0</v>
          </cell>
          <cell r="AA466">
            <v>0</v>
          </cell>
          <cell r="AB466">
            <v>-1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</row>
        <row r="467">
          <cell r="A467" t="str">
            <v>Net proceeds from issuance of common stock</v>
          </cell>
          <cell r="J467">
            <v>998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6761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Y467">
            <v>0</v>
          </cell>
          <cell r="Z467">
            <v>500</v>
          </cell>
          <cell r="AA467">
            <v>998</v>
          </cell>
          <cell r="AB467">
            <v>6761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</row>
        <row r="468">
          <cell r="A468" t="str">
            <v>Proceeds from exercise of stock options</v>
          </cell>
          <cell r="J468">
            <v>9</v>
          </cell>
          <cell r="K468">
            <v>15</v>
          </cell>
          <cell r="L468">
            <v>3</v>
          </cell>
          <cell r="M468">
            <v>1</v>
          </cell>
          <cell r="N468">
            <v>5</v>
          </cell>
          <cell r="O468">
            <v>4</v>
          </cell>
          <cell r="P468">
            <v>0</v>
          </cell>
          <cell r="Q468">
            <v>8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Y468">
            <v>9</v>
          </cell>
          <cell r="Z468">
            <v>6</v>
          </cell>
          <cell r="AA468">
            <v>28</v>
          </cell>
          <cell r="AB468">
            <v>17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</row>
        <row r="469">
          <cell r="A469" t="str">
            <v>Proceeds from (repayments of) long-term debt</v>
          </cell>
          <cell r="J469">
            <v>-250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1496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Y469">
            <v>0</v>
          </cell>
          <cell r="Z469">
            <v>250</v>
          </cell>
          <cell r="AA469">
            <v>-250</v>
          </cell>
          <cell r="AB469">
            <v>1496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</row>
        <row r="470">
          <cell r="A470" t="str">
            <v>Proceeds from sale and lease-back transactions</v>
          </cell>
          <cell r="J470">
            <v>1</v>
          </cell>
          <cell r="K470">
            <v>7</v>
          </cell>
          <cell r="L470">
            <v>7</v>
          </cell>
          <cell r="M470">
            <v>155</v>
          </cell>
          <cell r="N470">
            <v>62</v>
          </cell>
          <cell r="O470">
            <v>20</v>
          </cell>
          <cell r="P470">
            <v>123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Y470">
            <v>31</v>
          </cell>
          <cell r="Z470">
            <v>0</v>
          </cell>
          <cell r="AA470">
            <v>170</v>
          </cell>
          <cell r="AB470">
            <v>205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</row>
        <row r="471">
          <cell r="A471" t="str">
            <v>Principal payments on capital lease obligations</v>
          </cell>
          <cell r="J471">
            <v>-29</v>
          </cell>
          <cell r="K471">
            <v>-53</v>
          </cell>
          <cell r="L471">
            <v>-46</v>
          </cell>
          <cell r="M471">
            <v>-53</v>
          </cell>
          <cell r="N471">
            <v>-71</v>
          </cell>
          <cell r="O471">
            <v>-72</v>
          </cell>
          <cell r="P471">
            <v>-88</v>
          </cell>
          <cell r="Q471">
            <v>-135</v>
          </cell>
          <cell r="R471">
            <v>-105</v>
          </cell>
          <cell r="S471">
            <v>-110</v>
          </cell>
          <cell r="T471">
            <v>-115</v>
          </cell>
          <cell r="U471">
            <v>-120</v>
          </cell>
          <cell r="Y471">
            <v>-48</v>
          </cell>
          <cell r="Z471">
            <v>-90</v>
          </cell>
          <cell r="AA471">
            <v>-181</v>
          </cell>
          <cell r="AB471">
            <v>-366</v>
          </cell>
          <cell r="AC471">
            <v>-450</v>
          </cell>
          <cell r="AD471">
            <v>-495.00000000000006</v>
          </cell>
          <cell r="AE471">
            <v>-544.50000000000011</v>
          </cell>
          <cell r="AF471">
            <v>-598.95000000000016</v>
          </cell>
          <cell r="AG471">
            <v>-658.84500000000025</v>
          </cell>
          <cell r="AH471">
            <v>-724.72950000000037</v>
          </cell>
          <cell r="AI471">
            <v>-797.20245000000045</v>
          </cell>
          <cell r="AJ471">
            <v>-876.92269500000054</v>
          </cell>
          <cell r="AK471">
            <v>-964.61496450000072</v>
          </cell>
          <cell r="AL471">
            <v>-1061.0764609500009</v>
          </cell>
          <cell r="AM471">
            <v>-1167.1841070450012</v>
          </cell>
        </row>
        <row r="472">
          <cell r="A472" t="str">
            <v>Excess tax benefit from share-based award activity</v>
          </cell>
          <cell r="J472">
            <v>69</v>
          </cell>
          <cell r="K472">
            <v>286</v>
          </cell>
          <cell r="L472">
            <v>50</v>
          </cell>
          <cell r="M472">
            <v>28</v>
          </cell>
          <cell r="N472">
            <v>54</v>
          </cell>
          <cell r="O472">
            <v>327</v>
          </cell>
          <cell r="P472">
            <v>473</v>
          </cell>
          <cell r="Q472">
            <v>179</v>
          </cell>
          <cell r="R472">
            <v>78.90510207161708</v>
          </cell>
          <cell r="S472">
            <v>79.312276102058661</v>
          </cell>
          <cell r="T472">
            <v>73.489231530171097</v>
          </cell>
          <cell r="U472">
            <v>66.581192096947319</v>
          </cell>
          <cell r="Y472">
            <v>51</v>
          </cell>
          <cell r="Z472">
            <v>115</v>
          </cell>
          <cell r="AA472">
            <v>433</v>
          </cell>
          <cell r="AB472">
            <v>1033</v>
          </cell>
          <cell r="AC472">
            <v>298.28780180079411</v>
          </cell>
          <cell r="AD472">
            <v>312.31125673051349</v>
          </cell>
          <cell r="AE472">
            <v>286.07888907574596</v>
          </cell>
          <cell r="AF472">
            <v>278.1363777791392</v>
          </cell>
          <cell r="AG472">
            <v>323.68766331309683</v>
          </cell>
          <cell r="AH472">
            <v>373.19883792152325</v>
          </cell>
          <cell r="AI472">
            <v>424.3500225098341</v>
          </cell>
          <cell r="AJ472">
            <v>483.84452488901275</v>
          </cell>
          <cell r="AK472">
            <v>542.68371046361506</v>
          </cell>
          <cell r="AL472">
            <v>596.63808166515162</v>
          </cell>
          <cell r="AM472">
            <v>649.08415946551111</v>
          </cell>
        </row>
        <row r="473">
          <cell r="A473" t="str">
            <v>Other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-2862</v>
          </cell>
          <cell r="R473">
            <v>500</v>
          </cell>
          <cell r="S473">
            <v>0</v>
          </cell>
          <cell r="T473">
            <v>0</v>
          </cell>
          <cell r="U473">
            <v>0</v>
          </cell>
          <cell r="AB473">
            <v>-2862</v>
          </cell>
          <cell r="AC473">
            <v>500</v>
          </cell>
        </row>
        <row r="474">
          <cell r="A474" t="str">
            <v>Net cash from financing activities</v>
          </cell>
          <cell r="J474">
            <v>798</v>
          </cell>
          <cell r="K474">
            <v>255</v>
          </cell>
          <cell r="L474">
            <v>14</v>
          </cell>
          <cell r="M474">
            <v>131</v>
          </cell>
          <cell r="N474">
            <v>50</v>
          </cell>
          <cell r="O474">
            <v>7040</v>
          </cell>
          <cell r="P474">
            <v>507</v>
          </cell>
          <cell r="Q474">
            <v>-1314</v>
          </cell>
          <cell r="R474">
            <v>473.90510207161708</v>
          </cell>
          <cell r="S474">
            <v>-30.687723897941339</v>
          </cell>
          <cell r="T474">
            <v>-41.510768469828903</v>
          </cell>
          <cell r="U474">
            <v>-53.418807903052681</v>
          </cell>
          <cell r="W474">
            <v>0</v>
          </cell>
          <cell r="X474">
            <v>0</v>
          </cell>
          <cell r="Y474">
            <v>243</v>
          </cell>
          <cell r="Z474">
            <v>781</v>
          </cell>
          <cell r="AA474">
            <v>1198</v>
          </cell>
          <cell r="AB474">
            <v>6283</v>
          </cell>
          <cell r="AC474">
            <v>348.28780180079411</v>
          </cell>
          <cell r="AD474">
            <v>-182.68874326948657</v>
          </cell>
          <cell r="AE474">
            <v>-258.42111092425415</v>
          </cell>
          <cell r="AF474">
            <v>-320.81362222086096</v>
          </cell>
          <cell r="AG474">
            <v>-335.15733668690342</v>
          </cell>
          <cell r="AH474">
            <v>-351.53066207847712</v>
          </cell>
          <cell r="AI474">
            <v>-372.85242749016635</v>
          </cell>
          <cell r="AJ474">
            <v>-393.0781701109878</v>
          </cell>
          <cell r="AK474">
            <v>-421.93125403638567</v>
          </cell>
          <cell r="AL474">
            <v>-464.43837928484925</v>
          </cell>
          <cell r="AM474">
            <v>-518.09994757949005</v>
          </cell>
        </row>
        <row r="476">
          <cell r="A476" t="str">
            <v>Effect of exchange rate changes on cash and cash equivalents</v>
          </cell>
          <cell r="J476">
            <v>1</v>
          </cell>
          <cell r="K476">
            <v>3</v>
          </cell>
          <cell r="L476">
            <v>-9</v>
          </cell>
          <cell r="M476">
            <v>8</v>
          </cell>
          <cell r="N476">
            <v>-1</v>
          </cell>
          <cell r="O476">
            <v>-16</v>
          </cell>
          <cell r="P476">
            <v>12</v>
          </cell>
          <cell r="Q476">
            <v>4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-3</v>
          </cell>
          <cell r="AA476">
            <v>3</v>
          </cell>
          <cell r="AB476">
            <v>-1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</row>
        <row r="478">
          <cell r="A478" t="str">
            <v>Net change in cash</v>
          </cell>
          <cell r="J478">
            <v>991</v>
          </cell>
          <cell r="K478">
            <v>-1645</v>
          </cell>
          <cell r="L478">
            <v>-225</v>
          </cell>
          <cell r="M478">
            <v>606</v>
          </cell>
          <cell r="N478">
            <v>-230</v>
          </cell>
          <cell r="O478">
            <v>816</v>
          </cell>
          <cell r="P478">
            <v>380</v>
          </cell>
          <cell r="Q478">
            <v>-94</v>
          </cell>
          <cell r="R478">
            <v>506.34053384819737</v>
          </cell>
          <cell r="S478">
            <v>166.23603426982362</v>
          </cell>
          <cell r="T478">
            <v>417.14579684028234</v>
          </cell>
          <cell r="U478">
            <v>445.588561344955</v>
          </cell>
          <cell r="W478">
            <v>-44</v>
          </cell>
          <cell r="X478">
            <v>-62</v>
          </cell>
          <cell r="Y478">
            <v>336</v>
          </cell>
          <cell r="Z478">
            <v>1152</v>
          </cell>
          <cell r="AA478">
            <v>-273</v>
          </cell>
          <cell r="AB478">
            <v>872</v>
          </cell>
          <cell r="AC478">
            <v>1535.3109263032588</v>
          </cell>
          <cell r="AD478">
            <v>1600.5002085380302</v>
          </cell>
          <cell r="AE478">
            <v>2441.0533251265351</v>
          </cell>
          <cell r="AF478">
            <v>3382.7313650082065</v>
          </cell>
          <cell r="AG478">
            <v>4380.2940627301396</v>
          </cell>
          <cell r="AH478">
            <v>4899.9954165326953</v>
          </cell>
          <cell r="AI478">
            <v>5774.2857161369029</v>
          </cell>
          <cell r="AJ478">
            <v>6920.7357751454019</v>
          </cell>
          <cell r="AK478">
            <v>8166.5915396969476</v>
          </cell>
          <cell r="AL478">
            <v>9406.1417879266264</v>
          </cell>
          <cell r="AM478">
            <v>10680.67876812256</v>
          </cell>
        </row>
        <row r="479">
          <cell r="A479" t="str">
            <v>Cash &amp; equivalents - BOP</v>
          </cell>
          <cell r="J479">
            <v>1785</v>
          </cell>
          <cell r="K479">
            <v>2776</v>
          </cell>
          <cell r="L479">
            <v>1131</v>
          </cell>
          <cell r="M479">
            <v>906</v>
          </cell>
          <cell r="N479">
            <v>1512</v>
          </cell>
          <cell r="O479">
            <v>1282</v>
          </cell>
          <cell r="P479">
            <v>2098</v>
          </cell>
          <cell r="Q479">
            <v>2478</v>
          </cell>
          <cell r="R479">
            <v>2384</v>
          </cell>
          <cell r="S479">
            <v>2890.3405338481975</v>
          </cell>
          <cell r="T479">
            <v>3056.576568118021</v>
          </cell>
          <cell r="U479">
            <v>3473.7223649583034</v>
          </cell>
          <cell r="Y479">
            <v>297</v>
          </cell>
          <cell r="Z479">
            <v>633</v>
          </cell>
          <cell r="AA479">
            <v>1785</v>
          </cell>
          <cell r="AB479">
            <v>1512</v>
          </cell>
          <cell r="AC479">
            <v>2384</v>
          </cell>
          <cell r="AD479">
            <v>3919.3109263032588</v>
          </cell>
          <cell r="AE479">
            <v>5519.8111348412895</v>
          </cell>
          <cell r="AF479">
            <v>7960.8644599678246</v>
          </cell>
          <cell r="AG479">
            <v>11343.595824976032</v>
          </cell>
          <cell r="AH479">
            <v>15723.889887706171</v>
          </cell>
          <cell r="AI479">
            <v>20623.885304238866</v>
          </cell>
          <cell r="AJ479">
            <v>26398.171020375768</v>
          </cell>
          <cell r="AK479">
            <v>33318.906795521172</v>
          </cell>
          <cell r="AL479">
            <v>41485.498335218123</v>
          </cell>
          <cell r="AM479">
            <v>50891.640123144753</v>
          </cell>
        </row>
        <row r="480">
          <cell r="A480" t="str">
            <v>Cash &amp; equivalents - EOP</v>
          </cell>
          <cell r="J480">
            <v>2776</v>
          </cell>
          <cell r="K480">
            <v>1131</v>
          </cell>
          <cell r="L480">
            <v>906</v>
          </cell>
          <cell r="M480">
            <v>1512</v>
          </cell>
          <cell r="N480">
            <v>1282</v>
          </cell>
          <cell r="O480">
            <v>2098</v>
          </cell>
          <cell r="P480">
            <v>2478</v>
          </cell>
          <cell r="Q480">
            <v>2384</v>
          </cell>
          <cell r="R480">
            <v>2890.3405338481975</v>
          </cell>
          <cell r="S480">
            <v>3056.576568118021</v>
          </cell>
          <cell r="T480">
            <v>3473.7223649583034</v>
          </cell>
          <cell r="U480">
            <v>3919.3109263032584</v>
          </cell>
          <cell r="W480">
            <v>-44</v>
          </cell>
          <cell r="X480">
            <v>-62</v>
          </cell>
          <cell r="Y480">
            <v>633</v>
          </cell>
          <cell r="Z480">
            <v>1785</v>
          </cell>
          <cell r="AA480">
            <v>1512</v>
          </cell>
          <cell r="AB480">
            <v>2384</v>
          </cell>
          <cell r="AC480">
            <v>3919.3109263032588</v>
          </cell>
          <cell r="AD480">
            <v>5519.8111348412895</v>
          </cell>
          <cell r="AE480">
            <v>7960.8644599678246</v>
          </cell>
          <cell r="AF480">
            <v>11343.595824976032</v>
          </cell>
          <cell r="AG480">
            <v>15723.889887706171</v>
          </cell>
          <cell r="AH480">
            <v>20623.885304238866</v>
          </cell>
          <cell r="AI480">
            <v>26398.171020375768</v>
          </cell>
          <cell r="AJ480">
            <v>33318.906795521172</v>
          </cell>
          <cell r="AK480">
            <v>41485.498335218123</v>
          </cell>
          <cell r="AL480">
            <v>50891.640123144753</v>
          </cell>
          <cell r="AM480">
            <v>61572.318891267314</v>
          </cell>
        </row>
        <row r="482">
          <cell r="A482" t="str">
            <v>Capex</v>
          </cell>
        </row>
        <row r="483">
          <cell r="A483" t="str">
            <v>Capex</v>
          </cell>
          <cell r="J483">
            <v>153</v>
          </cell>
          <cell r="K483">
            <v>132</v>
          </cell>
          <cell r="L483">
            <v>135</v>
          </cell>
          <cell r="M483">
            <v>185</v>
          </cell>
          <cell r="N483">
            <v>453</v>
          </cell>
          <cell r="O483">
            <v>413</v>
          </cell>
          <cell r="P483">
            <v>171</v>
          </cell>
          <cell r="Q483">
            <v>198</v>
          </cell>
          <cell r="R483">
            <v>427.40263622125912</v>
          </cell>
          <cell r="S483">
            <v>450.63793239806057</v>
          </cell>
          <cell r="T483">
            <v>477.68000494611209</v>
          </cell>
          <cell r="U483">
            <v>540.97218578769696</v>
          </cell>
          <cell r="W483">
            <v>55</v>
          </cell>
          <cell r="X483">
            <v>70</v>
          </cell>
          <cell r="Y483">
            <v>33</v>
          </cell>
          <cell r="Z483">
            <v>293</v>
          </cell>
          <cell r="AA483">
            <v>606</v>
          </cell>
          <cell r="AB483">
            <v>1235</v>
          </cell>
          <cell r="AC483">
            <v>1896.6927593531286</v>
          </cell>
          <cell r="AD483">
            <v>2342.3344254788508</v>
          </cell>
          <cell r="AE483">
            <v>2503.1902794127773</v>
          </cell>
          <cell r="AF483">
            <v>2551.901266123602</v>
          </cell>
          <cell r="AG483">
            <v>2654.2388391673935</v>
          </cell>
          <cell r="AH483">
            <v>3060.2304709564905</v>
          </cell>
          <cell r="AI483">
            <v>3479.6701845806397</v>
          </cell>
          <cell r="AJ483">
            <v>3967.5251040899043</v>
          </cell>
          <cell r="AK483">
            <v>4450.0064258016437</v>
          </cell>
          <cell r="AL483">
            <v>4892.4322696542431</v>
          </cell>
          <cell r="AM483">
            <v>5322.4901076171909</v>
          </cell>
          <cell r="AO483">
            <v>0.56937028661391942</v>
          </cell>
          <cell r="AP483">
            <v>0.3331476413490988</v>
          </cell>
        </row>
        <row r="484">
          <cell r="A484" t="str">
            <v>Y/Y Capex change</v>
          </cell>
          <cell r="N484">
            <v>1.9607843137254903</v>
          </cell>
          <cell r="O484">
            <v>2.1287878787878789</v>
          </cell>
          <cell r="P484">
            <v>0.26666666666666661</v>
          </cell>
          <cell r="Q484">
            <v>7.0270270270270219E-2</v>
          </cell>
          <cell r="R484">
            <v>-5.6506321807375026E-2</v>
          </cell>
          <cell r="S484">
            <v>9.1133008227749501E-2</v>
          </cell>
          <cell r="T484">
            <v>1.7934503213222928</v>
          </cell>
          <cell r="U484">
            <v>1.7321827565035202</v>
          </cell>
          <cell r="Z484">
            <v>7.8787878787878789</v>
          </cell>
          <cell r="AA484">
            <v>1.0682593856655291</v>
          </cell>
          <cell r="AB484">
            <v>1.0379537953795381</v>
          </cell>
          <cell r="AC484">
            <v>0.53578361081224979</v>
          </cell>
          <cell r="AD484">
            <v>0.2349572243201421</v>
          </cell>
          <cell r="AE484">
            <v>6.8673308210906781E-2</v>
          </cell>
          <cell r="AF484">
            <v>1.9459562108179673E-2</v>
          </cell>
          <cell r="AG484">
            <v>4.0102481393899936E-2</v>
          </cell>
          <cell r="AH484">
            <v>0.1529597208050999</v>
          </cell>
          <cell r="AI484">
            <v>0.13706147873661667</v>
          </cell>
          <cell r="AJ484">
            <v>0.14020148279313416</v>
          </cell>
          <cell r="AK484">
            <v>0.12160762920299506</v>
          </cell>
          <cell r="AL484">
            <v>9.9421394379874073E-2</v>
          </cell>
          <cell r="AM484">
            <v>8.7902665639424615E-2</v>
          </cell>
        </row>
        <row r="485">
          <cell r="A485" t="str">
            <v>Capex as % of net revenues</v>
          </cell>
          <cell r="J485">
            <v>0.20930232558139536</v>
          </cell>
          <cell r="K485">
            <v>0.14748603351955308</v>
          </cell>
          <cell r="L485">
            <v>0.14150943396226415</v>
          </cell>
          <cell r="M485">
            <v>0.16357206012378425</v>
          </cell>
          <cell r="N485">
            <v>0.42816635160680527</v>
          </cell>
          <cell r="O485">
            <v>0.34881756756756754</v>
          </cell>
          <cell r="P485">
            <v>0.13549920760697307</v>
          </cell>
          <cell r="Q485">
            <v>0.12492113564668769</v>
          </cell>
          <cell r="R485">
            <v>0.26</v>
          </cell>
          <cell r="S485">
            <v>0.25</v>
          </cell>
          <cell r="T485">
            <v>0.26</v>
          </cell>
          <cell r="U485">
            <v>0.26</v>
          </cell>
          <cell r="W485">
            <v>0.35947712418300654</v>
          </cell>
          <cell r="X485">
            <v>0.25735294117647056</v>
          </cell>
          <cell r="Y485">
            <v>4.2471042471042469E-2</v>
          </cell>
          <cell r="Z485">
            <v>0.14842958459979735</v>
          </cell>
          <cell r="AA485">
            <v>0.16329830234438156</v>
          </cell>
          <cell r="AB485">
            <v>0.24268029082334447</v>
          </cell>
          <cell r="AC485">
            <v>0.25755231119162764</v>
          </cell>
          <cell r="AD485">
            <v>0.24</v>
          </cell>
          <cell r="AE485">
            <v>0.21</v>
          </cell>
          <cell r="AF485">
            <v>0.1835</v>
          </cell>
          <cell r="AG485">
            <v>0.16400000000000001</v>
          </cell>
          <cell r="AH485">
            <v>0.16400000000000001</v>
          </cell>
          <cell r="AI485">
            <v>0.16400000000000001</v>
          </cell>
          <cell r="AJ485">
            <v>0.16400000000000001</v>
          </cell>
          <cell r="AK485">
            <v>0.16400000000000001</v>
          </cell>
          <cell r="AL485">
            <v>0.16400000000000001</v>
          </cell>
          <cell r="AM485">
            <v>0.16400000000000001</v>
          </cell>
        </row>
        <row r="486">
          <cell r="A486" t="str">
            <v>Capex as % of operating cash flow</v>
          </cell>
          <cell r="J486">
            <v>0.44347826086956521</v>
          </cell>
          <cell r="N486">
            <v>1.0272108843537415</v>
          </cell>
          <cell r="O486">
            <v>1.7066115702479339</v>
          </cell>
          <cell r="P486">
            <v>0.68400000000000005</v>
          </cell>
          <cell r="Q486">
            <v>0.29074889867841408</v>
          </cell>
          <cell r="R486">
            <v>0.92946336105271588</v>
          </cell>
          <cell r="S486">
            <v>0.69589961692190716</v>
          </cell>
          <cell r="T486">
            <v>0.51015844101378804</v>
          </cell>
          <cell r="U486">
            <v>0.52017578919532148</v>
          </cell>
          <cell r="W486">
            <v>5</v>
          </cell>
          <cell r="X486">
            <v>8.75</v>
          </cell>
          <cell r="Y486">
            <v>0.2129032258064516</v>
          </cell>
          <cell r="Z486">
            <v>0.41977077363896848</v>
          </cell>
          <cell r="AA486">
            <v>0.39122014202711425</v>
          </cell>
          <cell r="AB486">
            <v>0.76517967781908303</v>
          </cell>
          <cell r="AC486">
            <v>0.61506728595945726</v>
          </cell>
          <cell r="AD486">
            <v>0.56776661074686741</v>
          </cell>
          <cell r="AE486">
            <v>0.48113619007057973</v>
          </cell>
          <cell r="AF486">
            <v>0.40794871584994991</v>
          </cell>
          <cell r="AG486">
            <v>0.36015609248689634</v>
          </cell>
          <cell r="AH486">
            <v>0.36818095581922078</v>
          </cell>
          <cell r="AI486">
            <v>0.36145626524886615</v>
          </cell>
          <cell r="AJ486">
            <v>0.35168919990218767</v>
          </cell>
          <cell r="AK486">
            <v>0.34129665630801526</v>
          </cell>
          <cell r="AL486">
            <v>0.33139796437731223</v>
          </cell>
          <cell r="AM486">
            <v>0.3221598876294941</v>
          </cell>
        </row>
        <row r="488">
          <cell r="A488" t="str">
            <v>FCF (Facebook defined)</v>
          </cell>
        </row>
        <row r="489">
          <cell r="A489" t="str">
            <v>Cash flow from operations</v>
          </cell>
          <cell r="J489">
            <v>345</v>
          </cell>
          <cell r="K489">
            <v>184</v>
          </cell>
          <cell r="L489">
            <v>556</v>
          </cell>
          <cell r="M489">
            <v>514</v>
          </cell>
          <cell r="N489">
            <v>441</v>
          </cell>
          <cell r="O489">
            <v>242</v>
          </cell>
          <cell r="P489">
            <v>250</v>
          </cell>
          <cell r="Q489">
            <v>681</v>
          </cell>
          <cell r="R489">
            <v>459.8380679978394</v>
          </cell>
          <cell r="S489">
            <v>647.56169056582553</v>
          </cell>
          <cell r="T489">
            <v>936.33657025622335</v>
          </cell>
          <cell r="U489">
            <v>1039.9795550357046</v>
          </cell>
          <cell r="W489">
            <v>11</v>
          </cell>
          <cell r="X489">
            <v>8</v>
          </cell>
          <cell r="Y489">
            <v>155</v>
          </cell>
          <cell r="Z489">
            <v>698</v>
          </cell>
          <cell r="AA489">
            <v>1549</v>
          </cell>
          <cell r="AB489">
            <v>1614</v>
          </cell>
          <cell r="AC489">
            <v>3083.7158838555933</v>
          </cell>
          <cell r="AD489">
            <v>4125.5233772863676</v>
          </cell>
          <cell r="AE489">
            <v>5202.6647154635666</v>
          </cell>
          <cell r="AF489">
            <v>6255.4462533526694</v>
          </cell>
          <cell r="AG489">
            <v>7369.6902385844369</v>
          </cell>
          <cell r="AH489">
            <v>8311.7565495676627</v>
          </cell>
          <cell r="AI489">
            <v>9626.8083282077096</v>
          </cell>
          <cell r="AJ489">
            <v>11281.339049346294</v>
          </cell>
          <cell r="AK489">
            <v>13038.529219534978</v>
          </cell>
          <cell r="AL489">
            <v>14763.01243686572</v>
          </cell>
          <cell r="AM489">
            <v>16521.268823319242</v>
          </cell>
          <cell r="AO489">
            <v>0.38614675160078349</v>
          </cell>
          <cell r="AP489">
            <v>0.3220301991223482</v>
          </cell>
        </row>
        <row r="490">
          <cell r="A490" t="str">
            <v>- Capex</v>
          </cell>
          <cell r="J490">
            <v>-153</v>
          </cell>
          <cell r="K490">
            <v>-132</v>
          </cell>
          <cell r="L490">
            <v>-135</v>
          </cell>
          <cell r="M490">
            <v>-185</v>
          </cell>
          <cell r="N490">
            <v>-453</v>
          </cell>
          <cell r="O490">
            <v>-413</v>
          </cell>
          <cell r="P490">
            <v>-171</v>
          </cell>
          <cell r="Q490">
            <v>-198</v>
          </cell>
          <cell r="R490">
            <v>-427.40263622125912</v>
          </cell>
          <cell r="S490">
            <v>-450.63793239806057</v>
          </cell>
          <cell r="T490">
            <v>-477.68000494611209</v>
          </cell>
          <cell r="U490">
            <v>-540.97218578769696</v>
          </cell>
          <cell r="W490">
            <v>-55</v>
          </cell>
          <cell r="X490">
            <v>-70</v>
          </cell>
          <cell r="Y490">
            <v>-33</v>
          </cell>
          <cell r="Z490">
            <v>-293</v>
          </cell>
          <cell r="AA490">
            <v>-606</v>
          </cell>
          <cell r="AB490">
            <v>-1235</v>
          </cell>
          <cell r="AC490">
            <v>-1896.6927593531286</v>
          </cell>
          <cell r="AD490">
            <v>-2342.3344254788508</v>
          </cell>
          <cell r="AE490">
            <v>-2503.1902794127773</v>
          </cell>
          <cell r="AF490">
            <v>-2551.901266123602</v>
          </cell>
          <cell r="AG490">
            <v>-2654.2388391673935</v>
          </cell>
          <cell r="AH490">
            <v>-3060.2304709564905</v>
          </cell>
          <cell r="AI490">
            <v>-3479.6701845806397</v>
          </cell>
          <cell r="AJ490">
            <v>-3967.5251040899043</v>
          </cell>
          <cell r="AK490">
            <v>-4450.0064258016437</v>
          </cell>
          <cell r="AL490">
            <v>-4892.4322696542431</v>
          </cell>
          <cell r="AM490">
            <v>-5322.4901076171909</v>
          </cell>
        </row>
        <row r="491">
          <cell r="A491" t="str">
            <v>- Property and equipment acquired under capital leases</v>
          </cell>
          <cell r="J491">
            <v>-211</v>
          </cell>
          <cell r="K491">
            <v>-80</v>
          </cell>
          <cell r="L491">
            <v>-102</v>
          </cell>
          <cell r="M491">
            <v>-80</v>
          </cell>
          <cell r="N491">
            <v>-38</v>
          </cell>
          <cell r="O491">
            <v>-52</v>
          </cell>
          <cell r="P491">
            <v>-161</v>
          </cell>
          <cell r="Q491">
            <v>-89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W491">
            <v>-11</v>
          </cell>
          <cell r="X491">
            <v>-26</v>
          </cell>
          <cell r="Y491">
            <v>-56</v>
          </cell>
          <cell r="Z491">
            <v>-217</v>
          </cell>
          <cell r="AA491">
            <v>-473</v>
          </cell>
          <cell r="AB491">
            <v>-340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</row>
        <row r="492">
          <cell r="A492" t="str">
            <v>=Free Cash Flow (Facebook defined)</v>
          </cell>
          <cell r="J492">
            <v>-19</v>
          </cell>
          <cell r="K492">
            <v>-77</v>
          </cell>
          <cell r="L492">
            <v>319</v>
          </cell>
          <cell r="M492">
            <v>249</v>
          </cell>
          <cell r="N492">
            <v>-50</v>
          </cell>
          <cell r="O492">
            <v>-223</v>
          </cell>
          <cell r="P492">
            <v>-82</v>
          </cell>
          <cell r="Q492">
            <v>394</v>
          </cell>
          <cell r="R492">
            <v>32.435431776580288</v>
          </cell>
          <cell r="S492">
            <v>196.92375816776496</v>
          </cell>
          <cell r="T492">
            <v>458.65656531011126</v>
          </cell>
          <cell r="U492">
            <v>499.00736924800765</v>
          </cell>
          <cell r="W492">
            <v>-55</v>
          </cell>
          <cell r="X492">
            <v>-88</v>
          </cell>
          <cell r="Y492">
            <v>66</v>
          </cell>
          <cell r="Z492">
            <v>188</v>
          </cell>
          <cell r="AA492">
            <v>470</v>
          </cell>
          <cell r="AB492">
            <v>39</v>
          </cell>
          <cell r="AC492">
            <v>1187.0231245024647</v>
          </cell>
          <cell r="AD492">
            <v>1783.1889518075168</v>
          </cell>
          <cell r="AE492">
            <v>2699.4744360507893</v>
          </cell>
          <cell r="AF492">
            <v>3703.5449872290674</v>
          </cell>
          <cell r="AG492">
            <v>4715.4513994170429</v>
          </cell>
          <cell r="AH492">
            <v>5251.5260786111721</v>
          </cell>
          <cell r="AI492">
            <v>6147.1381436270694</v>
          </cell>
          <cell r="AJ492">
            <v>7313.8139452563901</v>
          </cell>
          <cell r="AK492">
            <v>8588.5227937333329</v>
          </cell>
          <cell r="AL492">
            <v>9870.5801672114758</v>
          </cell>
          <cell r="AM492">
            <v>11198.77871570205</v>
          </cell>
          <cell r="AO492">
            <v>0.55967161705085644</v>
          </cell>
          <cell r="AP492">
            <v>0.5111373964727004</v>
          </cell>
        </row>
        <row r="493">
          <cell r="A493" t="str">
            <v xml:space="preserve">   % Y/Y change</v>
          </cell>
          <cell r="N493">
            <v>1.6315789473684212</v>
          </cell>
          <cell r="O493">
            <v>1.8961038961038961</v>
          </cell>
          <cell r="P493">
            <v>-1.2570532915360502</v>
          </cell>
          <cell r="Q493">
            <v>0.58232931726907622</v>
          </cell>
          <cell r="R493">
            <v>-1.6487086355316056</v>
          </cell>
          <cell r="S493">
            <v>-1.8830661801245066</v>
          </cell>
          <cell r="T493">
            <v>-6.5933727476842838</v>
          </cell>
          <cell r="U493">
            <v>0.26651616560408042</v>
          </cell>
          <cell r="Z493">
            <v>1.8484848484848486</v>
          </cell>
          <cell r="AA493">
            <v>1.5</v>
          </cell>
          <cell r="AB493">
            <v>-0.91702127659574473</v>
          </cell>
          <cell r="AC493">
            <v>29.436490371858071</v>
          </cell>
          <cell r="AD493">
            <v>0.5022360685306213</v>
          </cell>
          <cell r="AE493">
            <v>0.51384654627569692</v>
          </cell>
          <cell r="AF493">
            <v>0.37195038329282659</v>
          </cell>
          <cell r="AG493">
            <v>0.27322643998583307</v>
          </cell>
          <cell r="AH493">
            <v>0.11368470031530853</v>
          </cell>
          <cell r="AI493">
            <v>0.17054320051148864</v>
          </cell>
          <cell r="AJ493">
            <v>0.18979170052308802</v>
          </cell>
          <cell r="AK493">
            <v>0.1742878418863385</v>
          </cell>
          <cell r="AL493">
            <v>0.14927565592695458</v>
          </cell>
          <cell r="AM493">
            <v>0.13456134553292443</v>
          </cell>
        </row>
        <row r="494">
          <cell r="A494" t="str">
            <v>Free Cash Flow per share</v>
          </cell>
          <cell r="N494">
            <v>-2.1177467174925878E-2</v>
          </cell>
          <cell r="O494">
            <v>-0.11868014901543374</v>
          </cell>
          <cell r="P494">
            <v>-3.3884297520661154E-2</v>
          </cell>
          <cell r="Q494">
            <v>0.15722266560255388</v>
          </cell>
          <cell r="R494">
            <v>1.2665143216157863E-2</v>
          </cell>
          <cell r="S494">
            <v>7.6743475513548307E-2</v>
          </cell>
          <cell r="T494">
            <v>0.17653001017640096</v>
          </cell>
          <cell r="U494">
            <v>0.18807904376146789</v>
          </cell>
          <cell r="AA494">
            <v>0.20154373927958832</v>
          </cell>
          <cell r="AB494">
            <v>1.8005540166204988E-2</v>
          </cell>
          <cell r="AC494">
            <v>0.45749939422111463</v>
          </cell>
          <cell r="AD494">
            <v>0.62797420254142955</v>
          </cell>
          <cell r="AE494">
            <v>0.8815792079398036</v>
          </cell>
          <cell r="AF494">
            <v>1.134546510014987</v>
          </cell>
          <cell r="AG494">
            <v>1.3674457556377937</v>
          </cell>
          <cell r="AH494">
            <v>1.4523077872268821</v>
          </cell>
          <cell r="AI494">
            <v>1.6310393432970967</v>
          </cell>
          <cell r="AJ494">
            <v>1.8712961209631032</v>
          </cell>
          <cell r="AK494">
            <v>2.1279587068369503</v>
          </cell>
          <cell r="AL494">
            <v>2.3767959389002553</v>
          </cell>
          <cell r="AM494">
            <v>2.6287824123741128</v>
          </cell>
        </row>
        <row r="496">
          <cell r="A496" t="str">
            <v>FCF conversion as % of Cash Flow from Ops</v>
          </cell>
          <cell r="J496">
            <v>-5.5072463768115941E-2</v>
          </cell>
          <cell r="K496">
            <v>-0.41847826086956524</v>
          </cell>
          <cell r="L496">
            <v>0.57374100719424459</v>
          </cell>
          <cell r="M496">
            <v>0.48443579766536965</v>
          </cell>
          <cell r="N496">
            <v>-0.11337868480725624</v>
          </cell>
          <cell r="O496">
            <v>-0.92148760330578516</v>
          </cell>
          <cell r="P496">
            <v>-0.32800000000000001</v>
          </cell>
          <cell r="Q496">
            <v>0.57856093979442003</v>
          </cell>
          <cell r="R496">
            <v>7.0536638947284125E-2</v>
          </cell>
          <cell r="S496">
            <v>0.30410038307809284</v>
          </cell>
          <cell r="T496">
            <v>0.48984155898621201</v>
          </cell>
          <cell r="U496">
            <v>0.47982421080467846</v>
          </cell>
          <cell r="W496">
            <v>-5</v>
          </cell>
          <cell r="X496">
            <v>-11</v>
          </cell>
          <cell r="Y496">
            <v>0.4258064516129032</v>
          </cell>
          <cell r="Z496">
            <v>0.2693409742120344</v>
          </cell>
          <cell r="AA496">
            <v>0.30342156229825695</v>
          </cell>
          <cell r="AB496">
            <v>2.4163568773234202E-2</v>
          </cell>
          <cell r="AC496">
            <v>0.3849327140405428</v>
          </cell>
          <cell r="AD496">
            <v>0.43223338925313259</v>
          </cell>
          <cell r="AE496">
            <v>0.51886380992942027</v>
          </cell>
          <cell r="AF496">
            <v>0.59205128415005004</v>
          </cell>
          <cell r="AG496">
            <v>0.6398439075131036</v>
          </cell>
          <cell r="AH496">
            <v>0.63181904418077928</v>
          </cell>
          <cell r="AI496">
            <v>0.6385437347511338</v>
          </cell>
          <cell r="AJ496">
            <v>0.64831080009781239</v>
          </cell>
          <cell r="AK496">
            <v>0.65870334369198469</v>
          </cell>
          <cell r="AL496">
            <v>0.66860203562268772</v>
          </cell>
          <cell r="AM496">
            <v>0.6778401123705059</v>
          </cell>
        </row>
        <row r="497">
          <cell r="A497" t="str">
            <v xml:space="preserve">   Y/Y change in CFO</v>
          </cell>
          <cell r="N497">
            <v>0.27826086956521734</v>
          </cell>
          <cell r="O497">
            <v>0.31521739130434789</v>
          </cell>
          <cell r="P497">
            <v>-0.55035971223021585</v>
          </cell>
          <cell r="Q497">
            <v>0.32490272373540852</v>
          </cell>
          <cell r="R497">
            <v>4.2716707478093863E-2</v>
          </cell>
          <cell r="S497">
            <v>1.6758747544042376</v>
          </cell>
          <cell r="T497">
            <v>2.7453462810248932</v>
          </cell>
          <cell r="U497">
            <v>0.52713591047827402</v>
          </cell>
          <cell r="Z497">
            <v>3.5032258064516126</v>
          </cell>
          <cell r="AA497">
            <v>1.2191977077363898</v>
          </cell>
          <cell r="AB497">
            <v>4.1962556488056801E-2</v>
          </cell>
          <cell r="AC497">
            <v>0.91060463683741832</v>
          </cell>
          <cell r="AD497">
            <v>0.33784159522770119</v>
          </cell>
          <cell r="AE497">
            <v>0.26109204570444278</v>
          </cell>
          <cell r="AF497">
            <v>0.20235429255319559</v>
          </cell>
          <cell r="AG497">
            <v>0.17812382044439712</v>
          </cell>
          <cell r="AH497">
            <v>0.12782983822725469</v>
          </cell>
          <cell r="AI497">
            <v>0.15821586818594313</v>
          </cell>
          <cell r="AJ497">
            <v>0.17186700562954083</v>
          </cell>
          <cell r="AK497">
            <v>0.1557607800370564</v>
          </cell>
          <cell r="AL497">
            <v>0.13226056315823076</v>
          </cell>
          <cell r="AM497">
            <v>0.11909875399568604</v>
          </cell>
        </row>
        <row r="498">
          <cell r="A498" t="str">
            <v>FCF as % of EBITDA</v>
          </cell>
          <cell r="J498">
            <v>-4.2505592841163314E-2</v>
          </cell>
          <cell r="K498">
            <v>-0.14025500910746813</v>
          </cell>
          <cell r="L498">
            <v>0.54905335628227192</v>
          </cell>
          <cell r="M498">
            <v>0.34250343878954609</v>
          </cell>
          <cell r="N498">
            <v>-8.4033613445378158E-2</v>
          </cell>
          <cell r="O498">
            <v>-0.34097859327217123</v>
          </cell>
          <cell r="P498">
            <v>-0.11697574893009986</v>
          </cell>
          <cell r="Q498">
            <v>0.41041666666666665</v>
          </cell>
          <cell r="R498">
            <v>3.3746461639096087E-2</v>
          </cell>
          <cell r="S498">
            <v>0.22625801702099227</v>
          </cell>
          <cell r="T498">
            <v>0.42762441224686137</v>
          </cell>
          <cell r="U498">
            <v>0.42664564948172307</v>
          </cell>
          <cell r="W498">
            <v>1.0784313725490196</v>
          </cell>
          <cell r="X498">
            <v>3.52</v>
          </cell>
          <cell r="Y498">
            <v>0.17983651226158037</v>
          </cell>
          <cell r="Z498">
            <v>0.15785054575986565</v>
          </cell>
          <cell r="AA498">
            <v>0.20399305555555555</v>
          </cell>
          <cell r="AB498">
            <v>1.3402061855670102E-2</v>
          </cell>
          <cell r="AC498">
            <v>0.29138870302604808</v>
          </cell>
          <cell r="AD498">
            <v>0.33443363292614109</v>
          </cell>
          <cell r="AE498">
            <v>0.39679015738314805</v>
          </cell>
          <cell r="AF498">
            <v>0.45642549433460855</v>
          </cell>
          <cell r="AG498">
            <v>0.50061028030945642</v>
          </cell>
          <cell r="AH498">
            <v>0.48567563056107316</v>
          </cell>
          <cell r="AI498">
            <v>0.49743734238414067</v>
          </cell>
          <cell r="AJ498">
            <v>0.51167918019888647</v>
          </cell>
          <cell r="AK498">
            <v>0.52748150277539874</v>
          </cell>
          <cell r="AL498">
            <v>0.54410763888360469</v>
          </cell>
          <cell r="AM498">
            <v>0.56080040991455005</v>
          </cell>
        </row>
        <row r="500">
          <cell r="A500" t="str">
            <v>Other Cash Flow Data</v>
          </cell>
        </row>
        <row r="501">
          <cell r="A501" t="str">
            <v>Cash paid during the period for:</v>
          </cell>
        </row>
        <row r="502">
          <cell r="A502" t="str">
            <v>Interest</v>
          </cell>
          <cell r="J502">
            <v>7</v>
          </cell>
          <cell r="K502">
            <v>6</v>
          </cell>
          <cell r="L502">
            <v>6</v>
          </cell>
          <cell r="N502">
            <v>9</v>
          </cell>
          <cell r="O502">
            <v>10</v>
          </cell>
          <cell r="P502">
            <v>11</v>
          </cell>
          <cell r="Y502">
            <v>9</v>
          </cell>
          <cell r="Z502">
            <v>23</v>
          </cell>
          <cell r="AA502">
            <v>28</v>
          </cell>
        </row>
        <row r="503">
          <cell r="A503" t="str">
            <v>Income taxes</v>
          </cell>
          <cell r="J503">
            <v>103</v>
          </cell>
          <cell r="K503">
            <v>73</v>
          </cell>
          <cell r="L503">
            <v>3</v>
          </cell>
          <cell r="N503">
            <v>174</v>
          </cell>
          <cell r="O503">
            <v>8</v>
          </cell>
          <cell r="P503">
            <v>2</v>
          </cell>
          <cell r="Y503">
            <v>42</v>
          </cell>
          <cell r="Z503">
            <v>261</v>
          </cell>
          <cell r="AA503">
            <v>197</v>
          </cell>
        </row>
        <row r="504">
          <cell r="A504" t="str">
            <v>Cash paid during the period for:</v>
          </cell>
        </row>
        <row r="505">
          <cell r="A505" t="str">
            <v>Property and equipment additions included in accounts payable and accrued expenses and other liabilities</v>
          </cell>
          <cell r="J505">
            <v>43</v>
          </cell>
          <cell r="K505">
            <v>13</v>
          </cell>
          <cell r="L505">
            <v>6</v>
          </cell>
          <cell r="N505">
            <v>110</v>
          </cell>
          <cell r="O505">
            <v>-169</v>
          </cell>
          <cell r="P505">
            <v>-21</v>
          </cell>
          <cell r="Y505">
            <v>5</v>
          </cell>
          <cell r="Z505">
            <v>47</v>
          </cell>
          <cell r="AA505">
            <v>135</v>
          </cell>
        </row>
        <row r="506">
          <cell r="A506" t="str">
            <v>Property and equipment acquired under capital leases</v>
          </cell>
          <cell r="J506">
            <v>211</v>
          </cell>
          <cell r="K506">
            <v>80</v>
          </cell>
          <cell r="L506">
            <v>102</v>
          </cell>
          <cell r="N506">
            <v>38</v>
          </cell>
          <cell r="O506">
            <v>52</v>
          </cell>
          <cell r="P506">
            <v>161</v>
          </cell>
          <cell r="Q506">
            <v>89</v>
          </cell>
          <cell r="W506">
            <v>11</v>
          </cell>
          <cell r="X506">
            <v>26</v>
          </cell>
          <cell r="Y506">
            <v>56</v>
          </cell>
          <cell r="Z506">
            <v>217</v>
          </cell>
          <cell r="AA506">
            <v>473</v>
          </cell>
          <cell r="AB506">
            <v>340</v>
          </cell>
        </row>
        <row r="507">
          <cell r="A507" t="str">
            <v>Fair value of shares issues related to acquisitions of business and other assets</v>
          </cell>
          <cell r="J507">
            <v>6</v>
          </cell>
          <cell r="K507">
            <v>39</v>
          </cell>
          <cell r="L507">
            <v>2</v>
          </cell>
          <cell r="N507">
            <v>6</v>
          </cell>
          <cell r="O507">
            <v>18</v>
          </cell>
          <cell r="P507">
            <v>250</v>
          </cell>
          <cell r="Y507">
            <v>20</v>
          </cell>
          <cell r="Z507">
            <v>60</v>
          </cell>
          <cell r="AA507">
            <v>58</v>
          </cell>
        </row>
        <row r="510">
          <cell r="A510" t="str">
            <v>Balance Sheet</v>
          </cell>
        </row>
        <row r="512">
          <cell r="A512" t="str">
            <v>($ millions, except per share amounts)</v>
          </cell>
          <cell r="L512" t="str">
            <v>Pro Forma</v>
          </cell>
        </row>
        <row r="513">
          <cell r="B513" t="str">
            <v>1Q09A</v>
          </cell>
          <cell r="C513" t="str">
            <v>2Q09A</v>
          </cell>
          <cell r="D513" t="str">
            <v>3Q09A</v>
          </cell>
          <cell r="E513" t="str">
            <v>4Q09A</v>
          </cell>
          <cell r="F513" t="str">
            <v>1Q10A</v>
          </cell>
          <cell r="G513" t="str">
            <v>2Q10A</v>
          </cell>
          <cell r="H513" t="str">
            <v>3Q10A</v>
          </cell>
          <cell r="I513" t="str">
            <v>4Q10A</v>
          </cell>
          <cell r="J513" t="str">
            <v>1Q11A</v>
          </cell>
          <cell r="K513" t="str">
            <v>2Q11A</v>
          </cell>
          <cell r="L513" t="str">
            <v>3Q11A</v>
          </cell>
          <cell r="M513" t="str">
            <v>4Q11A</v>
          </cell>
          <cell r="N513" t="str">
            <v>1Q12A</v>
          </cell>
          <cell r="O513" t="str">
            <v>2Q12A</v>
          </cell>
          <cell r="P513" t="str">
            <v>3Q12A</v>
          </cell>
          <cell r="Q513" t="str">
            <v>4Q12A</v>
          </cell>
          <cell r="R513" t="str">
            <v>1Q13E</v>
          </cell>
          <cell r="S513" t="str">
            <v>2Q13E</v>
          </cell>
          <cell r="T513" t="str">
            <v>3Q13E</v>
          </cell>
          <cell r="U513" t="str">
            <v>4Q13E</v>
          </cell>
          <cell r="W513" t="str">
            <v>2007A</v>
          </cell>
          <cell r="X513" t="str">
            <v>2008A</v>
          </cell>
          <cell r="Y513" t="str">
            <v>2009A</v>
          </cell>
          <cell r="Z513" t="str">
            <v>2010A</v>
          </cell>
          <cell r="AA513" t="str">
            <v>2011A</v>
          </cell>
          <cell r="AB513" t="str">
            <v>2012A</v>
          </cell>
          <cell r="AC513" t="str">
            <v>2013E</v>
          </cell>
          <cell r="AD513" t="str">
            <v>2014E</v>
          </cell>
          <cell r="AE513" t="str">
            <v>2015E</v>
          </cell>
          <cell r="AF513" t="str">
            <v>2016E</v>
          </cell>
          <cell r="AG513" t="str">
            <v>2017E</v>
          </cell>
          <cell r="AH513" t="str">
            <v>2018E</v>
          </cell>
          <cell r="AI513" t="str">
            <v>2019E</v>
          </cell>
          <cell r="AJ513" t="str">
            <v>2020E</v>
          </cell>
          <cell r="AK513" t="str">
            <v>2021E</v>
          </cell>
          <cell r="AL513" t="str">
            <v>2022E</v>
          </cell>
          <cell r="AM513" t="str">
            <v>2023E</v>
          </cell>
        </row>
        <row r="514">
          <cell r="A514" t="str">
            <v>Assets</v>
          </cell>
        </row>
        <row r="515">
          <cell r="A515" t="str">
            <v>Cash and equivalents</v>
          </cell>
          <cell r="E515">
            <v>633</v>
          </cell>
          <cell r="I515">
            <v>1785</v>
          </cell>
          <cell r="M515">
            <v>1512</v>
          </cell>
          <cell r="N515">
            <v>1282</v>
          </cell>
          <cell r="O515">
            <v>2098</v>
          </cell>
          <cell r="P515">
            <v>2478</v>
          </cell>
          <cell r="Q515">
            <v>2384</v>
          </cell>
          <cell r="R515">
            <v>2890.3405338481975</v>
          </cell>
          <cell r="S515">
            <v>3056.576568118021</v>
          </cell>
          <cell r="T515">
            <v>3473.7223649583034</v>
          </cell>
          <cell r="U515">
            <v>3919.3109263032584</v>
          </cell>
          <cell r="W515">
            <v>305</v>
          </cell>
          <cell r="X515">
            <v>297</v>
          </cell>
          <cell r="AD515">
            <v>5519.8111348412895</v>
          </cell>
          <cell r="AE515">
            <v>7960.8644599678246</v>
          </cell>
          <cell r="AF515">
            <v>11343.595824976032</v>
          </cell>
          <cell r="AG515">
            <v>15723.889887706171</v>
          </cell>
          <cell r="AH515">
            <v>20623.885304238866</v>
          </cell>
          <cell r="AI515">
            <v>26398.171020375768</v>
          </cell>
          <cell r="AJ515">
            <v>33318.906795521172</v>
          </cell>
          <cell r="AK515">
            <v>41485.498335218123</v>
          </cell>
          <cell r="AL515">
            <v>50891.640123144753</v>
          </cell>
          <cell r="AM515">
            <v>61572.318891267314</v>
          </cell>
        </row>
        <row r="516">
          <cell r="A516" t="str">
            <v>Marketable securities</v>
          </cell>
          <cell r="I516">
            <v>0</v>
          </cell>
          <cell r="M516">
            <v>2396</v>
          </cell>
          <cell r="N516">
            <v>2628</v>
          </cell>
          <cell r="O516">
            <v>8090</v>
          </cell>
          <cell r="P516">
            <v>7974</v>
          </cell>
          <cell r="Q516">
            <v>7242</v>
          </cell>
          <cell r="R516">
            <v>7242</v>
          </cell>
          <cell r="S516">
            <v>7242</v>
          </cell>
          <cell r="T516">
            <v>7242</v>
          </cell>
          <cell r="U516">
            <v>7242</v>
          </cell>
          <cell r="AD516">
            <v>7242</v>
          </cell>
          <cell r="AE516">
            <v>7242</v>
          </cell>
          <cell r="AF516">
            <v>7242</v>
          </cell>
          <cell r="AG516">
            <v>7242</v>
          </cell>
          <cell r="AH516">
            <v>7242</v>
          </cell>
          <cell r="AI516">
            <v>7242</v>
          </cell>
          <cell r="AJ516">
            <v>7242</v>
          </cell>
          <cell r="AK516">
            <v>7242</v>
          </cell>
          <cell r="AL516">
            <v>7242</v>
          </cell>
          <cell r="AM516">
            <v>7242</v>
          </cell>
        </row>
        <row r="517">
          <cell r="A517" t="str">
            <v>Accounts receivable, net</v>
          </cell>
          <cell r="I517">
            <v>373</v>
          </cell>
          <cell r="M517">
            <v>547</v>
          </cell>
          <cell r="N517">
            <v>482</v>
          </cell>
          <cell r="O517">
            <v>578</v>
          </cell>
          <cell r="P517">
            <v>635</v>
          </cell>
          <cell r="Q517">
            <v>719</v>
          </cell>
          <cell r="R517">
            <v>871.24383537410517</v>
          </cell>
          <cell r="S517">
            <v>919.30138209204358</v>
          </cell>
          <cell r="T517">
            <v>918.61539412713864</v>
          </cell>
          <cell r="U517">
            <v>1019.5245039845057</v>
          </cell>
          <cell r="AD517">
            <v>1219.9658466035683</v>
          </cell>
          <cell r="AE517">
            <v>1382.7146305327724</v>
          </cell>
          <cell r="AF517">
            <v>1488.0296211183945</v>
          </cell>
          <cell r="AG517">
            <v>1602.2539333998291</v>
          </cell>
          <cell r="AH517">
            <v>1847.33424771154</v>
          </cell>
          <cell r="AI517">
            <v>2100.5326114236786</v>
          </cell>
          <cell r="AJ517">
            <v>2395.030398200613</v>
          </cell>
          <cell r="AK517">
            <v>2686.2843667948946</v>
          </cell>
          <cell r="AL517">
            <v>2953.3585042425007</v>
          </cell>
          <cell r="AM517">
            <v>3212.9665893542797</v>
          </cell>
        </row>
        <row r="518">
          <cell r="A518" t="str">
            <v>Income tax refundable</v>
          </cell>
          <cell r="O518">
            <v>567</v>
          </cell>
          <cell r="P518">
            <v>567</v>
          </cell>
          <cell r="Q518">
            <v>451</v>
          </cell>
          <cell r="R518">
            <v>451</v>
          </cell>
          <cell r="S518">
            <v>451</v>
          </cell>
          <cell r="T518">
            <v>451</v>
          </cell>
          <cell r="U518">
            <v>451</v>
          </cell>
          <cell r="AD518">
            <v>451</v>
          </cell>
          <cell r="AE518">
            <v>451</v>
          </cell>
          <cell r="AF518">
            <v>451</v>
          </cell>
          <cell r="AG518">
            <v>451</v>
          </cell>
          <cell r="AH518">
            <v>451</v>
          </cell>
          <cell r="AI518">
            <v>451</v>
          </cell>
          <cell r="AJ518">
            <v>451</v>
          </cell>
          <cell r="AK518">
            <v>451</v>
          </cell>
          <cell r="AL518">
            <v>451</v>
          </cell>
          <cell r="AM518">
            <v>451</v>
          </cell>
        </row>
        <row r="519">
          <cell r="A519" t="str">
            <v>Prepaid expenses and other assets</v>
          </cell>
          <cell r="I519">
            <v>88</v>
          </cell>
          <cell r="M519">
            <v>149</v>
          </cell>
          <cell r="N519">
            <v>627</v>
          </cell>
          <cell r="O519">
            <v>634</v>
          </cell>
          <cell r="P519">
            <v>631</v>
          </cell>
          <cell r="Q519">
            <v>471</v>
          </cell>
          <cell r="R519">
            <v>772.61245778458374</v>
          </cell>
          <cell r="S519">
            <v>757.07172642874173</v>
          </cell>
          <cell r="T519">
            <v>643.03077588899703</v>
          </cell>
          <cell r="U519">
            <v>603.39205337858505</v>
          </cell>
          <cell r="AD519">
            <v>692.94060087082676</v>
          </cell>
          <cell r="AE519">
            <v>762.87703753532264</v>
          </cell>
          <cell r="AF519">
            <v>792.68867667054667</v>
          </cell>
          <cell r="AG519">
            <v>825.40354144839671</v>
          </cell>
          <cell r="AH519">
            <v>951.6570366998842</v>
          </cell>
          <cell r="AI519">
            <v>1082.0925574000769</v>
          </cell>
          <cell r="AJ519">
            <v>1233.8035384669822</v>
          </cell>
          <cell r="AK519">
            <v>1383.8434616822183</v>
          </cell>
          <cell r="AL519">
            <v>1521.4271082461366</v>
          </cell>
          <cell r="AM519">
            <v>1655.1646066370531</v>
          </cell>
        </row>
        <row r="520">
          <cell r="A520" t="str">
            <v>Total current assets</v>
          </cell>
          <cell r="E520">
            <v>633</v>
          </cell>
          <cell r="I520">
            <v>2246</v>
          </cell>
          <cell r="M520">
            <v>4604</v>
          </cell>
          <cell r="N520">
            <v>5019</v>
          </cell>
          <cell r="O520">
            <v>11967</v>
          </cell>
          <cell r="P520">
            <v>12285</v>
          </cell>
          <cell r="Q520">
            <v>11267</v>
          </cell>
          <cell r="R520">
            <v>12227.196827006886</v>
          </cell>
          <cell r="S520">
            <v>12425.949676638806</v>
          </cell>
          <cell r="T520">
            <v>12728.368534974439</v>
          </cell>
          <cell r="U520">
            <v>13235.227483666349</v>
          </cell>
          <cell r="W520">
            <v>305</v>
          </cell>
          <cell r="X520">
            <v>297</v>
          </cell>
          <cell r="AD520">
            <v>15125.717582315685</v>
          </cell>
          <cell r="AE520">
            <v>17799.456128035919</v>
          </cell>
          <cell r="AF520">
            <v>21317.314122764972</v>
          </cell>
          <cell r="AG520">
            <v>25844.547362554396</v>
          </cell>
          <cell r="AH520">
            <v>31115.876588650292</v>
          </cell>
          <cell r="AI520">
            <v>37273.796189199529</v>
          </cell>
          <cell r="AJ520">
            <v>44640.740732188773</v>
          </cell>
          <cell r="AK520">
            <v>53248.62616369524</v>
          </cell>
          <cell r="AL520">
            <v>63059.425735633391</v>
          </cell>
          <cell r="AM520">
            <v>74133.450087258665</v>
          </cell>
        </row>
        <row r="522">
          <cell r="A522" t="str">
            <v>Property and equipment, net</v>
          </cell>
          <cell r="E522">
            <v>148</v>
          </cell>
          <cell r="I522">
            <v>574</v>
          </cell>
          <cell r="M522">
            <v>1475</v>
          </cell>
          <cell r="N522">
            <v>1855</v>
          </cell>
          <cell r="O522">
            <v>2105</v>
          </cell>
          <cell r="P522">
            <v>2289</v>
          </cell>
          <cell r="Q522">
            <v>2391</v>
          </cell>
          <cell r="R522">
            <v>2619.9360569289915</v>
          </cell>
          <cell r="S522">
            <v>2853.1044171048989</v>
          </cell>
          <cell r="T522">
            <v>3093.9605516928063</v>
          </cell>
          <cell r="U522">
            <v>3378.1164400485973</v>
          </cell>
          <cell r="W522">
            <v>82</v>
          </cell>
          <cell r="X522">
            <v>131</v>
          </cell>
          <cell r="AD522">
            <v>4598.8394655986867</v>
          </cell>
          <cell r="AE522">
            <v>5575.1105690153945</v>
          </cell>
          <cell r="AF522">
            <v>6275.9484745222635</v>
          </cell>
          <cell r="AG522">
            <v>6846.4298472689843</v>
          </cell>
          <cell r="AH522">
            <v>7633.4900762314028</v>
          </cell>
          <cell r="AI522">
            <v>8578.6681428846205</v>
          </cell>
          <cell r="AJ522">
            <v>9697.880538983125</v>
          </cell>
          <cell r="AK522">
            <v>10927.970315755858</v>
          </cell>
          <cell r="AL522">
            <v>12192.068186120257</v>
          </cell>
          <cell r="AM522">
            <v>13466.514684540685</v>
          </cell>
        </row>
        <row r="523">
          <cell r="A523" t="str">
            <v>Goodwill and intangible assets, net</v>
          </cell>
          <cell r="I523">
            <v>96</v>
          </cell>
          <cell r="M523">
            <v>162</v>
          </cell>
          <cell r="N523">
            <v>189</v>
          </cell>
          <cell r="O523">
            <v>809</v>
          </cell>
          <cell r="P523">
            <v>1423</v>
          </cell>
          <cell r="Q523">
            <v>1388</v>
          </cell>
          <cell r="R523">
            <v>1388</v>
          </cell>
          <cell r="S523">
            <v>1388</v>
          </cell>
          <cell r="T523">
            <v>1388</v>
          </cell>
          <cell r="U523">
            <v>1388</v>
          </cell>
          <cell r="AD523">
            <v>1388</v>
          </cell>
          <cell r="AE523">
            <v>1388</v>
          </cell>
          <cell r="AF523">
            <v>1388</v>
          </cell>
          <cell r="AG523">
            <v>1388</v>
          </cell>
          <cell r="AH523">
            <v>1388</v>
          </cell>
          <cell r="AI523">
            <v>1388</v>
          </cell>
          <cell r="AJ523">
            <v>1388</v>
          </cell>
          <cell r="AK523">
            <v>1388</v>
          </cell>
          <cell r="AL523">
            <v>1388</v>
          </cell>
          <cell r="AM523">
            <v>1388</v>
          </cell>
        </row>
        <row r="524">
          <cell r="A524" t="str">
            <v>Other assets</v>
          </cell>
          <cell r="I524">
            <v>74</v>
          </cell>
          <cell r="M524">
            <v>90</v>
          </cell>
          <cell r="N524">
            <v>121</v>
          </cell>
          <cell r="O524">
            <v>47</v>
          </cell>
          <cell r="P524">
            <v>41</v>
          </cell>
          <cell r="Q524">
            <v>57</v>
          </cell>
          <cell r="R524">
            <v>-648.16785725065893</v>
          </cell>
          <cell r="S524">
            <v>-848.37306850582354</v>
          </cell>
          <cell r="T524">
            <v>-1021.866511722732</v>
          </cell>
          <cell r="U524">
            <v>-1164.9050359902394</v>
          </cell>
          <cell r="AD524">
            <v>-1878.1131725572486</v>
          </cell>
          <cell r="AE524">
            <v>-2431.2131263308984</v>
          </cell>
          <cell r="AF524">
            <v>-2886.3379490140142</v>
          </cell>
          <cell r="AG524">
            <v>-3427.8384954813082</v>
          </cell>
          <cell r="AH524">
            <v>-4068.7332490174449</v>
          </cell>
          <cell r="AI524">
            <v>-4809.971411541519</v>
          </cell>
          <cell r="AJ524">
            <v>-5675.0114288229815</v>
          </cell>
          <cell r="AK524">
            <v>-6654.8462240469889</v>
          </cell>
          <cell r="AL524">
            <v>-7724.6627978465549</v>
          </cell>
          <cell r="AM524">
            <v>-8870.4171204774757</v>
          </cell>
        </row>
        <row r="525">
          <cell r="A525" t="str">
            <v>Total assets</v>
          </cell>
          <cell r="E525">
            <v>1109</v>
          </cell>
          <cell r="I525">
            <v>2990</v>
          </cell>
          <cell r="M525">
            <v>6331</v>
          </cell>
          <cell r="N525">
            <v>7184</v>
          </cell>
          <cell r="O525">
            <v>14928</v>
          </cell>
          <cell r="P525">
            <v>16038</v>
          </cell>
          <cell r="Q525">
            <v>15103</v>
          </cell>
          <cell r="R525">
            <v>15586.965026685219</v>
          </cell>
          <cell r="S525">
            <v>15818.681025237882</v>
          </cell>
          <cell r="T525">
            <v>16188.462574944513</v>
          </cell>
          <cell r="U525">
            <v>16836.438887724707</v>
          </cell>
          <cell r="W525">
            <v>448</v>
          </cell>
          <cell r="X525">
            <v>505</v>
          </cell>
          <cell r="AD525">
            <v>19234.443875357123</v>
          </cell>
          <cell r="AE525">
            <v>22331.353570720414</v>
          </cell>
          <cell r="AF525">
            <v>26094.92464827322</v>
          </cell>
          <cell r="AG525">
            <v>30651.138714342072</v>
          </cell>
          <cell r="AH525">
            <v>36068.633415864249</v>
          </cell>
          <cell r="AI525">
            <v>42430.492920542631</v>
          </cell>
          <cell r="AJ525">
            <v>50051.609842348917</v>
          </cell>
          <cell r="AK525">
            <v>58909.750255404113</v>
          </cell>
          <cell r="AL525">
            <v>68914.83112390709</v>
          </cell>
          <cell r="AM525">
            <v>80117.547651321875</v>
          </cell>
        </row>
        <row r="527">
          <cell r="A527" t="str">
            <v>Liabilities</v>
          </cell>
        </row>
        <row r="528">
          <cell r="A528" t="str">
            <v>Accounts payable</v>
          </cell>
          <cell r="I528">
            <v>29</v>
          </cell>
          <cell r="M528">
            <v>63</v>
          </cell>
          <cell r="N528">
            <v>129</v>
          </cell>
          <cell r="O528">
            <v>43</v>
          </cell>
          <cell r="P528">
            <v>59</v>
          </cell>
          <cell r="Q528">
            <v>65</v>
          </cell>
          <cell r="R528">
            <v>77.261245778458374</v>
          </cell>
          <cell r="S528">
            <v>84.71993129083539</v>
          </cell>
          <cell r="T528">
            <v>86.34984704795103</v>
          </cell>
          <cell r="U528">
            <v>116.5170861696578</v>
          </cell>
          <cell r="AD528">
            <v>175.6750819109138</v>
          </cell>
          <cell r="AE528">
            <v>238.39907422978831</v>
          </cell>
          <cell r="AF528">
            <v>305.95001555705306</v>
          </cell>
          <cell r="AG528">
            <v>388.42519597571612</v>
          </cell>
          <cell r="AH528">
            <v>447.8386055058279</v>
          </cell>
          <cell r="AI528">
            <v>509.22002701180094</v>
          </cell>
          <cell r="AJ528">
            <v>580.61342986681518</v>
          </cell>
          <cell r="AK528">
            <v>651.22045255633805</v>
          </cell>
          <cell r="AL528">
            <v>715.96569799818201</v>
          </cell>
          <cell r="AM528">
            <v>778.90099135861328</v>
          </cell>
        </row>
        <row r="529">
          <cell r="A529" t="str">
            <v>Platform partners payable</v>
          </cell>
          <cell r="I529">
            <v>75</v>
          </cell>
          <cell r="M529">
            <v>171</v>
          </cell>
          <cell r="N529">
            <v>178</v>
          </cell>
          <cell r="O529">
            <v>153</v>
          </cell>
          <cell r="P529">
            <v>155</v>
          </cell>
          <cell r="Q529">
            <v>169</v>
          </cell>
          <cell r="R529">
            <v>215.34517440378826</v>
          </cell>
          <cell r="S529">
            <v>218.1087592806613</v>
          </cell>
          <cell r="T529">
            <v>222.30492537876754</v>
          </cell>
          <cell r="U529">
            <v>233.0341723393156</v>
          </cell>
          <cell r="AD529">
            <v>302.55152995768492</v>
          </cell>
          <cell r="AE529">
            <v>369.51856505617189</v>
          </cell>
          <cell r="AF529">
            <v>445.01820444662269</v>
          </cell>
          <cell r="AG529">
            <v>550.26902763226462</v>
          </cell>
          <cell r="AH529">
            <v>634.43802446658958</v>
          </cell>
          <cell r="AI529">
            <v>721.39503826671796</v>
          </cell>
          <cell r="AJ529">
            <v>822.53569231132167</v>
          </cell>
          <cell r="AK529">
            <v>922.56230778814563</v>
          </cell>
          <cell r="AL529">
            <v>1014.2847388307579</v>
          </cell>
          <cell r="AM529">
            <v>1103.4430710913689</v>
          </cell>
        </row>
        <row r="530">
          <cell r="A530" t="str">
            <v>Accrued expenses and other current liabilities</v>
          </cell>
          <cell r="I530">
            <v>137</v>
          </cell>
          <cell r="M530">
            <v>296</v>
          </cell>
          <cell r="N530">
            <v>337</v>
          </cell>
          <cell r="O530">
            <v>441</v>
          </cell>
          <cell r="P530">
            <v>409</v>
          </cell>
          <cell r="Q530">
            <v>423</v>
          </cell>
          <cell r="R530">
            <v>410.96407328967223</v>
          </cell>
          <cell r="S530">
            <v>378.53586321437086</v>
          </cell>
          <cell r="T530">
            <v>385.81846553339824</v>
          </cell>
          <cell r="U530">
            <v>561.77880831799303</v>
          </cell>
          <cell r="AD530">
            <v>683.1808740979983</v>
          </cell>
          <cell r="AE530">
            <v>798.63689866979087</v>
          </cell>
          <cell r="AF530">
            <v>903.94322778220237</v>
          </cell>
          <cell r="AG530">
            <v>1051.9849057675647</v>
          </cell>
          <cell r="AH530">
            <v>1212.8962232449505</v>
          </cell>
          <cell r="AI530">
            <v>1379.1375731569608</v>
          </cell>
          <cell r="AJ530">
            <v>1572.4947058892913</v>
          </cell>
          <cell r="AK530">
            <v>1763.7220590067491</v>
          </cell>
          <cell r="AL530">
            <v>1939.0737654117429</v>
          </cell>
          <cell r="AM530">
            <v>2109.5235182629108</v>
          </cell>
        </row>
        <row r="531">
          <cell r="A531" t="str">
            <v>Deferred revenue and deposits</v>
          </cell>
          <cell r="I531">
            <v>42</v>
          </cell>
          <cell r="M531">
            <v>90</v>
          </cell>
          <cell r="N531">
            <v>93</v>
          </cell>
          <cell r="O531">
            <v>85</v>
          </cell>
          <cell r="P531">
            <v>85</v>
          </cell>
          <cell r="Q531">
            <v>30</v>
          </cell>
          <cell r="R531">
            <v>166.0294856090276</v>
          </cell>
          <cell r="S531">
            <v>182.05772468881648</v>
          </cell>
          <cell r="T531">
            <v>185.56030961368202</v>
          </cell>
          <cell r="U531">
            <v>208.06622530296036</v>
          </cell>
          <cell r="AD531">
            <v>390.38907091314184</v>
          </cell>
          <cell r="AE531">
            <v>524.47796330553422</v>
          </cell>
          <cell r="AF531">
            <v>597.99321222514925</v>
          </cell>
          <cell r="AG531">
            <v>647.37532662619356</v>
          </cell>
          <cell r="AH531">
            <v>746.3976758430465</v>
          </cell>
          <cell r="AI531">
            <v>848.70004501966821</v>
          </cell>
          <cell r="AJ531">
            <v>967.68904977802538</v>
          </cell>
          <cell r="AK531">
            <v>1085.3674209272301</v>
          </cell>
          <cell r="AL531">
            <v>1193.2761633303032</v>
          </cell>
          <cell r="AM531">
            <v>1298.1683189310222</v>
          </cell>
        </row>
        <row r="532">
          <cell r="A532" t="str">
            <v>Current portion of capital lease obligations</v>
          </cell>
          <cell r="I532">
            <v>106</v>
          </cell>
          <cell r="M532">
            <v>279</v>
          </cell>
          <cell r="N532">
            <v>302</v>
          </cell>
          <cell r="O532">
            <v>312</v>
          </cell>
          <cell r="P532">
            <v>372</v>
          </cell>
          <cell r="Q532">
            <v>365</v>
          </cell>
          <cell r="R532">
            <v>365</v>
          </cell>
          <cell r="S532">
            <v>365</v>
          </cell>
          <cell r="T532">
            <v>365</v>
          </cell>
          <cell r="U532">
            <v>365</v>
          </cell>
          <cell r="AD532">
            <v>365</v>
          </cell>
          <cell r="AE532">
            <v>365</v>
          </cell>
          <cell r="AF532">
            <v>365</v>
          </cell>
          <cell r="AG532">
            <v>365</v>
          </cell>
          <cell r="AH532">
            <v>365</v>
          </cell>
          <cell r="AI532">
            <v>365</v>
          </cell>
          <cell r="AJ532">
            <v>365</v>
          </cell>
          <cell r="AK532">
            <v>365</v>
          </cell>
          <cell r="AL532">
            <v>365</v>
          </cell>
          <cell r="AM532">
            <v>365</v>
          </cell>
        </row>
        <row r="533">
          <cell r="A533" t="str">
            <v>Total current liabilities</v>
          </cell>
          <cell r="E533">
            <v>0</v>
          </cell>
          <cell r="I533">
            <v>389</v>
          </cell>
          <cell r="M533">
            <v>899</v>
          </cell>
          <cell r="N533">
            <v>1039</v>
          </cell>
          <cell r="O533">
            <v>1034</v>
          </cell>
          <cell r="P533">
            <v>1080</v>
          </cell>
          <cell r="Q533">
            <v>1052</v>
          </cell>
          <cell r="R533">
            <v>1234.5999790809465</v>
          </cell>
          <cell r="S533">
            <v>1228.4222784746839</v>
          </cell>
          <cell r="T533">
            <v>1245.0335475737988</v>
          </cell>
          <cell r="U533">
            <v>1484.3962921299269</v>
          </cell>
          <cell r="W533">
            <v>0</v>
          </cell>
          <cell r="X533">
            <v>0</v>
          </cell>
          <cell r="AD533">
            <v>1916.796556879739</v>
          </cell>
          <cell r="AE533">
            <v>2296.0325012612852</v>
          </cell>
          <cell r="AF533">
            <v>2617.9046600110273</v>
          </cell>
          <cell r="AG533">
            <v>3003.0544560017388</v>
          </cell>
          <cell r="AH533">
            <v>3406.5705290604146</v>
          </cell>
          <cell r="AI533">
            <v>3823.452683455148</v>
          </cell>
          <cell r="AJ533">
            <v>4308.3328778454543</v>
          </cell>
          <cell r="AK533">
            <v>4787.8722402784633</v>
          </cell>
          <cell r="AL533">
            <v>5227.6003655709865</v>
          </cell>
          <cell r="AM533">
            <v>5655.0358996439154</v>
          </cell>
        </row>
        <row r="535">
          <cell r="A535" t="str">
            <v>Capital lease obligations, less current portion</v>
          </cell>
          <cell r="I535">
            <v>117</v>
          </cell>
          <cell r="M535">
            <v>398</v>
          </cell>
          <cell r="N535">
            <v>404</v>
          </cell>
          <cell r="O535">
            <v>394</v>
          </cell>
          <cell r="P535">
            <v>530</v>
          </cell>
          <cell r="Q535">
            <v>491</v>
          </cell>
          <cell r="R535">
            <v>491</v>
          </cell>
          <cell r="S535">
            <v>491</v>
          </cell>
          <cell r="T535">
            <v>491</v>
          </cell>
          <cell r="U535">
            <v>491</v>
          </cell>
          <cell r="AD535">
            <v>491</v>
          </cell>
          <cell r="AE535">
            <v>491</v>
          </cell>
          <cell r="AF535">
            <v>491</v>
          </cell>
          <cell r="AG535">
            <v>491</v>
          </cell>
          <cell r="AH535">
            <v>491</v>
          </cell>
          <cell r="AI535">
            <v>491</v>
          </cell>
          <cell r="AJ535">
            <v>491</v>
          </cell>
          <cell r="AK535">
            <v>491</v>
          </cell>
          <cell r="AL535">
            <v>491</v>
          </cell>
          <cell r="AM535">
            <v>491</v>
          </cell>
        </row>
        <row r="536">
          <cell r="A536" t="str">
            <v>Long-term debt</v>
          </cell>
          <cell r="I536">
            <v>250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1500</v>
          </cell>
          <cell r="R536">
            <v>1500</v>
          </cell>
          <cell r="S536">
            <v>1500</v>
          </cell>
          <cell r="T536">
            <v>1500</v>
          </cell>
          <cell r="U536">
            <v>1500</v>
          </cell>
          <cell r="AD536">
            <v>1500</v>
          </cell>
          <cell r="AE536">
            <v>1500</v>
          </cell>
          <cell r="AF536">
            <v>1500</v>
          </cell>
          <cell r="AG536">
            <v>1500</v>
          </cell>
          <cell r="AH536">
            <v>1500</v>
          </cell>
          <cell r="AI536">
            <v>1500</v>
          </cell>
          <cell r="AJ536">
            <v>1500</v>
          </cell>
          <cell r="AK536">
            <v>1500</v>
          </cell>
          <cell r="AL536">
            <v>1500</v>
          </cell>
          <cell r="AM536">
            <v>1500</v>
          </cell>
        </row>
        <row r="537">
          <cell r="A537" t="str">
            <v>Other long-term liabilities</v>
          </cell>
          <cell r="I537">
            <v>72</v>
          </cell>
          <cell r="M537">
            <v>135</v>
          </cell>
          <cell r="N537">
            <v>144</v>
          </cell>
          <cell r="O537">
            <v>191</v>
          </cell>
          <cell r="P537">
            <v>254</v>
          </cell>
          <cell r="Q537">
            <v>305</v>
          </cell>
          <cell r="R537">
            <v>305</v>
          </cell>
          <cell r="S537">
            <v>305</v>
          </cell>
          <cell r="T537">
            <v>305</v>
          </cell>
          <cell r="U537">
            <v>305</v>
          </cell>
          <cell r="AD537">
            <v>305</v>
          </cell>
          <cell r="AE537">
            <v>305</v>
          </cell>
          <cell r="AF537">
            <v>305</v>
          </cell>
          <cell r="AG537">
            <v>305</v>
          </cell>
          <cell r="AH537">
            <v>305</v>
          </cell>
          <cell r="AI537">
            <v>305</v>
          </cell>
          <cell r="AJ537">
            <v>305</v>
          </cell>
          <cell r="AK537">
            <v>305</v>
          </cell>
          <cell r="AL537">
            <v>305</v>
          </cell>
          <cell r="AM537">
            <v>305</v>
          </cell>
        </row>
        <row r="538">
          <cell r="A538" t="str">
            <v>Total liabilities</v>
          </cell>
          <cell r="E538">
            <v>241</v>
          </cell>
          <cell r="I538">
            <v>828</v>
          </cell>
          <cell r="M538">
            <v>1432</v>
          </cell>
          <cell r="N538">
            <v>1587</v>
          </cell>
          <cell r="O538">
            <v>1619</v>
          </cell>
          <cell r="P538">
            <v>1864</v>
          </cell>
          <cell r="Q538">
            <v>3348</v>
          </cell>
          <cell r="R538">
            <v>3530.5999790809465</v>
          </cell>
          <cell r="S538">
            <v>3524.4222784746839</v>
          </cell>
          <cell r="T538">
            <v>3541.0335475737988</v>
          </cell>
          <cell r="U538">
            <v>3780.3962921299271</v>
          </cell>
          <cell r="W538">
            <v>174</v>
          </cell>
          <cell r="X538">
            <v>170</v>
          </cell>
          <cell r="AD538">
            <v>4212.796556879739</v>
          </cell>
          <cell r="AE538">
            <v>4592.0325012612848</v>
          </cell>
          <cell r="AF538">
            <v>4913.9046600110269</v>
          </cell>
          <cell r="AG538">
            <v>5299.0544560017388</v>
          </cell>
          <cell r="AH538">
            <v>5702.5705290604146</v>
          </cell>
          <cell r="AI538">
            <v>6119.452683455148</v>
          </cell>
          <cell r="AJ538">
            <v>6604.3328778454543</v>
          </cell>
          <cell r="AK538">
            <v>7083.8722402784633</v>
          </cell>
          <cell r="AL538">
            <v>7523.6003655709865</v>
          </cell>
          <cell r="AM538">
            <v>7951.0358996439154</v>
          </cell>
        </row>
        <row r="540">
          <cell r="A540" t="str">
            <v>Shareholders' Equity</v>
          </cell>
        </row>
        <row r="541">
          <cell r="A541" t="str">
            <v>Convertible preferred stock</v>
          </cell>
          <cell r="I541">
            <v>615</v>
          </cell>
          <cell r="M541">
            <v>615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</row>
        <row r="542">
          <cell r="A542" t="str">
            <v>Common stock</v>
          </cell>
          <cell r="I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</row>
        <row r="543">
          <cell r="A543" t="str">
            <v>Additional paid-in capital</v>
          </cell>
          <cell r="I543">
            <v>947</v>
          </cell>
          <cell r="M543">
            <v>2684</v>
          </cell>
          <cell r="N543">
            <v>4433</v>
          </cell>
          <cell r="O543">
            <v>11684</v>
          </cell>
          <cell r="P543">
            <v>12585</v>
          </cell>
          <cell r="Q543">
            <v>10094</v>
          </cell>
          <cell r="R543">
            <v>10094</v>
          </cell>
          <cell r="S543">
            <v>10094</v>
          </cell>
          <cell r="T543">
            <v>10094</v>
          </cell>
          <cell r="U543">
            <v>10094</v>
          </cell>
          <cell r="AD543">
            <v>10094</v>
          </cell>
          <cell r="AE543">
            <v>10094</v>
          </cell>
          <cell r="AF543">
            <v>10094</v>
          </cell>
          <cell r="AG543">
            <v>10094</v>
          </cell>
          <cell r="AH543">
            <v>10094</v>
          </cell>
          <cell r="AI543">
            <v>10094</v>
          </cell>
          <cell r="AJ543">
            <v>10094</v>
          </cell>
          <cell r="AK543">
            <v>10094</v>
          </cell>
          <cell r="AL543">
            <v>10094</v>
          </cell>
          <cell r="AM543">
            <v>10094</v>
          </cell>
        </row>
        <row r="544">
          <cell r="A544" t="str">
            <v>Accumulated other comprehensive loss</v>
          </cell>
          <cell r="I544">
            <v>-6</v>
          </cell>
          <cell r="M544">
            <v>-6</v>
          </cell>
          <cell r="N544">
            <v>-7</v>
          </cell>
          <cell r="O544">
            <v>-29</v>
          </cell>
          <cell r="P544">
            <v>-6</v>
          </cell>
          <cell r="Q544">
            <v>2</v>
          </cell>
          <cell r="R544">
            <v>2</v>
          </cell>
          <cell r="S544">
            <v>2</v>
          </cell>
          <cell r="T544">
            <v>2</v>
          </cell>
          <cell r="U544">
            <v>2</v>
          </cell>
          <cell r="AD544">
            <v>2</v>
          </cell>
          <cell r="AE544">
            <v>2</v>
          </cell>
          <cell r="AF544">
            <v>2</v>
          </cell>
          <cell r="AG544">
            <v>2</v>
          </cell>
          <cell r="AH544">
            <v>2</v>
          </cell>
          <cell r="AI544">
            <v>2</v>
          </cell>
          <cell r="AJ544">
            <v>2</v>
          </cell>
          <cell r="AK544">
            <v>2</v>
          </cell>
          <cell r="AL544">
            <v>2</v>
          </cell>
          <cell r="AM544">
            <v>2</v>
          </cell>
        </row>
        <row r="545">
          <cell r="A545" t="str">
            <v>Retained earnings</v>
          </cell>
          <cell r="I545">
            <v>606</v>
          </cell>
          <cell r="M545">
            <v>1606</v>
          </cell>
          <cell r="N545">
            <v>1171</v>
          </cell>
          <cell r="O545">
            <v>1654</v>
          </cell>
          <cell r="P545">
            <v>1595</v>
          </cell>
          <cell r="Q545">
            <v>1659</v>
          </cell>
          <cell r="R545">
            <v>1960.3650476042719</v>
          </cell>
          <cell r="S545">
            <v>2198.2587467631975</v>
          </cell>
          <cell r="T545">
            <v>2551.4290273707161</v>
          </cell>
          <cell r="U545">
            <v>2960.0425955947803</v>
          </cell>
          <cell r="AD545">
            <v>4925.6473184773859</v>
          </cell>
          <cell r="AE545">
            <v>7643.3210694591289</v>
          </cell>
          <cell r="AF545">
            <v>11085.019988262193</v>
          </cell>
          <cell r="AG545">
            <v>15256.084258340334</v>
          </cell>
          <cell r="AH545">
            <v>20270.062886803833</v>
          </cell>
          <cell r="AI545">
            <v>26215.04023708748</v>
          </cell>
          <cell r="AJ545">
            <v>33351.276964503464</v>
          </cell>
          <cell r="AK545">
            <v>41729.878015125643</v>
          </cell>
          <cell r="AL545">
            <v>51295.230758336096</v>
          </cell>
          <cell r="AM545">
            <v>62070.511751677965</v>
          </cell>
        </row>
        <row r="546">
          <cell r="A546" t="str">
            <v>Total stockholders' equity</v>
          </cell>
          <cell r="E546">
            <v>868</v>
          </cell>
          <cell r="I546">
            <v>2162</v>
          </cell>
          <cell r="M546">
            <v>4899</v>
          </cell>
          <cell r="N546">
            <v>5597</v>
          </cell>
          <cell r="O546">
            <v>13309</v>
          </cell>
          <cell r="P546">
            <v>14174</v>
          </cell>
          <cell r="Q546">
            <v>11755</v>
          </cell>
          <cell r="R546">
            <v>12056.365047604271</v>
          </cell>
          <cell r="S546">
            <v>12294.258746763197</v>
          </cell>
          <cell r="T546">
            <v>12647.429027370716</v>
          </cell>
          <cell r="U546">
            <v>13056.042595594779</v>
          </cell>
          <cell r="W546">
            <v>273</v>
          </cell>
          <cell r="X546">
            <v>335</v>
          </cell>
          <cell r="AD546">
            <v>15021.647318477386</v>
          </cell>
          <cell r="AE546">
            <v>17739.321069459129</v>
          </cell>
          <cell r="AF546">
            <v>21181.019988262193</v>
          </cell>
          <cell r="AG546">
            <v>25352.084258340336</v>
          </cell>
          <cell r="AH546">
            <v>30366.062886803833</v>
          </cell>
          <cell r="AI546">
            <v>36311.04023708748</v>
          </cell>
          <cell r="AJ546">
            <v>43447.276964503464</v>
          </cell>
          <cell r="AK546">
            <v>51825.878015125643</v>
          </cell>
          <cell r="AL546">
            <v>61391.230758336096</v>
          </cell>
          <cell r="AM546">
            <v>72166.511751677957</v>
          </cell>
        </row>
        <row r="548">
          <cell r="A548" t="str">
            <v>Total liabilities &amp; stockholders' equity</v>
          </cell>
          <cell r="E548">
            <v>1109</v>
          </cell>
          <cell r="I548">
            <v>2990</v>
          </cell>
          <cell r="M548">
            <v>6331</v>
          </cell>
          <cell r="N548">
            <v>7184</v>
          </cell>
          <cell r="O548">
            <v>14928</v>
          </cell>
          <cell r="P548">
            <v>16038</v>
          </cell>
          <cell r="Q548">
            <v>15103</v>
          </cell>
          <cell r="R548">
            <v>15586.965026685219</v>
          </cell>
          <cell r="S548">
            <v>15818.68102523788</v>
          </cell>
          <cell r="T548">
            <v>16188.462574944515</v>
          </cell>
          <cell r="U548">
            <v>16836.438887724707</v>
          </cell>
          <cell r="W548">
            <v>447</v>
          </cell>
          <cell r="X548">
            <v>505</v>
          </cell>
          <cell r="AD548">
            <v>19234.443875357123</v>
          </cell>
          <cell r="AE548">
            <v>22331.353570720414</v>
          </cell>
          <cell r="AF548">
            <v>26094.92464827322</v>
          </cell>
          <cell r="AG548">
            <v>30651.138714342072</v>
          </cell>
          <cell r="AH548">
            <v>36068.633415864249</v>
          </cell>
          <cell r="AI548">
            <v>42430.492920542631</v>
          </cell>
          <cell r="AJ548">
            <v>50051.609842348917</v>
          </cell>
          <cell r="AK548">
            <v>58909.750255404106</v>
          </cell>
          <cell r="AL548">
            <v>68914.83112390709</v>
          </cell>
          <cell r="AM548">
            <v>80117.547651321875</v>
          </cell>
        </row>
        <row r="549">
          <cell r="A549" t="str">
            <v>check</v>
          </cell>
        </row>
        <row r="551">
          <cell r="A551" t="str">
            <v>Balance Sheet Metrics</v>
          </cell>
        </row>
        <row r="552">
          <cell r="A552" t="str">
            <v>Total Cash</v>
          </cell>
          <cell r="E552">
            <v>633</v>
          </cell>
          <cell r="I552">
            <v>1785</v>
          </cell>
          <cell r="M552">
            <v>3908</v>
          </cell>
          <cell r="N552">
            <v>3910</v>
          </cell>
          <cell r="O552">
            <v>10188</v>
          </cell>
          <cell r="P552">
            <v>10452</v>
          </cell>
          <cell r="Q552">
            <v>9626</v>
          </cell>
          <cell r="R552">
            <v>10132.340533848197</v>
          </cell>
          <cell r="S552">
            <v>10298.57656811802</v>
          </cell>
          <cell r="T552">
            <v>10715.722364958303</v>
          </cell>
          <cell r="U552">
            <v>11161.310926303258</v>
          </cell>
          <cell r="W552">
            <v>305</v>
          </cell>
          <cell r="X552">
            <v>297</v>
          </cell>
          <cell r="AD552">
            <v>12761.811134841289</v>
          </cell>
          <cell r="AE552">
            <v>15202.864459967825</v>
          </cell>
          <cell r="AF552">
            <v>18585.59582497603</v>
          </cell>
          <cell r="AG552">
            <v>22965.889887706173</v>
          </cell>
          <cell r="AH552">
            <v>27865.885304238866</v>
          </cell>
          <cell r="AI552">
            <v>33640.171020375768</v>
          </cell>
          <cell r="AJ552">
            <v>40560.906795521172</v>
          </cell>
          <cell r="AK552">
            <v>48727.498335218123</v>
          </cell>
          <cell r="AL552">
            <v>58133.640123144753</v>
          </cell>
          <cell r="AM552">
            <v>68814.318891267321</v>
          </cell>
        </row>
        <row r="553">
          <cell r="A553" t="str">
            <v xml:space="preserve">   Cash per share</v>
          </cell>
          <cell r="N553">
            <v>1.6560779330792037</v>
          </cell>
          <cell r="O553">
            <v>5.4220329962746145</v>
          </cell>
          <cell r="P553">
            <v>4.3190082644628101</v>
          </cell>
          <cell r="Q553">
            <v>3.8411811652035115</v>
          </cell>
          <cell r="R553">
            <v>3.9564000522640361</v>
          </cell>
          <cell r="S553">
            <v>4.013474890147319</v>
          </cell>
          <cell r="T553">
            <v>4.1243202893096678</v>
          </cell>
          <cell r="U553">
            <v>4.2067689086575983</v>
          </cell>
          <cell r="AD553">
            <v>4.4942450783260357</v>
          </cell>
          <cell r="AE553">
            <v>4.9648661346991405</v>
          </cell>
          <cell r="AF553">
            <v>5.6935241646820218</v>
          </cell>
          <cell r="AG553">
            <v>6.6599368737574496</v>
          </cell>
          <cell r="AH553">
            <v>7.7063012959501416</v>
          </cell>
          <cell r="AI553">
            <v>8.9258515373303506</v>
          </cell>
          <cell r="AJ553">
            <v>10.377823132680739</v>
          </cell>
          <cell r="AK553">
            <v>12.073101141498805</v>
          </cell>
          <cell r="AL553">
            <v>13.998346340082875</v>
          </cell>
          <cell r="AM553">
            <v>16.153357059125238</v>
          </cell>
        </row>
        <row r="554">
          <cell r="A554" t="str">
            <v>Days Sales Outstanding</v>
          </cell>
          <cell r="I554">
            <v>68.969098277608921</v>
          </cell>
          <cell r="M554">
            <v>53.800862301266505</v>
          </cell>
          <cell r="N554">
            <v>41.571361058601134</v>
          </cell>
          <cell r="O554">
            <v>44.546030405405403</v>
          </cell>
          <cell r="P554">
            <v>45.914223454833596</v>
          </cell>
          <cell r="Q554">
            <v>41.393533123028391</v>
          </cell>
          <cell r="R554">
            <v>48.362500000000004</v>
          </cell>
          <cell r="S554">
            <v>46.537500000000001</v>
          </cell>
          <cell r="T554">
            <v>45.625</v>
          </cell>
          <cell r="U554">
            <v>178.85</v>
          </cell>
          <cell r="AD554">
            <v>45.625</v>
          </cell>
          <cell r="AE554">
            <v>42.34</v>
          </cell>
          <cell r="AF554">
            <v>39.055</v>
          </cell>
          <cell r="AG554">
            <v>36.134999999999998</v>
          </cell>
          <cell r="AH554">
            <v>36.135000000000005</v>
          </cell>
          <cell r="AI554">
            <v>36.134999999999998</v>
          </cell>
          <cell r="AJ554">
            <v>36.135000000000005</v>
          </cell>
          <cell r="AK554">
            <v>36.135000000000005</v>
          </cell>
          <cell r="AL554">
            <v>36.134999999999998</v>
          </cell>
          <cell r="AM554">
            <v>36.134999999999998</v>
          </cell>
        </row>
        <row r="555">
          <cell r="A555" t="str">
            <v>ROIC</v>
          </cell>
          <cell r="M555">
            <v>0.28340533458896744</v>
          </cell>
          <cell r="Q555">
            <v>6.3590005258653002E-3</v>
          </cell>
          <cell r="U555">
            <v>9.5536133277470639E-2</v>
          </cell>
          <cell r="AD555">
            <v>0.12691436784453355</v>
          </cell>
          <cell r="AE555">
            <v>0.15231981756603261</v>
          </cell>
          <cell r="AF555">
            <v>0.16362092453830027</v>
          </cell>
          <cell r="AG555">
            <v>0.16690873623496319</v>
          </cell>
          <cell r="AH555">
            <v>0.16844539908541203</v>
          </cell>
          <cell r="AI555">
            <v>0.16760370336332336</v>
          </cell>
          <cell r="AJ555">
            <v>0.16879217393662188</v>
          </cell>
          <cell r="AK555">
            <v>0.16628577019549814</v>
          </cell>
          <cell r="AL555">
            <v>0.15987642733964189</v>
          </cell>
          <cell r="AM555">
            <v>0.15262447300891882</v>
          </cell>
        </row>
        <row r="556">
          <cell r="A556" t="str">
            <v>ROE</v>
          </cell>
          <cell r="M556">
            <v>0.283245999150262</v>
          </cell>
          <cell r="Q556">
            <v>6.3648372763300109E-3</v>
          </cell>
          <cell r="U556">
            <v>0.10487609221434178</v>
          </cell>
          <cell r="AD556">
            <v>0.14001185488536008</v>
          </cell>
          <cell r="AE556">
            <v>0.16590924412249453</v>
          </cell>
          <cell r="AF556">
            <v>0.17685862072476743</v>
          </cell>
          <cell r="AG556">
            <v>0.17927298587145854</v>
          </cell>
          <cell r="AH556">
            <v>0.17997650264292628</v>
          </cell>
          <cell r="AI556">
            <v>0.17832140485279957</v>
          </cell>
          <cell r="AJ556">
            <v>0.17894652188759153</v>
          </cell>
          <cell r="AK556">
            <v>0.17588587367372593</v>
          </cell>
          <cell r="AL556">
            <v>0.16897362681023678</v>
          </cell>
          <cell r="AM556">
            <v>0.16135763888842231</v>
          </cell>
        </row>
        <row r="557">
          <cell r="A557" t="str">
            <v>Total ST &amp; LT Debt</v>
          </cell>
          <cell r="E557">
            <v>0</v>
          </cell>
          <cell r="I557">
            <v>250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1500</v>
          </cell>
          <cell r="R557">
            <v>1500</v>
          </cell>
          <cell r="S557">
            <v>1500</v>
          </cell>
          <cell r="T557">
            <v>1500</v>
          </cell>
          <cell r="U557">
            <v>1500</v>
          </cell>
          <cell r="W557">
            <v>0</v>
          </cell>
          <cell r="X557">
            <v>0</v>
          </cell>
          <cell r="AD557">
            <v>1500</v>
          </cell>
          <cell r="AE557">
            <v>1500</v>
          </cell>
          <cell r="AF557">
            <v>1500</v>
          </cell>
          <cell r="AG557">
            <v>1500</v>
          </cell>
          <cell r="AH557">
            <v>1500</v>
          </cell>
          <cell r="AI557">
            <v>1500</v>
          </cell>
          <cell r="AJ557">
            <v>1500</v>
          </cell>
          <cell r="AK557">
            <v>1500</v>
          </cell>
          <cell r="AL557">
            <v>1500</v>
          </cell>
          <cell r="AM557">
            <v>1500</v>
          </cell>
        </row>
        <row r="558">
          <cell r="A558" t="str">
            <v>Book Value per Share</v>
          </cell>
          <cell r="N558">
            <v>2.2835577315381479</v>
          </cell>
          <cell r="O558">
            <v>5.4300285597715217</v>
          </cell>
          <cell r="P558">
            <v>5.4959286545172548</v>
          </cell>
          <cell r="Q558">
            <v>4.6907422186751795</v>
          </cell>
          <cell r="R558">
            <v>4.8633985670045465</v>
          </cell>
          <cell r="S558">
            <v>4.8961603929761832</v>
          </cell>
          <cell r="T558">
            <v>5.0268000903699184</v>
          </cell>
          <cell r="U558">
            <v>5.1789141592997936</v>
          </cell>
          <cell r="AD558">
            <v>5.9175289810822873</v>
          </cell>
          <cell r="AE558">
            <v>6.9334848815552581</v>
          </cell>
          <cell r="AF558">
            <v>8.2144735265705613</v>
          </cell>
          <cell r="AG558">
            <v>9.7564303476391512</v>
          </cell>
          <cell r="AH558">
            <v>11.596739693260963</v>
          </cell>
          <cell r="AI558">
            <v>13.762001226866584</v>
          </cell>
          <cell r="AJ558">
            <v>16.342778621216272</v>
          </cell>
          <cell r="AK558">
            <v>19.348843761480545</v>
          </cell>
          <cell r="AL558">
            <v>22.750131835588697</v>
          </cell>
          <cell r="AM558">
            <v>26.546445374904525</v>
          </cell>
        </row>
        <row r="561">
          <cell r="A561" t="str">
            <v>Balance Sheet Assumptions</v>
          </cell>
        </row>
        <row r="562">
          <cell r="A562" t="str">
            <v>Net Revenues</v>
          </cell>
          <cell r="I562">
            <v>1974</v>
          </cell>
          <cell r="M562">
            <v>3711</v>
          </cell>
          <cell r="N562">
            <v>1058</v>
          </cell>
          <cell r="O562">
            <v>1184</v>
          </cell>
          <cell r="P562">
            <v>1262</v>
          </cell>
          <cell r="Q562">
            <v>1585</v>
          </cell>
          <cell r="R562">
            <v>1643.8562931586889</v>
          </cell>
          <cell r="S562">
            <v>1802.5517295922423</v>
          </cell>
          <cell r="T562">
            <v>1837.2307882542773</v>
          </cell>
          <cell r="U562">
            <v>2080.6622530296036</v>
          </cell>
          <cell r="AD562">
            <v>9759.726772828546</v>
          </cell>
          <cell r="AE562">
            <v>11919.953711489416</v>
          </cell>
          <cell r="AF562">
            <v>13906.818888956959</v>
          </cell>
          <cell r="AG562">
            <v>16184.383165654839</v>
          </cell>
          <cell r="AH562">
            <v>18659.941896076161</v>
          </cell>
          <cell r="AI562">
            <v>21217.501125491704</v>
          </cell>
          <cell r="AJ562">
            <v>24192.226244450634</v>
          </cell>
          <cell r="AK562">
            <v>27134.185523180753</v>
          </cell>
          <cell r="AL562">
            <v>29831.904083257581</v>
          </cell>
          <cell r="AM562">
            <v>32454.207973275552</v>
          </cell>
        </row>
        <row r="563">
          <cell r="A563" t="str">
            <v>Accounts receivable</v>
          </cell>
          <cell r="I563">
            <v>373</v>
          </cell>
          <cell r="M563">
            <v>547</v>
          </cell>
          <cell r="N563">
            <v>482</v>
          </cell>
          <cell r="O563">
            <v>578</v>
          </cell>
          <cell r="P563">
            <v>635</v>
          </cell>
          <cell r="Q563">
            <v>719</v>
          </cell>
          <cell r="R563">
            <v>871.24383537410517</v>
          </cell>
          <cell r="S563">
            <v>919.30138209204358</v>
          </cell>
          <cell r="T563">
            <v>918.61539412713864</v>
          </cell>
          <cell r="U563">
            <v>1019.5245039845057</v>
          </cell>
          <cell r="AD563">
            <v>1219.9658466035683</v>
          </cell>
          <cell r="AE563">
            <v>1382.7146305327724</v>
          </cell>
          <cell r="AF563">
            <v>1488.0296211183945</v>
          </cell>
          <cell r="AG563">
            <v>1602.2539333998291</v>
          </cell>
          <cell r="AH563">
            <v>1847.33424771154</v>
          </cell>
          <cell r="AI563">
            <v>2100.5326114236786</v>
          </cell>
          <cell r="AJ563">
            <v>2395.030398200613</v>
          </cell>
          <cell r="AK563">
            <v>2686.2843667948946</v>
          </cell>
          <cell r="AL563">
            <v>2953.3585042425007</v>
          </cell>
          <cell r="AM563">
            <v>3212.9665893542797</v>
          </cell>
        </row>
        <row r="564">
          <cell r="A564" t="str">
            <v xml:space="preserve">   Days of Sales</v>
          </cell>
          <cell r="I564">
            <v>68.969098277608921</v>
          </cell>
          <cell r="M564">
            <v>53.800862301266505</v>
          </cell>
          <cell r="N564">
            <v>41.571361058601134</v>
          </cell>
          <cell r="O564">
            <v>44.546030405405403</v>
          </cell>
          <cell r="P564">
            <v>45.914223454833596</v>
          </cell>
          <cell r="Q564">
            <v>41.393533123028391</v>
          </cell>
          <cell r="R564">
            <v>48.362500000000004</v>
          </cell>
          <cell r="S564">
            <v>46.537500000000001</v>
          </cell>
          <cell r="T564">
            <v>45.625</v>
          </cell>
          <cell r="U564">
            <v>178.85</v>
          </cell>
          <cell r="AD564">
            <v>45.625</v>
          </cell>
          <cell r="AE564">
            <v>42.34</v>
          </cell>
          <cell r="AF564">
            <v>39.055</v>
          </cell>
          <cell r="AG564">
            <v>36.134999999999998</v>
          </cell>
          <cell r="AH564">
            <v>36.135000000000005</v>
          </cell>
          <cell r="AI564">
            <v>36.134999999999998</v>
          </cell>
          <cell r="AJ564">
            <v>36.135000000000005</v>
          </cell>
          <cell r="AK564">
            <v>36.135000000000005</v>
          </cell>
          <cell r="AL564">
            <v>36.134999999999998</v>
          </cell>
          <cell r="AM564">
            <v>36.134999999999998</v>
          </cell>
        </row>
        <row r="565">
          <cell r="A565" t="str">
            <v xml:space="preserve">   % of Sales</v>
          </cell>
          <cell r="I565">
            <v>0.1889564336372847</v>
          </cell>
          <cell r="M565">
            <v>0.1473996227431959</v>
          </cell>
          <cell r="N565">
            <v>0.45557655954631382</v>
          </cell>
          <cell r="O565">
            <v>0.48817567567567566</v>
          </cell>
          <cell r="P565">
            <v>0.50316957210776547</v>
          </cell>
          <cell r="Q565">
            <v>0.45362776025236595</v>
          </cell>
          <cell r="R565">
            <v>0.53</v>
          </cell>
          <cell r="S565">
            <v>0.51</v>
          </cell>
          <cell r="T565">
            <v>0.5</v>
          </cell>
          <cell r="U565">
            <v>0.49</v>
          </cell>
          <cell r="AD565">
            <v>0.125</v>
          </cell>
          <cell r="AE565">
            <v>0.11600000000000001</v>
          </cell>
          <cell r="AF565">
            <v>0.107</v>
          </cell>
          <cell r="AG565">
            <v>9.9000000000000005E-2</v>
          </cell>
          <cell r="AH565">
            <v>9.9000000000000005E-2</v>
          </cell>
          <cell r="AI565">
            <v>9.9000000000000005E-2</v>
          </cell>
          <cell r="AJ565">
            <v>9.9000000000000005E-2</v>
          </cell>
          <cell r="AK565">
            <v>9.9000000000000005E-2</v>
          </cell>
          <cell r="AL565">
            <v>9.9000000000000005E-2</v>
          </cell>
          <cell r="AM565">
            <v>9.9000000000000005E-2</v>
          </cell>
        </row>
        <row r="566">
          <cell r="A566" t="str">
            <v>Prepaid expenses and other assets</v>
          </cell>
          <cell r="I566">
            <v>88</v>
          </cell>
          <cell r="M566">
            <v>149</v>
          </cell>
          <cell r="N566">
            <v>627</v>
          </cell>
          <cell r="O566">
            <v>634</v>
          </cell>
          <cell r="P566">
            <v>631</v>
          </cell>
          <cell r="Q566">
            <v>471</v>
          </cell>
          <cell r="R566">
            <v>772.61245778458374</v>
          </cell>
          <cell r="S566">
            <v>757.07172642874173</v>
          </cell>
          <cell r="T566">
            <v>643.03077588899703</v>
          </cell>
          <cell r="U566">
            <v>603.39205337858505</v>
          </cell>
          <cell r="AD566">
            <v>692.94060087082676</v>
          </cell>
          <cell r="AE566">
            <v>762.87703753532264</v>
          </cell>
          <cell r="AF566">
            <v>792.68867667054667</v>
          </cell>
          <cell r="AG566">
            <v>825.40354144839671</v>
          </cell>
          <cell r="AH566">
            <v>951.6570366998842</v>
          </cell>
          <cell r="AI566">
            <v>1082.0925574000769</v>
          </cell>
          <cell r="AJ566">
            <v>1233.8035384669822</v>
          </cell>
          <cell r="AK566">
            <v>1383.8434616822183</v>
          </cell>
          <cell r="AL566">
            <v>1521.4271082461366</v>
          </cell>
          <cell r="AM566">
            <v>1655.1646066370531</v>
          </cell>
        </row>
        <row r="567">
          <cell r="A567" t="str">
            <v xml:space="preserve">   % of Sales</v>
          </cell>
          <cell r="I567">
            <v>4.4579533941236066E-2</v>
          </cell>
          <cell r="M567">
            <v>4.0150902721638369E-2</v>
          </cell>
          <cell r="N567">
            <v>0.59262759924385633</v>
          </cell>
          <cell r="O567">
            <v>0.53547297297297303</v>
          </cell>
          <cell r="P567">
            <v>0.5</v>
          </cell>
          <cell r="Q567">
            <v>0.29716088328075707</v>
          </cell>
          <cell r="R567">
            <v>0.47</v>
          </cell>
          <cell r="S567">
            <v>0.42</v>
          </cell>
          <cell r="T567">
            <v>0.35</v>
          </cell>
          <cell r="U567">
            <v>0.28999999999999998</v>
          </cell>
          <cell r="AD567">
            <v>7.0999999999999994E-2</v>
          </cell>
          <cell r="AE567">
            <v>6.4000000000000001E-2</v>
          </cell>
          <cell r="AF567">
            <v>5.7000000000000002E-2</v>
          </cell>
          <cell r="AG567">
            <v>5.0999999999999997E-2</v>
          </cell>
          <cell r="AH567">
            <v>5.0999999999999997E-2</v>
          </cell>
          <cell r="AI567">
            <v>5.0999999999999997E-2</v>
          </cell>
          <cell r="AJ567">
            <v>5.0999999999999997E-2</v>
          </cell>
          <cell r="AK567">
            <v>5.0999999999999997E-2</v>
          </cell>
          <cell r="AL567">
            <v>5.0999999999999997E-2</v>
          </cell>
          <cell r="AM567">
            <v>5.0999999999999997E-2</v>
          </cell>
        </row>
        <row r="568">
          <cell r="A568" t="str">
            <v>Accounts payable</v>
          </cell>
          <cell r="I568">
            <v>29</v>
          </cell>
          <cell r="M568">
            <v>63</v>
          </cell>
          <cell r="N568">
            <v>129</v>
          </cell>
          <cell r="O568">
            <v>43</v>
          </cell>
          <cell r="P568">
            <v>59</v>
          </cell>
          <cell r="Q568">
            <v>65</v>
          </cell>
          <cell r="R568">
            <v>77.261245778458374</v>
          </cell>
          <cell r="S568">
            <v>84.71993129083539</v>
          </cell>
          <cell r="T568">
            <v>86.34984704795103</v>
          </cell>
          <cell r="U568">
            <v>116.5170861696578</v>
          </cell>
          <cell r="AD568">
            <v>175.6750819109138</v>
          </cell>
          <cell r="AE568">
            <v>238.39907422978831</v>
          </cell>
          <cell r="AF568">
            <v>305.95001555705306</v>
          </cell>
          <cell r="AG568">
            <v>388.42519597571612</v>
          </cell>
          <cell r="AH568">
            <v>447.8386055058279</v>
          </cell>
          <cell r="AI568">
            <v>509.22002701180094</v>
          </cell>
          <cell r="AJ568">
            <v>580.61342986681518</v>
          </cell>
          <cell r="AK568">
            <v>651.22045255633805</v>
          </cell>
          <cell r="AL568">
            <v>715.96569799818201</v>
          </cell>
          <cell r="AM568">
            <v>778.90099135861328</v>
          </cell>
        </row>
        <row r="569">
          <cell r="A569" t="str">
            <v xml:space="preserve">   Days of Sales</v>
          </cell>
          <cell r="I569">
            <v>5.3622087132725431</v>
          </cell>
          <cell r="M569">
            <v>6.1964430072756667</v>
          </cell>
          <cell r="N569">
            <v>11.125945179584122</v>
          </cell>
          <cell r="O569">
            <v>3.3139780405405403</v>
          </cell>
          <cell r="P569">
            <v>4.266045958795563</v>
          </cell>
          <cell r="Q569">
            <v>3.7421135646687698</v>
          </cell>
          <cell r="R569">
            <v>4.2887500000000003</v>
          </cell>
          <cell r="S569">
            <v>4.2887500000000003</v>
          </cell>
          <cell r="T569">
            <v>4.2887499999999994</v>
          </cell>
          <cell r="U569">
            <v>20.440000000000001</v>
          </cell>
          <cell r="AD569">
            <v>6.5699999999999994</v>
          </cell>
          <cell r="AE569">
            <v>7.3</v>
          </cell>
          <cell r="AF569">
            <v>8.0299999999999994</v>
          </cell>
          <cell r="AG569">
            <v>8.76</v>
          </cell>
          <cell r="AH569">
            <v>8.76</v>
          </cell>
          <cell r="AI569">
            <v>8.76</v>
          </cell>
          <cell r="AJ569">
            <v>8.76</v>
          </cell>
          <cell r="AK569">
            <v>8.76</v>
          </cell>
          <cell r="AL569">
            <v>8.7600000000000016</v>
          </cell>
          <cell r="AM569">
            <v>8.76</v>
          </cell>
        </row>
        <row r="570">
          <cell r="A570" t="str">
            <v xml:space="preserve">   % of Sales</v>
          </cell>
          <cell r="I570">
            <v>1.4690982776089158E-2</v>
          </cell>
          <cell r="M570">
            <v>1.6976556184316895E-2</v>
          </cell>
          <cell r="N570">
            <v>0.1219281663516068</v>
          </cell>
          <cell r="O570">
            <v>3.6317567567567564E-2</v>
          </cell>
          <cell r="P570">
            <v>4.6751188589540409E-2</v>
          </cell>
          <cell r="Q570">
            <v>4.1009463722397478E-2</v>
          </cell>
          <cell r="R570">
            <v>4.7E-2</v>
          </cell>
          <cell r="S570">
            <v>4.7E-2</v>
          </cell>
          <cell r="T570">
            <v>4.7E-2</v>
          </cell>
          <cell r="U570">
            <v>5.6000000000000001E-2</v>
          </cell>
          <cell r="AD570">
            <v>1.7999999999999999E-2</v>
          </cell>
          <cell r="AE570">
            <v>0.02</v>
          </cell>
          <cell r="AF570">
            <v>2.1999999999999999E-2</v>
          </cell>
          <cell r="AG570">
            <v>2.4E-2</v>
          </cell>
          <cell r="AH570">
            <v>2.4E-2</v>
          </cell>
          <cell r="AI570">
            <v>2.4E-2</v>
          </cell>
          <cell r="AJ570">
            <v>2.4E-2</v>
          </cell>
          <cell r="AK570">
            <v>2.4E-2</v>
          </cell>
          <cell r="AL570">
            <v>2.4E-2</v>
          </cell>
          <cell r="AM570">
            <v>2.4E-2</v>
          </cell>
        </row>
        <row r="571">
          <cell r="A571" t="str">
            <v>Platform partners payable</v>
          </cell>
          <cell r="I571">
            <v>75</v>
          </cell>
          <cell r="M571">
            <v>171</v>
          </cell>
          <cell r="N571">
            <v>178</v>
          </cell>
          <cell r="O571">
            <v>153</v>
          </cell>
          <cell r="P571">
            <v>155</v>
          </cell>
          <cell r="Q571">
            <v>169</v>
          </cell>
          <cell r="R571">
            <v>215.34517440378826</v>
          </cell>
          <cell r="S571">
            <v>218.1087592806613</v>
          </cell>
          <cell r="T571">
            <v>222.30492537876754</v>
          </cell>
          <cell r="U571">
            <v>233.0341723393156</v>
          </cell>
          <cell r="AD571">
            <v>302.55152995768492</v>
          </cell>
          <cell r="AE571">
            <v>369.51856505617189</v>
          </cell>
          <cell r="AF571">
            <v>445.01820444662269</v>
          </cell>
          <cell r="AG571">
            <v>550.26902763226462</v>
          </cell>
          <cell r="AH571">
            <v>634.43802446658958</v>
          </cell>
          <cell r="AI571">
            <v>721.39503826671796</v>
          </cell>
          <cell r="AJ571">
            <v>822.53569231132167</v>
          </cell>
          <cell r="AK571">
            <v>922.56230778814563</v>
          </cell>
          <cell r="AL571">
            <v>1014.2847388307579</v>
          </cell>
          <cell r="AM571">
            <v>1103.4430710913689</v>
          </cell>
        </row>
        <row r="572">
          <cell r="A572" t="str">
            <v xml:space="preserve">   % of Sales</v>
          </cell>
          <cell r="I572">
            <v>3.7993920972644375E-2</v>
          </cell>
          <cell r="M572">
            <v>4.6079223928860144E-2</v>
          </cell>
          <cell r="N572">
            <v>0.16824196597353497</v>
          </cell>
          <cell r="O572">
            <v>0.12922297297297297</v>
          </cell>
          <cell r="P572">
            <v>0.12282091917591126</v>
          </cell>
          <cell r="Q572">
            <v>0.10662460567823344</v>
          </cell>
          <cell r="R572">
            <v>0.13100000000000001</v>
          </cell>
          <cell r="S572">
            <v>0.121</v>
          </cell>
          <cell r="T572">
            <v>0.121</v>
          </cell>
          <cell r="U572">
            <v>0.112</v>
          </cell>
          <cell r="AD572">
            <v>3.1E-2</v>
          </cell>
          <cell r="AE572">
            <v>3.1E-2</v>
          </cell>
          <cell r="AF572">
            <v>3.2000000000000001E-2</v>
          </cell>
          <cell r="AG572">
            <v>3.4000000000000002E-2</v>
          </cell>
          <cell r="AH572">
            <v>3.4000000000000002E-2</v>
          </cell>
          <cell r="AI572">
            <v>3.4000000000000002E-2</v>
          </cell>
          <cell r="AJ572">
            <v>3.4000000000000002E-2</v>
          </cell>
          <cell r="AK572">
            <v>3.4000000000000002E-2</v>
          </cell>
          <cell r="AL572">
            <v>3.4000000000000002E-2</v>
          </cell>
          <cell r="AM572">
            <v>3.4000000000000002E-2</v>
          </cell>
        </row>
        <row r="573">
          <cell r="A573" t="str">
            <v>Accrued expenses and other current liabilities</v>
          </cell>
          <cell r="I573">
            <v>137</v>
          </cell>
          <cell r="M573">
            <v>296</v>
          </cell>
          <cell r="N573">
            <v>337</v>
          </cell>
          <cell r="O573">
            <v>441</v>
          </cell>
          <cell r="P573">
            <v>409</v>
          </cell>
          <cell r="Q573">
            <v>423</v>
          </cell>
          <cell r="R573">
            <v>410.96407328967223</v>
          </cell>
          <cell r="S573">
            <v>378.53586321437086</v>
          </cell>
          <cell r="T573">
            <v>385.81846553339824</v>
          </cell>
          <cell r="U573">
            <v>561.77880831799303</v>
          </cell>
          <cell r="AD573">
            <v>683.1808740979983</v>
          </cell>
          <cell r="AE573">
            <v>798.63689866979087</v>
          </cell>
          <cell r="AF573">
            <v>903.94322778220237</v>
          </cell>
          <cell r="AG573">
            <v>1051.9849057675647</v>
          </cell>
          <cell r="AH573">
            <v>1212.8962232449505</v>
          </cell>
          <cell r="AI573">
            <v>1379.1375731569608</v>
          </cell>
          <cell r="AJ573">
            <v>1572.4947058892913</v>
          </cell>
          <cell r="AK573">
            <v>1763.7220590067491</v>
          </cell>
          <cell r="AL573">
            <v>1939.0737654117429</v>
          </cell>
          <cell r="AM573">
            <v>2109.5235182629108</v>
          </cell>
        </row>
        <row r="574">
          <cell r="A574" t="str">
            <v xml:space="preserve">   % of Sales</v>
          </cell>
          <cell r="I574">
            <v>6.9402228976697067E-2</v>
          </cell>
          <cell r="M574">
            <v>7.9762867151711131E-2</v>
          </cell>
          <cell r="N574">
            <v>0.31852551984877125</v>
          </cell>
          <cell r="O574">
            <v>0.37246621621621623</v>
          </cell>
          <cell r="P574">
            <v>0.32408874801901744</v>
          </cell>
          <cell r="Q574">
            <v>0.26687697160883278</v>
          </cell>
          <cell r="R574">
            <v>0.25</v>
          </cell>
          <cell r="S574">
            <v>0.21</v>
          </cell>
          <cell r="T574">
            <v>0.21</v>
          </cell>
          <cell r="U574">
            <v>0.27</v>
          </cell>
          <cell r="AD574">
            <v>7.0000000000000007E-2</v>
          </cell>
          <cell r="AE574">
            <v>6.7000000000000004E-2</v>
          </cell>
          <cell r="AF574">
            <v>6.5000000000000002E-2</v>
          </cell>
          <cell r="AG574">
            <v>6.5000000000000002E-2</v>
          </cell>
          <cell r="AH574">
            <v>6.5000000000000002E-2</v>
          </cell>
          <cell r="AI574">
            <v>6.5000000000000002E-2</v>
          </cell>
          <cell r="AJ574">
            <v>6.5000000000000002E-2</v>
          </cell>
          <cell r="AK574">
            <v>6.5000000000000002E-2</v>
          </cell>
          <cell r="AL574">
            <v>6.5000000000000002E-2</v>
          </cell>
          <cell r="AM574">
            <v>6.5000000000000002E-2</v>
          </cell>
        </row>
        <row r="575">
          <cell r="A575" t="str">
            <v>Deferred revenue and deposits</v>
          </cell>
          <cell r="I575">
            <v>42</v>
          </cell>
          <cell r="M575">
            <v>90</v>
          </cell>
          <cell r="N575">
            <v>93</v>
          </cell>
          <cell r="O575">
            <v>85</v>
          </cell>
          <cell r="P575">
            <v>85</v>
          </cell>
          <cell r="Q575">
            <v>30</v>
          </cell>
          <cell r="R575">
            <v>166.0294856090276</v>
          </cell>
          <cell r="S575">
            <v>182.05772468881648</v>
          </cell>
          <cell r="T575">
            <v>185.56030961368202</v>
          </cell>
          <cell r="U575">
            <v>208.06622530296036</v>
          </cell>
          <cell r="AD575">
            <v>390.38907091314184</v>
          </cell>
          <cell r="AE575">
            <v>524.47796330553422</v>
          </cell>
          <cell r="AF575">
            <v>597.99321222514925</v>
          </cell>
          <cell r="AG575">
            <v>647.37532662619356</v>
          </cell>
          <cell r="AH575">
            <v>746.3976758430465</v>
          </cell>
          <cell r="AI575">
            <v>848.70004501966821</v>
          </cell>
          <cell r="AJ575">
            <v>967.68904977802538</v>
          </cell>
          <cell r="AK575">
            <v>1085.3674209272301</v>
          </cell>
          <cell r="AL575">
            <v>1193.2761633303032</v>
          </cell>
          <cell r="AM575">
            <v>1298.1683189310222</v>
          </cell>
        </row>
        <row r="576">
          <cell r="A576" t="str">
            <v xml:space="preserve">   % of Sales</v>
          </cell>
          <cell r="I576">
            <v>2.1276595744680851E-2</v>
          </cell>
          <cell r="M576">
            <v>2.4252223120452707E-2</v>
          </cell>
          <cell r="N576">
            <v>8.7901701323251424E-2</v>
          </cell>
          <cell r="O576">
            <v>7.1790540540540543E-2</v>
          </cell>
          <cell r="P576">
            <v>6.7353407290015849E-2</v>
          </cell>
          <cell r="Q576">
            <v>1.8927444794952682E-2</v>
          </cell>
          <cell r="R576">
            <v>0.10100000000000001</v>
          </cell>
          <cell r="S576">
            <v>0.10100000000000001</v>
          </cell>
          <cell r="T576">
            <v>0.10100000000000001</v>
          </cell>
          <cell r="U576">
            <v>0.1</v>
          </cell>
          <cell r="AD576">
            <v>0.04</v>
          </cell>
          <cell r="AE576">
            <v>4.3999999999999997E-2</v>
          </cell>
          <cell r="AF576">
            <v>4.2999999999999997E-2</v>
          </cell>
          <cell r="AG576">
            <v>0.04</v>
          </cell>
          <cell r="AH576">
            <v>0.04</v>
          </cell>
          <cell r="AI576">
            <v>0.04</v>
          </cell>
          <cell r="AJ576">
            <v>0.04</v>
          </cell>
          <cell r="AK576">
            <v>0.04</v>
          </cell>
          <cell r="AL576">
            <v>0.04</v>
          </cell>
          <cell r="AM576">
            <v>0.04</v>
          </cell>
        </row>
        <row r="578">
          <cell r="A578" t="str">
            <v>PP&amp;E</v>
          </cell>
        </row>
        <row r="579">
          <cell r="A579" t="str">
            <v>Net PPE, BOP</v>
          </cell>
          <cell r="J579">
            <v>574</v>
          </cell>
          <cell r="K579">
            <v>0</v>
          </cell>
          <cell r="L579">
            <v>0</v>
          </cell>
          <cell r="M579">
            <v>574</v>
          </cell>
          <cell r="N579">
            <v>1475</v>
          </cell>
          <cell r="O579">
            <v>1855</v>
          </cell>
          <cell r="P579">
            <v>2105</v>
          </cell>
          <cell r="Q579">
            <v>2289</v>
          </cell>
          <cell r="R579">
            <v>2391</v>
          </cell>
          <cell r="S579">
            <v>2619.9360569289915</v>
          </cell>
          <cell r="T579">
            <v>2853.1044171048989</v>
          </cell>
          <cell r="U579">
            <v>3093.9605516928063</v>
          </cell>
          <cell r="AD579">
            <v>3378.1164400485973</v>
          </cell>
          <cell r="AE579">
            <v>4598.8394655986867</v>
          </cell>
          <cell r="AF579">
            <v>5575.1105690153945</v>
          </cell>
          <cell r="AG579">
            <v>6275.9484745222635</v>
          </cell>
          <cell r="AH579">
            <v>6846.4298472689843</v>
          </cell>
          <cell r="AI579">
            <v>7633.4900762314028</v>
          </cell>
          <cell r="AJ579">
            <v>8578.6681428846205</v>
          </cell>
          <cell r="AK579">
            <v>9697.880538983125</v>
          </cell>
          <cell r="AL579">
            <v>10927.970315755858</v>
          </cell>
          <cell r="AM579">
            <v>12192.068186120257</v>
          </cell>
        </row>
        <row r="580">
          <cell r="A580" t="str">
            <v>+ Capital Expenditures</v>
          </cell>
          <cell r="M580">
            <v>1079</v>
          </cell>
          <cell r="N580">
            <v>491</v>
          </cell>
          <cell r="O580">
            <v>465</v>
          </cell>
          <cell r="P580">
            <v>332</v>
          </cell>
          <cell r="Q580">
            <v>287</v>
          </cell>
          <cell r="R580">
            <v>427.40263622125912</v>
          </cell>
          <cell r="S580">
            <v>450.63793239806057</v>
          </cell>
          <cell r="T580">
            <v>477.68000494611209</v>
          </cell>
          <cell r="U580">
            <v>540.97218578769696</v>
          </cell>
          <cell r="AD580">
            <v>2342.3344254788508</v>
          </cell>
          <cell r="AE580">
            <v>2503.1902794127773</v>
          </cell>
          <cell r="AF580">
            <v>2551.901266123602</v>
          </cell>
          <cell r="AG580">
            <v>2654.2388391673935</v>
          </cell>
          <cell r="AH580">
            <v>3060.2304709564905</v>
          </cell>
          <cell r="AI580">
            <v>3479.6701845806397</v>
          </cell>
          <cell r="AJ580">
            <v>3967.5251040899043</v>
          </cell>
          <cell r="AK580">
            <v>4450.0064258016437</v>
          </cell>
          <cell r="AL580">
            <v>4892.4322696542431</v>
          </cell>
          <cell r="AM580">
            <v>5322.4901076171909</v>
          </cell>
        </row>
        <row r="581">
          <cell r="A581" t="str">
            <v>- Depreciation</v>
          </cell>
          <cell r="I581">
            <v>49</v>
          </cell>
          <cell r="M581">
            <v>164</v>
          </cell>
          <cell r="N581">
            <v>105</v>
          </cell>
          <cell r="O581">
            <v>131</v>
          </cell>
          <cell r="P581">
            <v>145</v>
          </cell>
          <cell r="Q581">
            <v>190</v>
          </cell>
          <cell r="R581">
            <v>198.46657929226737</v>
          </cell>
          <cell r="S581">
            <v>217.46957222215309</v>
          </cell>
          <cell r="T581">
            <v>236.82387035820486</v>
          </cell>
          <cell r="U581">
            <v>256.81629743190615</v>
          </cell>
          <cell r="AD581">
            <v>1121.6113999287609</v>
          </cell>
          <cell r="AE581">
            <v>1526.919175996069</v>
          </cell>
          <cell r="AF581">
            <v>1851.0633606167328</v>
          </cell>
          <cell r="AG581">
            <v>2083.7574664206732</v>
          </cell>
          <cell r="AH581">
            <v>2273.1702419940716</v>
          </cell>
          <cell r="AI581">
            <v>2534.4921179274215</v>
          </cell>
          <cell r="AJ581">
            <v>2848.3127079913988</v>
          </cell>
          <cell r="AK581">
            <v>3219.9166490289108</v>
          </cell>
          <cell r="AL581">
            <v>3628.3343992898435</v>
          </cell>
          <cell r="AM581">
            <v>4048.043609196764</v>
          </cell>
        </row>
        <row r="582">
          <cell r="A582" t="str">
            <v>- Unexplained PP&amp;E</v>
          </cell>
          <cell r="J582">
            <v>574</v>
          </cell>
          <cell r="K582">
            <v>0</v>
          </cell>
          <cell r="L582">
            <v>0</v>
          </cell>
          <cell r="M582">
            <v>14</v>
          </cell>
          <cell r="N582">
            <v>6</v>
          </cell>
          <cell r="O582">
            <v>84</v>
          </cell>
          <cell r="P582">
            <v>3</v>
          </cell>
          <cell r="Q582">
            <v>-5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</row>
        <row r="583">
          <cell r="A583" t="str">
            <v>Net PPE, EOP</v>
          </cell>
          <cell r="E583">
            <v>148</v>
          </cell>
          <cell r="I583">
            <v>574</v>
          </cell>
          <cell r="J583">
            <v>0</v>
          </cell>
          <cell r="K583">
            <v>0</v>
          </cell>
          <cell r="L583">
            <v>0</v>
          </cell>
          <cell r="M583">
            <v>1475</v>
          </cell>
          <cell r="N583">
            <v>1855</v>
          </cell>
          <cell r="O583">
            <v>2105</v>
          </cell>
          <cell r="P583">
            <v>2289</v>
          </cell>
          <cell r="Q583">
            <v>2391</v>
          </cell>
          <cell r="R583">
            <v>2619.9360569289915</v>
          </cell>
          <cell r="S583">
            <v>2853.1044171048989</v>
          </cell>
          <cell r="T583">
            <v>3093.9605516928063</v>
          </cell>
          <cell r="U583">
            <v>3378.1164400485973</v>
          </cell>
          <cell r="W583">
            <v>82</v>
          </cell>
          <cell r="X583">
            <v>131</v>
          </cell>
          <cell r="AD583">
            <v>4598.8394655986867</v>
          </cell>
          <cell r="AE583">
            <v>5575.1105690153945</v>
          </cell>
          <cell r="AF583">
            <v>6275.9484745222635</v>
          </cell>
          <cell r="AG583">
            <v>6846.4298472689843</v>
          </cell>
          <cell r="AH583">
            <v>7633.4900762314028</v>
          </cell>
          <cell r="AI583">
            <v>8578.6681428846205</v>
          </cell>
          <cell r="AJ583">
            <v>9697.880538983125</v>
          </cell>
          <cell r="AK583">
            <v>10927.970315755858</v>
          </cell>
          <cell r="AL583">
            <v>12192.068186120257</v>
          </cell>
          <cell r="AM583">
            <v>13466.514684540685</v>
          </cell>
        </row>
        <row r="585">
          <cell r="A585" t="str">
            <v>Depreciation Expense</v>
          </cell>
        </row>
        <row r="586">
          <cell r="A586" t="str">
            <v>Depreciation expense</v>
          </cell>
          <cell r="J586">
            <v>46</v>
          </cell>
          <cell r="K586">
            <v>67</v>
          </cell>
          <cell r="L586">
            <v>92</v>
          </cell>
          <cell r="M586">
            <v>98</v>
          </cell>
          <cell r="N586">
            <v>105</v>
          </cell>
          <cell r="O586">
            <v>131</v>
          </cell>
          <cell r="P586">
            <v>145</v>
          </cell>
          <cell r="Q586">
            <v>190</v>
          </cell>
          <cell r="R586">
            <v>198.46657929226737</v>
          </cell>
          <cell r="S586">
            <v>217.46957222215309</v>
          </cell>
          <cell r="T586">
            <v>236.82387035820486</v>
          </cell>
          <cell r="U586">
            <v>256.81629743190615</v>
          </cell>
          <cell r="Z586">
            <v>129</v>
          </cell>
          <cell r="AA586">
            <v>303</v>
          </cell>
          <cell r="AB586">
            <v>566</v>
          </cell>
          <cell r="AC586">
            <v>909.57631930453147</v>
          </cell>
          <cell r="AD586">
            <v>1121.6113999287609</v>
          </cell>
          <cell r="AE586">
            <v>1526.919175996069</v>
          </cell>
          <cell r="AF586">
            <v>1851.0633606167328</v>
          </cell>
          <cell r="AG586">
            <v>2083.7574664206732</v>
          </cell>
          <cell r="AH586">
            <v>2273.1702419940716</v>
          </cell>
          <cell r="AI586">
            <v>2534.4921179274215</v>
          </cell>
          <cell r="AJ586">
            <v>2848.3127079913988</v>
          </cell>
          <cell r="AK586">
            <v>3219.9166490289108</v>
          </cell>
          <cell r="AL586">
            <v>3628.3343992898435</v>
          </cell>
          <cell r="AM586">
            <v>4048.043609196764</v>
          </cell>
        </row>
        <row r="587">
          <cell r="A587" t="str">
            <v>/ PP&amp;E, beginning net</v>
          </cell>
          <cell r="N587">
            <v>1475</v>
          </cell>
          <cell r="O587">
            <v>1370</v>
          </cell>
          <cell r="P587">
            <v>2105</v>
          </cell>
          <cell r="Q587">
            <v>2289</v>
          </cell>
          <cell r="R587">
            <v>2391</v>
          </cell>
          <cell r="S587">
            <v>2619.9360569289915</v>
          </cell>
          <cell r="T587">
            <v>2853.1044171048993</v>
          </cell>
          <cell r="U587">
            <v>3093.9605516928059</v>
          </cell>
          <cell r="AB587">
            <v>1809.75</v>
          </cell>
          <cell r="AC587">
            <v>2739.5002564316742</v>
          </cell>
          <cell r="AD587">
            <v>3378.1164400485968</v>
          </cell>
          <cell r="AE587">
            <v>4598.8394655986867</v>
          </cell>
          <cell r="AF587">
            <v>5575.1105690153963</v>
          </cell>
          <cell r="AG587">
            <v>6275.9484745222644</v>
          </cell>
          <cell r="AH587">
            <v>6846.4298472689861</v>
          </cell>
          <cell r="AI587">
            <v>7633.4900762314046</v>
          </cell>
          <cell r="AJ587">
            <v>8578.6681428846205</v>
          </cell>
          <cell r="AK587">
            <v>9697.8805389831268</v>
          </cell>
          <cell r="AL587">
            <v>10927.970315755858</v>
          </cell>
          <cell r="AM587">
            <v>12192.068186120254</v>
          </cell>
        </row>
        <row r="588">
          <cell r="A588" t="str">
            <v>= Depr expense % of PP&amp;E, beg net</v>
          </cell>
          <cell r="J588" t="e">
            <v>#DIV/0!</v>
          </cell>
          <cell r="K588" t="e">
            <v>#DIV/0!</v>
          </cell>
          <cell r="L588" t="e">
            <v>#DIV/0!</v>
          </cell>
          <cell r="M588" t="e">
            <v>#DIV/0!</v>
          </cell>
          <cell r="N588">
            <v>7.1186440677966104E-2</v>
          </cell>
          <cell r="O588">
            <v>9.5620437956204382E-2</v>
          </cell>
          <cell r="P588">
            <v>6.8883610451306407E-2</v>
          </cell>
          <cell r="Q588">
            <v>8.3005679335954569E-2</v>
          </cell>
          <cell r="R588">
            <v>8.3005679335954569E-2</v>
          </cell>
          <cell r="S588">
            <v>8.3005679335954569E-2</v>
          </cell>
          <cell r="T588">
            <v>8.3005679335954569E-2</v>
          </cell>
          <cell r="U588">
            <v>8.3005679335954569E-2</v>
          </cell>
          <cell r="AB588">
            <v>0.31275037988672466</v>
          </cell>
          <cell r="AC588">
            <v>0.33202271734381827</v>
          </cell>
          <cell r="AD588">
            <v>0.33202271734381827</v>
          </cell>
          <cell r="AE588">
            <v>0.33202271734381827</v>
          </cell>
          <cell r="AF588">
            <v>0.33202271734381827</v>
          </cell>
          <cell r="AG588">
            <v>0.33202271734381827</v>
          </cell>
          <cell r="AH588">
            <v>0.33202271734381827</v>
          </cell>
          <cell r="AI588">
            <v>0.33202271734381827</v>
          </cell>
          <cell r="AJ588">
            <v>0.33202271734381827</v>
          </cell>
          <cell r="AK588">
            <v>0.33202271734381827</v>
          </cell>
          <cell r="AL588">
            <v>0.33202271734381827</v>
          </cell>
          <cell r="AM588">
            <v>0.33202271734381827</v>
          </cell>
        </row>
        <row r="589">
          <cell r="A589" t="str">
            <v>Accumulated depreciation</v>
          </cell>
          <cell r="M589">
            <v>450</v>
          </cell>
          <cell r="N589">
            <v>555</v>
          </cell>
          <cell r="O589">
            <v>629</v>
          </cell>
          <cell r="P589">
            <v>734</v>
          </cell>
          <cell r="Q589">
            <v>882</v>
          </cell>
          <cell r="R589">
            <v>1080.4665792922674</v>
          </cell>
          <cell r="S589">
            <v>1297.9361515144205</v>
          </cell>
          <cell r="T589">
            <v>1534.7600218726254</v>
          </cell>
          <cell r="U589">
            <v>1791.5763193045316</v>
          </cell>
          <cell r="AA589">
            <v>450</v>
          </cell>
          <cell r="AB589">
            <v>882</v>
          </cell>
          <cell r="AC589">
            <v>1791.5763193045316</v>
          </cell>
          <cell r="AD589">
            <v>2913.1877192332922</v>
          </cell>
          <cell r="AE589">
            <v>4440.1068952293608</v>
          </cell>
          <cell r="AF589">
            <v>6291.1702558460938</v>
          </cell>
          <cell r="AG589">
            <v>8374.9277222667661</v>
          </cell>
          <cell r="AH589">
            <v>10648.097964260838</v>
          </cell>
          <cell r="AI589">
            <v>13182.590082188261</v>
          </cell>
          <cell r="AJ589">
            <v>16030.90279017966</v>
          </cell>
          <cell r="AK589">
            <v>19250.819439208572</v>
          </cell>
          <cell r="AL589">
            <v>22879.153838498416</v>
          </cell>
          <cell r="AM589">
            <v>26927.19744769518</v>
          </cell>
        </row>
        <row r="590">
          <cell r="A590" t="str">
            <v>Gross carrying value of PP&amp;E</v>
          </cell>
          <cell r="M590">
            <v>1925</v>
          </cell>
          <cell r="N590">
            <v>1925</v>
          </cell>
          <cell r="O590">
            <v>2734</v>
          </cell>
          <cell r="P590">
            <v>3023</v>
          </cell>
          <cell r="Q590">
            <v>3273</v>
          </cell>
          <cell r="R590">
            <v>3700.4026362212589</v>
          </cell>
          <cell r="S590">
            <v>4151.0405686193199</v>
          </cell>
          <cell r="T590">
            <v>4628.7205735654316</v>
          </cell>
          <cell r="U590">
            <v>5169.6927593531282</v>
          </cell>
          <cell r="AA590">
            <v>1925</v>
          </cell>
          <cell r="AB590">
            <v>3273</v>
          </cell>
          <cell r="AC590">
            <v>5169.6927593531282</v>
          </cell>
          <cell r="AD590">
            <v>7512.027184831979</v>
          </cell>
          <cell r="AE590">
            <v>10015.217464244757</v>
          </cell>
          <cell r="AF590">
            <v>12567.118730368358</v>
          </cell>
          <cell r="AG590">
            <v>15221.357569535752</v>
          </cell>
          <cell r="AH590">
            <v>18281.588040492243</v>
          </cell>
          <cell r="AI590">
            <v>21761.258225072881</v>
          </cell>
          <cell r="AJ590">
            <v>25728.783329162787</v>
          </cell>
          <cell r="AK590">
            <v>30178.789754964429</v>
          </cell>
          <cell r="AL590">
            <v>35071.22202461867</v>
          </cell>
          <cell r="AM590">
            <v>40393.712132235858</v>
          </cell>
        </row>
        <row r="593">
          <cell r="A593" t="str">
            <v>Amortization Expense</v>
          </cell>
        </row>
        <row r="594">
          <cell r="A594" t="str">
            <v>Amortization expense</v>
          </cell>
          <cell r="J594">
            <v>5</v>
          </cell>
          <cell r="K594">
            <v>5</v>
          </cell>
          <cell r="L594">
            <v>5</v>
          </cell>
          <cell r="M594">
            <v>5</v>
          </cell>
          <cell r="N594">
            <v>5</v>
          </cell>
          <cell r="O594">
            <v>8</v>
          </cell>
          <cell r="P594">
            <v>31</v>
          </cell>
          <cell r="Q594">
            <v>34</v>
          </cell>
          <cell r="R594">
            <v>34</v>
          </cell>
          <cell r="S594">
            <v>32.612244897959179</v>
          </cell>
          <cell r="T594">
            <v>31.281132861307785</v>
          </cell>
          <cell r="U594">
            <v>30.004351928193184</v>
          </cell>
          <cell r="Z594">
            <v>9</v>
          </cell>
          <cell r="AA594">
            <v>20</v>
          </cell>
          <cell r="AB594">
            <v>78</v>
          </cell>
          <cell r="AC594">
            <v>127.89772968746016</v>
          </cell>
          <cell r="AD594">
            <v>115.11873801021058</v>
          </cell>
          <cell r="AE594">
            <v>96.323842008543537</v>
          </cell>
          <cell r="AF594">
            <v>80.597500456128273</v>
          </cell>
          <cell r="AG594">
            <v>67.438724871454269</v>
          </cell>
          <cell r="AH594">
            <v>56.428320810808678</v>
          </cell>
          <cell r="AI594">
            <v>47.215533739656237</v>
          </cell>
          <cell r="AJ594">
            <v>39.506875169916434</v>
          </cell>
          <cell r="AK594">
            <v>33.056773101358658</v>
          </cell>
          <cell r="AL594">
            <v>27.659748921545003</v>
          </cell>
          <cell r="AM594">
            <v>23.143871546598884</v>
          </cell>
        </row>
        <row r="595">
          <cell r="A595" t="str">
            <v>/ Intangible assets, beginning net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80</v>
          </cell>
          <cell r="O595">
            <v>-37</v>
          </cell>
          <cell r="P595">
            <v>709</v>
          </cell>
          <cell r="Q595">
            <v>833</v>
          </cell>
          <cell r="R595">
            <v>833</v>
          </cell>
          <cell r="S595">
            <v>799</v>
          </cell>
          <cell r="T595">
            <v>766.38775510204084</v>
          </cell>
          <cell r="U595">
            <v>735.10662224073303</v>
          </cell>
          <cell r="AB595">
            <v>396.25</v>
          </cell>
          <cell r="AC595">
            <v>783.3735943356935</v>
          </cell>
          <cell r="AD595">
            <v>705.10227031253987</v>
          </cell>
          <cell r="AE595">
            <v>589.98353230232919</v>
          </cell>
          <cell r="AF595">
            <v>493.65969029378573</v>
          </cell>
          <cell r="AG595">
            <v>413.06218983765746</v>
          </cell>
          <cell r="AH595">
            <v>345.62346496620319</v>
          </cell>
          <cell r="AI595">
            <v>289.19514415539447</v>
          </cell>
          <cell r="AJ595">
            <v>241.97961041573819</v>
          </cell>
          <cell r="AK595">
            <v>202.47273524582181</v>
          </cell>
          <cell r="AL595">
            <v>169.41596214446315</v>
          </cell>
          <cell r="AM595">
            <v>141.75621322291818</v>
          </cell>
        </row>
        <row r="596">
          <cell r="A596" t="str">
            <v>= Amort expense % of intangible assets</v>
          </cell>
          <cell r="J596" t="e">
            <v>#DIV/0!</v>
          </cell>
          <cell r="K596" t="e">
            <v>#DIV/0!</v>
          </cell>
          <cell r="L596" t="e">
            <v>#DIV/0!</v>
          </cell>
          <cell r="M596" t="e">
            <v>#DIV/0!</v>
          </cell>
          <cell r="N596">
            <v>6.25E-2</v>
          </cell>
          <cell r="O596">
            <v>-0.21621621621621623</v>
          </cell>
          <cell r="P596">
            <v>4.372355430183357E-2</v>
          </cell>
          <cell r="Q596">
            <v>4.0816326530612242E-2</v>
          </cell>
          <cell r="R596">
            <v>4.0816326530612242E-2</v>
          </cell>
          <cell r="S596">
            <v>4.0816326530612242E-2</v>
          </cell>
          <cell r="T596">
            <v>4.0816326530612242E-2</v>
          </cell>
          <cell r="U596">
            <v>4.0816326530612242E-2</v>
          </cell>
          <cell r="AB596">
            <v>0.19684542586750789</v>
          </cell>
          <cell r="AC596">
            <v>0.16326530612244897</v>
          </cell>
          <cell r="AD596">
            <v>0.16326530612244897</v>
          </cell>
          <cell r="AE596">
            <v>0.16326530612244897</v>
          </cell>
          <cell r="AF596">
            <v>0.16326530612244897</v>
          </cell>
          <cell r="AG596">
            <v>0.16326530612244897</v>
          </cell>
          <cell r="AH596">
            <v>0.16326530612244897</v>
          </cell>
          <cell r="AI596">
            <v>0.16326530612244897</v>
          </cell>
          <cell r="AJ596">
            <v>0.16326530612244897</v>
          </cell>
          <cell r="AK596">
            <v>0.16326530612244897</v>
          </cell>
          <cell r="AL596">
            <v>0.16326530612244897</v>
          </cell>
          <cell r="AM596">
            <v>0.16326530612244897</v>
          </cell>
        </row>
        <row r="597">
          <cell r="A597" t="str">
            <v>Accumulated amortization</v>
          </cell>
          <cell r="M597">
            <v>32</v>
          </cell>
          <cell r="N597">
            <v>37</v>
          </cell>
          <cell r="O597">
            <v>45</v>
          </cell>
          <cell r="P597">
            <v>76</v>
          </cell>
          <cell r="Q597">
            <v>110</v>
          </cell>
          <cell r="R597">
            <v>144</v>
          </cell>
          <cell r="S597">
            <v>176.61224489795919</v>
          </cell>
          <cell r="T597">
            <v>207.89337775926697</v>
          </cell>
          <cell r="U597">
            <v>237.89772968746016</v>
          </cell>
          <cell r="AB597">
            <v>110</v>
          </cell>
          <cell r="AC597">
            <v>237.89772968746016</v>
          </cell>
          <cell r="AD597">
            <v>353.01646769767075</v>
          </cell>
          <cell r="AE597">
            <v>449.34030970621427</v>
          </cell>
          <cell r="AF597">
            <v>529.93781016234254</v>
          </cell>
          <cell r="AG597">
            <v>597.37653503379681</v>
          </cell>
          <cell r="AH597">
            <v>653.80485584460553</v>
          </cell>
          <cell r="AI597">
            <v>701.02038958426181</v>
          </cell>
          <cell r="AJ597">
            <v>740.52726475417819</v>
          </cell>
          <cell r="AK597">
            <v>773.58403785553685</v>
          </cell>
          <cell r="AL597">
            <v>801.24378677708182</v>
          </cell>
          <cell r="AM597">
            <v>824.38765832368074</v>
          </cell>
        </row>
        <row r="598">
          <cell r="A598" t="str">
            <v>Gross carrying value of intangibles</v>
          </cell>
          <cell r="M598">
            <v>112</v>
          </cell>
          <cell r="O598">
            <v>754</v>
          </cell>
          <cell r="P598">
            <v>909</v>
          </cell>
          <cell r="Q598">
            <v>943</v>
          </cell>
          <cell r="R598">
            <v>943</v>
          </cell>
          <cell r="S598">
            <v>943</v>
          </cell>
          <cell r="T598">
            <v>943</v>
          </cell>
          <cell r="U598">
            <v>943</v>
          </cell>
          <cell r="AB598">
            <v>943</v>
          </cell>
          <cell r="AC598">
            <v>943</v>
          </cell>
          <cell r="AD598">
            <v>943</v>
          </cell>
          <cell r="AE598">
            <v>943</v>
          </cell>
          <cell r="AF598">
            <v>943</v>
          </cell>
          <cell r="AG598">
            <v>943</v>
          </cell>
          <cell r="AH598">
            <v>943</v>
          </cell>
          <cell r="AI598">
            <v>943</v>
          </cell>
          <cell r="AJ598">
            <v>943</v>
          </cell>
          <cell r="AK598">
            <v>943</v>
          </cell>
          <cell r="AL598">
            <v>943</v>
          </cell>
          <cell r="AM598">
            <v>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Layout"/>
      <sheetName val="销售收入"/>
      <sheetName val="Jihe WestInt_Paid"/>
      <sheetName val="A"/>
    </sheetNames>
    <sheetDataSet>
      <sheetData sheetId="0"/>
      <sheetData sheetId="1" refreshError="1">
        <row r="1">
          <cell r="A1">
            <v>0</v>
          </cell>
        </row>
        <row r="2">
          <cell r="C2" t="str">
            <v>HOLD (MAINTAINED)</v>
          </cell>
          <cell r="K2" t="str">
            <v>SHANGHAI DAZHONG TAXI CO.</v>
          </cell>
          <cell r="P2" t="str">
            <v xml:space="preserve">     Price:
Reuters:</v>
          </cell>
          <cell r="R2" t="str">
            <v>US$0.400
 900903.SS</v>
          </cell>
        </row>
        <row r="4">
          <cell r="B4" t="str">
            <v>MAIN POINTS</v>
          </cell>
          <cell r="L4" t="str">
            <v>SHARE DATA</v>
          </cell>
        </row>
        <row r="5">
          <cell r="M5" t="str">
            <v>Total no of shs</v>
          </cell>
          <cell r="O5">
            <v>426</v>
          </cell>
          <cell r="P5" t="str">
            <v>m</v>
          </cell>
          <cell r="Q5" t="str">
            <v>Price/book ratio</v>
          </cell>
          <cell r="S5">
            <v>2.819677045802004</v>
          </cell>
        </row>
        <row r="6">
          <cell r="M6" t="str">
            <v>No of shares (B)</v>
          </cell>
          <cell r="O6">
            <v>202</v>
          </cell>
          <cell r="P6" t="str">
            <v>m</v>
          </cell>
          <cell r="Q6" t="str">
            <v>Beta</v>
          </cell>
        </row>
        <row r="7">
          <cell r="M7" t="str">
            <v>Market cap. (B) (US$)</v>
          </cell>
          <cell r="O7">
            <v>80.800000000000011</v>
          </cell>
          <cell r="P7" t="str">
            <v>m</v>
          </cell>
        </row>
        <row r="9">
          <cell r="L9" t="str">
            <v>CAPITAL HISTORY</v>
          </cell>
        </row>
        <row r="20">
          <cell r="L20" t="str">
            <v>MAJOR SHAREHOLDERS (%)</v>
          </cell>
        </row>
        <row r="27">
          <cell r="B27" t="str">
            <v>FORECASTS AND RATINGS</v>
          </cell>
          <cell r="L27" t="str">
            <v>PRICE CHART</v>
          </cell>
        </row>
        <row r="28">
          <cell r="C28" t="str">
            <v>Yr to Dec</v>
          </cell>
          <cell r="E28">
            <v>96</v>
          </cell>
          <cell r="F28">
            <v>97</v>
          </cell>
          <cell r="G28" t="str">
            <v>98F</v>
          </cell>
          <cell r="H28" t="str">
            <v>99F</v>
          </cell>
          <cell r="I28" t="str">
            <v>00F</v>
          </cell>
        </row>
        <row r="30">
          <cell r="C30" t="str">
            <v>(Rmb m)</v>
          </cell>
        </row>
        <row r="31">
          <cell r="C31" t="str">
            <v>Turnover</v>
          </cell>
          <cell r="E31">
            <v>235.96899999999999</v>
          </cell>
          <cell r="F31">
            <v>306.22610516666663</v>
          </cell>
          <cell r="G31">
            <v>362.12610696179485</v>
          </cell>
          <cell r="H31">
            <v>413.98557312302569</v>
          </cell>
          <cell r="I31">
            <v>448.57770625577638</v>
          </cell>
        </row>
        <row r="32">
          <cell r="C32" t="str">
            <v>GP</v>
          </cell>
          <cell r="E32">
            <v>89.841999999999985</v>
          </cell>
          <cell r="F32">
            <v>114.3751051666666</v>
          </cell>
          <cell r="G32">
            <v>150.94898528131063</v>
          </cell>
          <cell r="H32">
            <v>174.72556732171444</v>
          </cell>
          <cell r="I32">
            <v>191.4824603703172</v>
          </cell>
        </row>
        <row r="33">
          <cell r="C33" t="str">
            <v>EBIT</v>
          </cell>
          <cell r="E33">
            <v>119.46699999999998</v>
          </cell>
          <cell r="F33">
            <v>165.23610516666662</v>
          </cell>
          <cell r="G33">
            <v>172.7914121873313</v>
          </cell>
          <cell r="H33">
            <v>200.21061278563266</v>
          </cell>
          <cell r="I33">
            <v>214.09692825477205</v>
          </cell>
        </row>
        <row r="34">
          <cell r="C34" t="str">
            <v>PBT</v>
          </cell>
          <cell r="E34">
            <v>116.47599999999998</v>
          </cell>
          <cell r="F34">
            <v>161.45210516666663</v>
          </cell>
          <cell r="G34">
            <v>170.7914121873313</v>
          </cell>
          <cell r="H34">
            <v>198.21061278563266</v>
          </cell>
          <cell r="I34">
            <v>213.09692825477205</v>
          </cell>
        </row>
        <row r="37">
          <cell r="C37" t="str">
            <v>NPAT</v>
          </cell>
          <cell r="E37">
            <v>110.00899999999999</v>
          </cell>
          <cell r="F37">
            <v>145.35510516666662</v>
          </cell>
          <cell r="G37">
            <v>157.12809921234481</v>
          </cell>
          <cell r="H37">
            <v>182.35376376278205</v>
          </cell>
          <cell r="I37">
            <v>196.04917399439029</v>
          </cell>
        </row>
        <row r="38">
          <cell r="C38" t="str">
            <v>FD EPS (Rmb)</v>
          </cell>
          <cell r="E38">
            <v>0.51647417840375576</v>
          </cell>
          <cell r="F38">
            <v>0.34120916705790288</v>
          </cell>
          <cell r="G38">
            <v>0.36884530331536342</v>
          </cell>
          <cell r="H38">
            <v>0.42806047831638977</v>
          </cell>
          <cell r="I38">
            <v>0.46020932862532932</v>
          </cell>
        </row>
        <row r="39">
          <cell r="C39" t="str">
            <v>EPS (% ch)</v>
          </cell>
          <cell r="E39">
            <v>-19.248001280878292</v>
          </cell>
          <cell r="F39">
            <v>-33.934902977635161</v>
          </cell>
          <cell r="G39">
            <v>8.0994706255270934</v>
          </cell>
          <cell r="H39">
            <v>16.05420333911567</v>
          </cell>
          <cell r="I39">
            <v>7.5103523771651526</v>
          </cell>
        </row>
        <row r="40">
          <cell r="C40" t="str">
            <v>PER (x)</v>
          </cell>
          <cell r="E40">
            <v>6.4282013289821762</v>
          </cell>
          <cell r="F40">
            <v>9.7301020034921848</v>
          </cell>
          <cell r="G40">
            <v>9.0010635086259843</v>
          </cell>
          <cell r="H40">
            <v>7.7559134005034416</v>
          </cell>
          <cell r="I40">
            <v>7.2141084360828227</v>
          </cell>
        </row>
        <row r="42">
          <cell r="C42" t="str">
            <v>Div (Rmb)</v>
          </cell>
          <cell r="E42">
            <v>0</v>
          </cell>
          <cell r="F42">
            <v>0.119423208470266</v>
          </cell>
          <cell r="G42">
            <v>0.1401612152598381</v>
          </cell>
          <cell r="H42">
            <v>0.16266298176022811</v>
          </cell>
          <cell r="I42">
            <v>0.17487954487762514</v>
          </cell>
        </row>
        <row r="43">
          <cell r="C43" t="str">
            <v>Yield (%)</v>
          </cell>
          <cell r="E43" t="str">
            <v>N/A</v>
          </cell>
          <cell r="F43">
            <v>3.5970845924778914E-2</v>
          </cell>
          <cell r="G43">
            <v>4.2217233511999422E-2</v>
          </cell>
          <cell r="H43">
            <v>4.8994874024165087E-2</v>
          </cell>
          <cell r="I43">
            <v>5.2674561710128048E-2</v>
          </cell>
        </row>
        <row r="45">
          <cell r="C45" t="str">
            <v>CEPS (Rmb)</v>
          </cell>
          <cell r="E45">
            <v>0.65817370892018778</v>
          </cell>
          <cell r="F45">
            <v>0.33795070422535212</v>
          </cell>
          <cell r="G45">
            <v>0.32960996141392324</v>
          </cell>
          <cell r="H45">
            <v>0.37478105869573397</v>
          </cell>
          <cell r="I45">
            <v>0.41043179322114914</v>
          </cell>
        </row>
        <row r="46">
          <cell r="C46" t="str">
            <v>CEM (x)</v>
          </cell>
          <cell r="E46">
            <v>5.0442610438615896</v>
          </cell>
          <cell r="F46">
            <v>9.8239179812040263</v>
          </cell>
          <cell r="G46">
            <v>10.072511115132087</v>
          </cell>
          <cell r="H46">
            <v>8.8585053138860541</v>
          </cell>
          <cell r="I46">
            <v>8.0890419671049116</v>
          </cell>
        </row>
        <row r="49">
          <cell r="B49" t="str">
            <v>BUSINESS BACKGROUND</v>
          </cell>
          <cell r="L49" t="str">
            <v>OUTLOOK</v>
          </cell>
        </row>
        <row r="86">
          <cell r="B86" t="str">
            <v>ilb</v>
          </cell>
          <cell r="K86" t="str">
            <v>1</v>
          </cell>
          <cell r="T86" t="str">
            <v>China Stock Market Review, November 1998</v>
          </cell>
        </row>
        <row r="87">
          <cell r="V87" t="str">
            <v>SERVICE</v>
          </cell>
          <cell r="AM87" t="str">
            <v>SHANGHAI DAZHONG</v>
          </cell>
        </row>
        <row r="88">
          <cell r="V88" t="str">
            <v>PROFIT BREAKDOWN (Rmb m)</v>
          </cell>
          <cell r="AF88" t="str">
            <v>CASH FLOW (Rmb m)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</row>
        <row r="89">
          <cell r="W89" t="str">
            <v>Yr to Dec</v>
          </cell>
          <cell r="Y89">
            <v>96</v>
          </cell>
          <cell r="Z89">
            <v>97</v>
          </cell>
          <cell r="AA89" t="str">
            <v>98F</v>
          </cell>
          <cell r="AB89" t="str">
            <v>99F</v>
          </cell>
          <cell r="AC89" t="str">
            <v>00F</v>
          </cell>
          <cell r="AG89" t="str">
            <v>Yr to Dec</v>
          </cell>
          <cell r="AI89">
            <v>96</v>
          </cell>
          <cell r="AJ89">
            <v>97</v>
          </cell>
          <cell r="AK89" t="str">
            <v>98F</v>
          </cell>
          <cell r="AL89" t="str">
            <v>99F</v>
          </cell>
          <cell r="AM89" t="str">
            <v>00F</v>
          </cell>
        </row>
        <row r="90">
          <cell r="W90" t="str">
            <v xml:space="preserve">Taxi </v>
          </cell>
          <cell r="Y90">
            <v>192.70064999999997</v>
          </cell>
          <cell r="Z90">
            <v>230.90124</v>
          </cell>
          <cell r="AA90">
            <v>295.32664</v>
          </cell>
          <cell r="AB90">
            <v>341.07120000000003</v>
          </cell>
          <cell r="AC90">
            <v>380.06233299999997</v>
          </cell>
        </row>
        <row r="91">
          <cell r="W91" t="str">
            <v>Car rental</v>
          </cell>
          <cell r="Y91">
            <v>19.733055833333331</v>
          </cell>
          <cell r="Z91">
            <v>23.714865166666662</v>
          </cell>
          <cell r="AA91">
            <v>30.741005423333341</v>
          </cell>
          <cell r="AB91">
            <v>35.886680815333342</v>
          </cell>
          <cell r="AC91">
            <v>43.798450178853336</v>
          </cell>
          <cell r="AG91" t="str">
            <v>PBT</v>
          </cell>
          <cell r="AI91">
            <v>116.473</v>
          </cell>
          <cell r="AJ91">
            <v>161.49100000000001</v>
          </cell>
          <cell r="AK91">
            <v>170.7914121873313</v>
          </cell>
          <cell r="AL91">
            <v>198.21061278563266</v>
          </cell>
          <cell r="AM91">
            <v>213.09692825477205</v>
          </cell>
        </row>
        <row r="92">
          <cell r="W92" t="str">
            <v>Property</v>
          </cell>
          <cell r="Y92">
            <v>23.504999999999999</v>
          </cell>
          <cell r="Z92">
            <v>37.929000000000002</v>
          </cell>
          <cell r="AA92">
            <v>21.52</v>
          </cell>
          <cell r="AB92">
            <v>21.52</v>
          </cell>
          <cell r="AC92">
            <v>10.76</v>
          </cell>
          <cell r="AG92" t="str">
            <v xml:space="preserve">    Depreciation of FA</v>
          </cell>
          <cell r="AI92">
            <v>71.593999999999994</v>
          </cell>
          <cell r="AJ92">
            <v>65.915999999999997</v>
          </cell>
          <cell r="AK92">
            <v>83.385024000000001</v>
          </cell>
          <cell r="AL92">
            <v>94.76090880000001</v>
          </cell>
          <cell r="AM92">
            <v>109.03141055999998</v>
          </cell>
        </row>
        <row r="93">
          <cell r="W93" t="str">
            <v>Others</v>
          </cell>
          <cell r="Y93">
            <v>3.0294166666696043E-2</v>
          </cell>
          <cell r="Z93">
            <v>13.680999999999999</v>
          </cell>
          <cell r="AA93">
            <v>14.53846153846154</v>
          </cell>
          <cell r="AB93">
            <v>15.507692307692308</v>
          </cell>
          <cell r="AC93">
            <v>13.956923076923077</v>
          </cell>
          <cell r="AG93" t="str">
            <v xml:space="preserve">    Disposal of FA</v>
          </cell>
          <cell r="AI93">
            <v>-3.4750000000000001</v>
          </cell>
          <cell r="AJ93">
            <v>-8.5730000000000004</v>
          </cell>
          <cell r="AK93">
            <v>-9.4303000000000008</v>
          </cell>
          <cell r="AL93">
            <v>-10.373330000000001</v>
          </cell>
          <cell r="AM93">
            <v>-11.410663000000001</v>
          </cell>
        </row>
        <row r="94">
          <cell r="W94" t="str">
            <v>Turnover</v>
          </cell>
          <cell r="Y94">
            <v>235.96899999999999</v>
          </cell>
          <cell r="Z94">
            <v>306.22610516666663</v>
          </cell>
          <cell r="AA94">
            <v>362.12610696179485</v>
          </cell>
          <cell r="AB94">
            <v>413.98557312302569</v>
          </cell>
          <cell r="AC94">
            <v>448.57770625577638</v>
          </cell>
          <cell r="AG94" t="str">
            <v xml:space="preserve">    Amortizations</v>
          </cell>
          <cell r="AI94">
            <v>3.129</v>
          </cell>
          <cell r="AJ94">
            <v>4.7130000000000001</v>
          </cell>
          <cell r="AK94">
            <v>0</v>
          </cell>
          <cell r="AL94">
            <v>0</v>
          </cell>
          <cell r="AM94">
            <v>0</v>
          </cell>
        </row>
        <row r="95">
          <cell r="AG95" t="str">
            <v xml:space="preserve">    Interest expense</v>
          </cell>
          <cell r="AI95">
            <v>9.6679999999999993</v>
          </cell>
          <cell r="AJ95">
            <v>7.9729999999999999</v>
          </cell>
          <cell r="AK95">
            <v>2</v>
          </cell>
          <cell r="AL95">
            <v>2</v>
          </cell>
          <cell r="AM95">
            <v>1</v>
          </cell>
        </row>
        <row r="96">
          <cell r="W96" t="str">
            <v>turnover tax</v>
          </cell>
          <cell r="Y96">
            <v>-10.227</v>
          </cell>
          <cell r="Z96">
            <v>-12.944000000000001</v>
          </cell>
          <cell r="AA96">
            <v>-15.306860680484213</v>
          </cell>
          <cell r="AB96">
            <v>-17.498930261311187</v>
          </cell>
          <cell r="AC96">
            <v>-18.961119681859206</v>
          </cell>
          <cell r="AG96" t="str">
            <v>Cash from operations</v>
          </cell>
          <cell r="AI96">
            <v>30.569000000000027</v>
          </cell>
          <cell r="AJ96">
            <v>-69.10199999999999</v>
          </cell>
          <cell r="AK96">
            <v>52.797043562331346</v>
          </cell>
          <cell r="AL96">
            <v>122.60419100438264</v>
          </cell>
          <cell r="AM96">
            <v>158.20320691220957</v>
          </cell>
        </row>
        <row r="97">
          <cell r="W97" t="str">
            <v>Taxi renta</v>
          </cell>
          <cell r="Y97">
            <v>-59.96230666666667</v>
          </cell>
          <cell r="Z97">
            <v>-69.715679999999992</v>
          </cell>
          <cell r="AA97">
            <v>-85.759121000000007</v>
          </cell>
          <cell r="AB97">
            <v>-97.922458500000005</v>
          </cell>
          <cell r="AC97">
            <v>-112.09460824999999</v>
          </cell>
          <cell r="AG97" t="str">
            <v xml:space="preserve">    Income tax paid</v>
          </cell>
          <cell r="AI97">
            <v>-6.3739999999999997</v>
          </cell>
          <cell r="AJ97">
            <v>-8.6959999999999997</v>
          </cell>
          <cell r="AK97">
            <v>-13.663312974986505</v>
          </cell>
          <cell r="AL97">
            <v>-15.856849022850612</v>
          </cell>
          <cell r="AM97">
            <v>-17.047754260381765</v>
          </cell>
        </row>
        <row r="98">
          <cell r="W98" t="str">
            <v>Car rental</v>
          </cell>
          <cell r="Y98">
            <v>-13.478999999999999</v>
          </cell>
          <cell r="Z98">
            <v>-16.036920000000002</v>
          </cell>
          <cell r="AA98">
            <v>-17.929824</v>
          </cell>
          <cell r="AB98">
            <v>-20.680108800000003</v>
          </cell>
          <cell r="AC98">
            <v>-24.139810559999997</v>
          </cell>
          <cell r="AG98" t="str">
            <v xml:space="preserve">    Interest paid</v>
          </cell>
          <cell r="AI98">
            <v>-9.6679999999999993</v>
          </cell>
          <cell r="AJ98">
            <v>-8.6549999999999994</v>
          </cell>
          <cell r="AK98">
            <v>-2</v>
          </cell>
          <cell r="AL98">
            <v>-2</v>
          </cell>
          <cell r="AM98">
            <v>-1</v>
          </cell>
        </row>
        <row r="99">
          <cell r="W99" t="str">
            <v>Property cost</v>
          </cell>
          <cell r="Y99">
            <v>-14.18</v>
          </cell>
          <cell r="Z99">
            <v>-24.375</v>
          </cell>
          <cell r="AA99">
            <v>-13.7728</v>
          </cell>
          <cell r="AB99">
            <v>-13.7728</v>
          </cell>
          <cell r="AC99">
            <v>0</v>
          </cell>
          <cell r="AG99" t="str">
            <v xml:space="preserve">    Interest received</v>
          </cell>
          <cell r="AI99">
            <v>5.0469999999999997</v>
          </cell>
          <cell r="AJ99">
            <v>3.2050000000000001</v>
          </cell>
          <cell r="AK99">
            <v>4.1890000000000001</v>
          </cell>
          <cell r="AL99">
            <v>4.1890000000000001</v>
          </cell>
          <cell r="AM99">
            <v>4.1890000000000001</v>
          </cell>
        </row>
        <row r="100">
          <cell r="W100" t="str">
            <v>Others</v>
          </cell>
          <cell r="Y100">
            <v>-48.278693333333344</v>
          </cell>
          <cell r="Z100">
            <v>-68.77940000000001</v>
          </cell>
          <cell r="AA100">
            <v>-78.408516000000006</v>
          </cell>
          <cell r="AB100">
            <v>-89.38570824</v>
          </cell>
          <cell r="AC100">
            <v>-101.8997073936</v>
          </cell>
          <cell r="AG100" t="str">
            <v>Cash generated fr. op</v>
          </cell>
          <cell r="AI100">
            <v>19.57400000000003</v>
          </cell>
          <cell r="AJ100">
            <v>-83.24799999999999</v>
          </cell>
          <cell r="AK100">
            <v>41.322730587344843</v>
          </cell>
          <cell r="AL100">
            <v>108.93634198153202</v>
          </cell>
          <cell r="AM100">
            <v>144.34445265182779</v>
          </cell>
        </row>
        <row r="101">
          <cell r="W101" t="str">
            <v>Total cost</v>
          </cell>
          <cell r="Y101">
            <v>-135.9</v>
          </cell>
          <cell r="Z101">
            <v>-178.90700000000001</v>
          </cell>
          <cell r="AA101">
            <v>-195.87026100000003</v>
          </cell>
          <cell r="AB101">
            <v>-221.76107554000004</v>
          </cell>
          <cell r="AC101">
            <v>-238.13412620359998</v>
          </cell>
          <cell r="AG101" t="str">
            <v xml:space="preserve">   Chg. in S-T invest.</v>
          </cell>
          <cell r="AI101">
            <v>-1</v>
          </cell>
          <cell r="AJ101">
            <v>3.677</v>
          </cell>
          <cell r="AK101">
            <v>-0.52119999999999989</v>
          </cell>
          <cell r="AL101">
            <v>-0.62543999999999977</v>
          </cell>
          <cell r="AM101">
            <v>-0.75052800000000008</v>
          </cell>
        </row>
        <row r="102">
          <cell r="W102" t="str">
            <v>Gross profit</v>
          </cell>
          <cell r="Y102">
            <v>89.841999999999985</v>
          </cell>
          <cell r="Z102">
            <v>114.3751051666666</v>
          </cell>
          <cell r="AA102">
            <v>150.94898528131063</v>
          </cell>
          <cell r="AB102">
            <v>174.72556732171444</v>
          </cell>
          <cell r="AC102">
            <v>191.4824603703172</v>
          </cell>
          <cell r="AG102" t="str">
            <v xml:space="preserve">   De. in investments</v>
          </cell>
          <cell r="AI102">
            <v>-49.777000000000001</v>
          </cell>
          <cell r="AJ102">
            <v>51.831000000000003</v>
          </cell>
          <cell r="AK102">
            <v>-196.1352</v>
          </cell>
          <cell r="AL102">
            <v>52.302719999999965</v>
          </cell>
          <cell r="AM102">
            <v>47.072448000000009</v>
          </cell>
        </row>
        <row r="103">
          <cell r="W103" t="str">
            <v>S G &amp; A</v>
          </cell>
          <cell r="Y103">
            <v>-40.6</v>
          </cell>
          <cell r="Z103">
            <v>-64.492999999999995</v>
          </cell>
          <cell r="AA103">
            <v>-76.265865718979313</v>
          </cell>
          <cell r="AB103">
            <v>-85.482415117331769</v>
          </cell>
          <cell r="AC103">
            <v>-92.572764018107662</v>
          </cell>
          <cell r="AG103" t="str">
            <v xml:space="preserve">   Investment income </v>
          </cell>
          <cell r="AI103">
            <v>22.821999999999999</v>
          </cell>
          <cell r="AJ103">
            <v>77.983000000000004</v>
          </cell>
          <cell r="AK103">
            <v>102.143292625</v>
          </cell>
          <cell r="AL103">
            <v>120.75246058124999</v>
          </cell>
          <cell r="AM103">
            <v>132.6847319025625</v>
          </cell>
        </row>
        <row r="104">
          <cell r="W104" t="str">
            <v>OP Profit</v>
          </cell>
          <cell r="Y104">
            <v>49.241999999999983</v>
          </cell>
          <cell r="Z104">
            <v>49.882105166666605</v>
          </cell>
          <cell r="AA104">
            <v>74.683119562331314</v>
          </cell>
          <cell r="AB104">
            <v>89.243152204382667</v>
          </cell>
          <cell r="AC104">
            <v>98.909696352209536</v>
          </cell>
          <cell r="AG104" t="str">
            <v xml:space="preserve">   Add in FA and CIP</v>
          </cell>
          <cell r="AI104">
            <v>-203.42599999999999</v>
          </cell>
          <cell r="AJ104">
            <v>-215.334</v>
          </cell>
          <cell r="AK104">
            <v>-169.99202400000001</v>
          </cell>
          <cell r="AL104">
            <v>-133.56895880000008</v>
          </cell>
          <cell r="AM104">
            <v>-135.92274306000004</v>
          </cell>
        </row>
        <row r="105">
          <cell r="AG105" t="str">
            <v>Cash used in invest</v>
          </cell>
          <cell r="AI105">
            <v>-207.92500000000001</v>
          </cell>
          <cell r="AJ105">
            <v>-68.142999999999986</v>
          </cell>
          <cell r="AK105">
            <v>-255.07483137500003</v>
          </cell>
          <cell r="AL105">
            <v>49.234111781249901</v>
          </cell>
          <cell r="AM105">
            <v>54.494571842562465</v>
          </cell>
        </row>
        <row r="106">
          <cell r="W106" t="str">
            <v>Vehicle sales gains</v>
          </cell>
          <cell r="Y106">
            <v>3.4750000000000001</v>
          </cell>
          <cell r="Z106">
            <v>8.5730000000000004</v>
          </cell>
          <cell r="AA106">
            <v>5.9649999999999999</v>
          </cell>
          <cell r="AB106">
            <v>4.7149999999999999</v>
          </cell>
          <cell r="AC106">
            <v>3.5274999999999999</v>
          </cell>
          <cell r="AG106" t="str">
            <v xml:space="preserve">Cash fr financing </v>
          </cell>
          <cell r="AI106">
            <v>247.47800000000001</v>
          </cell>
          <cell r="AJ106">
            <v>155.28700000000003</v>
          </cell>
          <cell r="AK106">
            <v>270.09132229930896</v>
          </cell>
          <cell r="AL106">
            <v>-184.29443022985717</v>
          </cell>
          <cell r="AM106">
            <v>-164.89868611786829</v>
          </cell>
        </row>
        <row r="107">
          <cell r="W107" t="str">
            <v>Dazhong Insurance</v>
          </cell>
          <cell r="Y107">
            <v>15.798999999999999</v>
          </cell>
          <cell r="Z107">
            <v>10.35</v>
          </cell>
          <cell r="AA107">
            <v>13.046252624999999</v>
          </cell>
          <cell r="AB107">
            <v>16.30781578125</v>
          </cell>
          <cell r="AC107">
            <v>20.384769726562499</v>
          </cell>
          <cell r="AG107" t="str">
            <v>Change in cash</v>
          </cell>
          <cell r="AI107">
            <v>59.127000000000038</v>
          </cell>
          <cell r="AJ107">
            <v>3.8960000000000719</v>
          </cell>
          <cell r="AK107">
            <v>56.339221511653761</v>
          </cell>
          <cell r="AL107">
            <v>-26.123976467075238</v>
          </cell>
          <cell r="AM107">
            <v>33.940338376521964</v>
          </cell>
        </row>
        <row r="108">
          <cell r="W108" t="str">
            <v>Pudong Dazhong</v>
          </cell>
          <cell r="Y108">
            <v>17.835000000000001</v>
          </cell>
          <cell r="Z108">
            <v>12.789375</v>
          </cell>
          <cell r="AA108">
            <v>7.7669999999999995</v>
          </cell>
          <cell r="AB108">
            <v>7.7669999999999995</v>
          </cell>
          <cell r="AC108">
            <v>7.7669999999999995</v>
          </cell>
          <cell r="AG108" t="str">
            <v>Cash, begin of yr.</v>
          </cell>
          <cell r="AI108">
            <v>64.123000000000005</v>
          </cell>
          <cell r="AJ108">
            <v>123.25</v>
          </cell>
          <cell r="AK108">
            <v>127.146</v>
          </cell>
          <cell r="AL108">
            <v>183.48522151165378</v>
          </cell>
          <cell r="AM108">
            <v>157.36124504457854</v>
          </cell>
        </row>
        <row r="109">
          <cell r="W109" t="str">
            <v xml:space="preserve">Only One </v>
          </cell>
          <cell r="Y109">
            <v>0</v>
          </cell>
          <cell r="Z109">
            <v>0</v>
          </cell>
          <cell r="AA109">
            <v>10</v>
          </cell>
          <cell r="AB109">
            <v>14.5</v>
          </cell>
          <cell r="AC109">
            <v>21.024999999999999</v>
          </cell>
          <cell r="AG109" t="str">
            <v>Cash, end of yr.</v>
          </cell>
          <cell r="AI109">
            <v>123.25</v>
          </cell>
          <cell r="AJ109">
            <v>127.146</v>
          </cell>
          <cell r="AK109">
            <v>183.48522151165378</v>
          </cell>
          <cell r="AL109">
            <v>157.36124504457854</v>
          </cell>
          <cell r="AM109">
            <v>191.3015834211005</v>
          </cell>
        </row>
        <row r="110">
          <cell r="W110" t="str">
            <v>Other invest. income</v>
          </cell>
          <cell r="Y110">
            <v>17.844999999999999</v>
          </cell>
          <cell r="Z110">
            <v>21.641249999999999</v>
          </cell>
          <cell r="AA110">
            <v>29.33004</v>
          </cell>
          <cell r="AB110">
            <v>35.177644799999996</v>
          </cell>
          <cell r="AC110">
            <v>36.507962176000007</v>
          </cell>
        </row>
        <row r="111">
          <cell r="W111" t="str">
            <v>interest expense</v>
          </cell>
          <cell r="Y111">
            <v>-2.9910000000000001</v>
          </cell>
          <cell r="Z111">
            <v>-3.7839999999999998</v>
          </cell>
          <cell r="AA111">
            <v>-2</v>
          </cell>
          <cell r="AB111">
            <v>-2</v>
          </cell>
          <cell r="AC111">
            <v>-1</v>
          </cell>
        </row>
        <row r="112">
          <cell r="W112" t="str">
            <v>Gain on disposal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</row>
        <row r="113">
          <cell r="W113" t="str">
            <v>Bond coupons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</row>
        <row r="114">
          <cell r="W114" t="str">
            <v>Net forex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</row>
        <row r="115">
          <cell r="W115" t="str">
            <v>Other</v>
          </cell>
          <cell r="Y115">
            <v>15.271000000000004</v>
          </cell>
          <cell r="Z115">
            <v>62.000375000000012</v>
          </cell>
          <cell r="AA115">
            <v>42</v>
          </cell>
          <cell r="AB115">
            <v>47</v>
          </cell>
          <cell r="AC115">
            <v>47</v>
          </cell>
        </row>
        <row r="116">
          <cell r="W116" t="str">
            <v>Pre-tax Profit</v>
          </cell>
          <cell r="Y116">
            <v>116.47599999999998</v>
          </cell>
          <cell r="Z116">
            <v>161.45210516666663</v>
          </cell>
          <cell r="AA116">
            <v>170.7914121873313</v>
          </cell>
          <cell r="AB116">
            <v>198.21061278563266</v>
          </cell>
          <cell r="AC116">
            <v>213.09692825477205</v>
          </cell>
        </row>
        <row r="117">
          <cell r="W117" t="str">
            <v>Tax</v>
          </cell>
          <cell r="Y117">
            <v>-6.4669999999999996</v>
          </cell>
          <cell r="Z117">
            <v>-16.097000000000001</v>
          </cell>
          <cell r="AA117">
            <v>-13.663312974986505</v>
          </cell>
          <cell r="AB117">
            <v>-15.856849022850612</v>
          </cell>
          <cell r="AC117">
            <v>-17.047754260381765</v>
          </cell>
        </row>
        <row r="118">
          <cell r="W118" t="str">
            <v>NPAT</v>
          </cell>
          <cell r="Y118">
            <v>110.00899999999999</v>
          </cell>
          <cell r="Z118">
            <v>145.35510516666662</v>
          </cell>
          <cell r="AA118">
            <v>157.12809921234481</v>
          </cell>
          <cell r="AB118">
            <v>182.35376376278205</v>
          </cell>
          <cell r="AC118">
            <v>196.04917399439029</v>
          </cell>
        </row>
        <row r="122">
          <cell r="V122" t="str">
            <v xml:space="preserve">FORECAST ASSUMPTIONS </v>
          </cell>
          <cell r="AF122" t="str">
            <v>EXPANSION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</row>
        <row r="123">
          <cell r="Z123">
            <v>97</v>
          </cell>
          <cell r="AA123" t="str">
            <v>98F</v>
          </cell>
          <cell r="AB123" t="str">
            <v>99F</v>
          </cell>
          <cell r="AC123" t="str">
            <v>00F</v>
          </cell>
        </row>
        <row r="125">
          <cell r="W125" t="str">
            <v>Taxi Fleet Forecast</v>
          </cell>
        </row>
        <row r="127">
          <cell r="W127" t="str">
            <v># of Taxi owned (1/1)</v>
          </cell>
          <cell r="Z127">
            <v>1877</v>
          </cell>
          <cell r="AA127">
            <v>2227</v>
          </cell>
          <cell r="AB127">
            <v>2577</v>
          </cell>
          <cell r="AC127">
            <v>2877</v>
          </cell>
        </row>
        <row r="128">
          <cell r="W128" t="str">
            <v>Purchase</v>
          </cell>
          <cell r="Z128">
            <v>600</v>
          </cell>
          <cell r="AA128">
            <v>600</v>
          </cell>
          <cell r="AB128">
            <v>600</v>
          </cell>
          <cell r="AC128">
            <v>600</v>
          </cell>
        </row>
        <row r="129">
          <cell r="W129" t="str">
            <v>Disposal</v>
          </cell>
          <cell r="Z129">
            <v>-250</v>
          </cell>
          <cell r="AA129">
            <v>-250</v>
          </cell>
          <cell r="AB129">
            <v>-250</v>
          </cell>
          <cell r="AC129">
            <v>-250</v>
          </cell>
        </row>
        <row r="130">
          <cell r="W130" t="str">
            <v># of Taxi owned (12/31)</v>
          </cell>
          <cell r="Z130">
            <v>2227</v>
          </cell>
          <cell r="AA130">
            <v>2577</v>
          </cell>
          <cell r="AB130">
            <v>2877</v>
          </cell>
          <cell r="AC130">
            <v>3178</v>
          </cell>
        </row>
        <row r="139">
          <cell r="V139" t="str">
            <v>BALANCE SHEET (Rmb m)</v>
          </cell>
          <cell r="AF139" t="str">
            <v>DIVIDEND DATA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</row>
        <row r="140">
          <cell r="W140" t="str">
            <v>As at Dec</v>
          </cell>
          <cell r="Y140">
            <v>96</v>
          </cell>
          <cell r="Z140">
            <v>97</v>
          </cell>
          <cell r="AA140" t="str">
            <v>98F</v>
          </cell>
          <cell r="AB140" t="str">
            <v>99F</v>
          </cell>
          <cell r="AC140" t="str">
            <v>00F</v>
          </cell>
          <cell r="AG140" t="str">
            <v>Dividend</v>
          </cell>
          <cell r="AI140" t="str">
            <v>Dividend</v>
          </cell>
          <cell r="AM140" t="str">
            <v>Dividend</v>
          </cell>
        </row>
        <row r="141">
          <cell r="W141" t="str">
            <v>Share capital</v>
          </cell>
          <cell r="Y141">
            <v>212.92599999999999</v>
          </cell>
          <cell r="Z141">
            <v>425.85199999999998</v>
          </cell>
          <cell r="AA141">
            <v>425.85199999999998</v>
          </cell>
          <cell r="AB141">
            <v>425.85199999999998</v>
          </cell>
          <cell r="AC141">
            <v>425.85199999999998</v>
          </cell>
          <cell r="AG141" t="str">
            <v>Date</v>
          </cell>
          <cell r="AI141" t="str">
            <v>(Rmb)</v>
          </cell>
          <cell r="AK141" t="str">
            <v>Payout (%)</v>
          </cell>
          <cell r="AM141" t="str">
            <v>cover</v>
          </cell>
        </row>
        <row r="142">
          <cell r="W142" t="str">
            <v>Share premium</v>
          </cell>
          <cell r="Y142">
            <v>493.358</v>
          </cell>
          <cell r="Z142">
            <v>354.95499999999998</v>
          </cell>
          <cell r="AA142">
            <v>354.95499999999998</v>
          </cell>
          <cell r="AB142">
            <v>354.95499999999998</v>
          </cell>
          <cell r="AC142">
            <v>354.95499999999998</v>
          </cell>
          <cell r="AG142" t="str">
            <v>5/4/1995</v>
          </cell>
          <cell r="AI142">
            <v>0.22</v>
          </cell>
          <cell r="AK142">
            <v>38.299999999999997</v>
          </cell>
          <cell r="AM142">
            <v>2.6109660574412534</v>
          </cell>
        </row>
        <row r="143">
          <cell r="W143" t="str">
            <v>Reserves</v>
          </cell>
          <cell r="Y143">
            <v>251.89800000000008</v>
          </cell>
          <cell r="Z143">
            <v>322.95600000000002</v>
          </cell>
          <cell r="AA143">
            <v>420.37542151165383</v>
          </cell>
          <cell r="AB143">
            <v>533.43475504457865</v>
          </cell>
          <cell r="AC143">
            <v>654.98524292110062</v>
          </cell>
          <cell r="AG143" t="str">
            <v>7/1/1996</v>
          </cell>
          <cell r="AI143">
            <v>0.24</v>
          </cell>
          <cell r="AK143">
            <v>38.700000000000003</v>
          </cell>
          <cell r="AM143">
            <v>2.58</v>
          </cell>
        </row>
        <row r="144">
          <cell r="W144" t="str">
            <v>Sh'ders' funds</v>
          </cell>
          <cell r="Y144">
            <v>958.18200000000002</v>
          </cell>
          <cell r="Z144">
            <v>1103.7629999999999</v>
          </cell>
          <cell r="AA144">
            <v>1201.1824215116537</v>
          </cell>
          <cell r="AB144">
            <v>1314.2417550445787</v>
          </cell>
          <cell r="AC144">
            <v>1435.7922429211005</v>
          </cell>
        </row>
        <row r="145">
          <cell r="W145" t="str">
            <v>Long-term debt</v>
          </cell>
          <cell r="Y145">
            <v>33.5</v>
          </cell>
          <cell r="Z145">
            <v>4.7</v>
          </cell>
          <cell r="AA145">
            <v>0</v>
          </cell>
          <cell r="AB145">
            <v>0</v>
          </cell>
          <cell r="AC145">
            <v>0</v>
          </cell>
          <cell r="AF145" t="str">
            <v>SUBSIDIARIES AND ASSOCIATES (%)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</row>
        <row r="146">
          <cell r="W146" t="str">
            <v>Minorities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</row>
        <row r="147">
          <cell r="W147" t="str">
            <v>Total capital</v>
          </cell>
          <cell r="Y147">
            <v>991.68200000000002</v>
          </cell>
          <cell r="Z147">
            <v>1108.463</v>
          </cell>
          <cell r="AA147">
            <v>1201.1824215116537</v>
          </cell>
          <cell r="AB147">
            <v>1314.2417550445787</v>
          </cell>
          <cell r="AC147">
            <v>1435.7922429211005</v>
          </cell>
        </row>
        <row r="148">
          <cell r="W148" t="str">
            <v>Fixed assets</v>
          </cell>
          <cell r="Y148">
            <v>333.00099999999998</v>
          </cell>
          <cell r="Z148">
            <v>574.07799999999997</v>
          </cell>
          <cell r="AA148">
            <v>602.947</v>
          </cell>
          <cell r="AB148">
            <v>633.09435000000008</v>
          </cell>
          <cell r="AC148">
            <v>664.74906750000014</v>
          </cell>
        </row>
        <row r="149">
          <cell r="W149" t="str">
            <v>Investment</v>
          </cell>
          <cell r="Y149">
            <v>367.72899999999998</v>
          </cell>
          <cell r="Z149">
            <v>326.892</v>
          </cell>
          <cell r="AA149">
            <v>523.02719999999999</v>
          </cell>
          <cell r="AB149">
            <v>470.72448000000003</v>
          </cell>
          <cell r="AC149">
            <v>423.65203200000002</v>
          </cell>
        </row>
        <row r="150">
          <cell r="W150" t="str">
            <v>Constr'n in progress</v>
          </cell>
          <cell r="Y150">
            <v>125.655</v>
          </cell>
          <cell r="Z150">
            <v>28.869</v>
          </cell>
          <cell r="AA150">
            <v>86.606999999999999</v>
          </cell>
          <cell r="AB150">
            <v>95.267700000000005</v>
          </cell>
          <cell r="AC150">
            <v>90.504315000000005</v>
          </cell>
        </row>
        <row r="151">
          <cell r="W151" t="str">
            <v>Deferred exp</v>
          </cell>
          <cell r="Y151">
            <v>38.424999999999997</v>
          </cell>
          <cell r="Z151">
            <v>115.05</v>
          </cell>
          <cell r="AA151">
            <v>149.565</v>
          </cell>
          <cell r="AB151">
            <v>164.5215</v>
          </cell>
          <cell r="AC151">
            <v>156.29542499999999</v>
          </cell>
        </row>
        <row r="152">
          <cell r="W152" t="str">
            <v xml:space="preserve">  Cash &amp; bank</v>
          </cell>
          <cell r="Y152">
            <v>123.25</v>
          </cell>
          <cell r="Z152">
            <v>127.146</v>
          </cell>
          <cell r="AA152">
            <v>183.48522151165378</v>
          </cell>
          <cell r="AB152">
            <v>157.36124504457854</v>
          </cell>
          <cell r="AC152">
            <v>191.3015834211005</v>
          </cell>
        </row>
        <row r="153">
          <cell r="W153" t="str">
            <v xml:space="preserve">  A/R</v>
          </cell>
          <cell r="Y153">
            <v>6.048</v>
          </cell>
          <cell r="Z153">
            <v>8.0120000000000005</v>
          </cell>
          <cell r="AA153">
            <v>16.024000000000001</v>
          </cell>
          <cell r="AB153">
            <v>19.2288</v>
          </cell>
          <cell r="AC153">
            <v>23.074559999999998</v>
          </cell>
        </row>
        <row r="154">
          <cell r="W154" t="str">
            <v xml:space="preserve">  Inventories</v>
          </cell>
          <cell r="Y154">
            <v>88.27</v>
          </cell>
          <cell r="Z154">
            <v>89.456000000000003</v>
          </cell>
          <cell r="AA154">
            <v>98.401600000000016</v>
          </cell>
          <cell r="AB154">
            <v>108.24176000000003</v>
          </cell>
          <cell r="AC154">
            <v>119.06593600000004</v>
          </cell>
        </row>
        <row r="155">
          <cell r="W155" t="str">
            <v xml:space="preserve">  Pre-payment</v>
          </cell>
          <cell r="Y155">
            <v>71.156000000000006</v>
          </cell>
          <cell r="Z155">
            <v>190.76599999999999</v>
          </cell>
          <cell r="AA155">
            <v>209.8426</v>
          </cell>
          <cell r="AB155">
            <v>230.82686000000001</v>
          </cell>
          <cell r="AC155">
            <v>253.90954600000003</v>
          </cell>
        </row>
        <row r="156">
          <cell r="W156" t="str">
            <v xml:space="preserve">  S-T inv</v>
          </cell>
          <cell r="Y156">
            <v>6.2830000000000004</v>
          </cell>
          <cell r="Z156">
            <v>2.6059999999999999</v>
          </cell>
          <cell r="AA156">
            <v>3.1271999999999998</v>
          </cell>
          <cell r="AB156">
            <v>3.7526399999999995</v>
          </cell>
          <cell r="AC156">
            <v>4.5031679999999996</v>
          </cell>
          <cell r="AF156" t="str">
            <v>1998F EARNINGS BREAKDOWN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</row>
        <row r="157">
          <cell r="W157" t="str">
            <v>Current assets</v>
          </cell>
          <cell r="Y157">
            <v>340.46899999999999</v>
          </cell>
          <cell r="Z157">
            <v>504.24</v>
          </cell>
          <cell r="AA157">
            <v>597.13462151165379</v>
          </cell>
          <cell r="AB157">
            <v>606.66530504457853</v>
          </cell>
          <cell r="AC157">
            <v>680.10879342110059</v>
          </cell>
        </row>
        <row r="158">
          <cell r="W158" t="str">
            <v xml:space="preserve">  S-T loans</v>
          </cell>
          <cell r="Y158">
            <v>51.980000000000004</v>
          </cell>
          <cell r="Z158">
            <v>268.55099999999999</v>
          </cell>
          <cell r="AA158">
            <v>611.80610000000001</v>
          </cell>
          <cell r="AB158">
            <v>503.48671000000002</v>
          </cell>
          <cell r="AC158">
            <v>418.23538100000002</v>
          </cell>
        </row>
        <row r="159">
          <cell r="W159" t="str">
            <v xml:space="preserve">  Bills payable</v>
          </cell>
          <cell r="Y159">
            <v>16.132999999999999</v>
          </cell>
          <cell r="Z159">
            <v>11.26</v>
          </cell>
          <cell r="AA159">
            <v>12.386000000000001</v>
          </cell>
          <cell r="AB159">
            <v>13.624600000000003</v>
          </cell>
          <cell r="AC159">
            <v>14.987060000000005</v>
          </cell>
        </row>
        <row r="160">
          <cell r="W160" t="str">
            <v xml:space="preserve">  Creditors</v>
          </cell>
          <cell r="Y160">
            <v>112.142</v>
          </cell>
          <cell r="Z160">
            <v>120.34399999999999</v>
          </cell>
          <cell r="AA160">
            <v>96.275199999999998</v>
          </cell>
          <cell r="AB160">
            <v>101.08896</v>
          </cell>
          <cell r="AC160">
            <v>106.14340800000001</v>
          </cell>
        </row>
        <row r="161">
          <cell r="W161" t="str">
            <v xml:space="preserve">  Div payable</v>
          </cell>
          <cell r="Y161">
            <v>23.629000000000001</v>
          </cell>
          <cell r="Z161">
            <v>23.1</v>
          </cell>
          <cell r="AA161">
            <v>23.629000000000001</v>
          </cell>
          <cell r="AB161">
            <v>24.629000000000001</v>
          </cell>
          <cell r="AC161">
            <v>25.629000000000001</v>
          </cell>
        </row>
        <row r="162">
          <cell r="W162" t="str">
            <v xml:space="preserve">  Tax payable</v>
          </cell>
          <cell r="Y162">
            <v>2.6080000000000001</v>
          </cell>
          <cell r="Z162">
            <v>10.911</v>
          </cell>
          <cell r="AA162">
            <v>12.0021</v>
          </cell>
          <cell r="AB162">
            <v>13.202310000000001</v>
          </cell>
          <cell r="AC162">
            <v>14.522541000000002</v>
          </cell>
        </row>
        <row r="163">
          <cell r="W163" t="str">
            <v>Current liab</v>
          </cell>
          <cell r="Y163">
            <v>213.59699999999998</v>
          </cell>
          <cell r="Z163">
            <v>440.666</v>
          </cell>
          <cell r="AA163">
            <v>758.09840000000008</v>
          </cell>
          <cell r="AB163">
            <v>656.03158000000008</v>
          </cell>
          <cell r="AC163">
            <v>579.51739000000009</v>
          </cell>
        </row>
        <row r="166">
          <cell r="W166" t="str">
            <v>Total assets</v>
          </cell>
          <cell r="Y166">
            <v>1205.279</v>
          </cell>
          <cell r="Z166">
            <v>1549.1289999999999</v>
          </cell>
          <cell r="AA166">
            <v>1959.2808215116538</v>
          </cell>
          <cell r="AB166">
            <v>1970.2733350445787</v>
          </cell>
          <cell r="AC166">
            <v>2015.3096329211007</v>
          </cell>
        </row>
        <row r="168">
          <cell r="V168" t="str">
            <v>RATIO ANALYSIS (%)</v>
          </cell>
        </row>
        <row r="169">
          <cell r="W169" t="str">
            <v>Yr to Dec</v>
          </cell>
          <cell r="Y169">
            <v>96</v>
          </cell>
          <cell r="Z169">
            <v>97</v>
          </cell>
          <cell r="AA169" t="str">
            <v>98F</v>
          </cell>
          <cell r="AB169" t="str">
            <v>99F</v>
          </cell>
          <cell r="AC169" t="str">
            <v>00F</v>
          </cell>
        </row>
        <row r="170">
          <cell r="W170" t="str">
            <v>Op margins</v>
          </cell>
          <cell r="Y170">
            <v>20.867995372273469</v>
          </cell>
          <cell r="Z170">
            <v>16.28930529600596</v>
          </cell>
          <cell r="AA170">
            <v>20.623511568639969</v>
          </cell>
          <cell r="AB170">
            <v>21.557068168136848</v>
          </cell>
          <cell r="AC170">
            <v>22.049623726911609</v>
          </cell>
        </row>
        <row r="171">
          <cell r="W171" t="str">
            <v>Net debt/equity</v>
          </cell>
          <cell r="Y171" t="str">
            <v>net cash</v>
          </cell>
          <cell r="Z171">
            <v>9.9707998909186113</v>
          </cell>
          <cell r="AA171">
            <v>31.928104476063162</v>
          </cell>
          <cell r="AB171">
            <v>22.418915988970952</v>
          </cell>
          <cell r="AC171">
            <v>11.860937222535039</v>
          </cell>
        </row>
        <row r="172">
          <cell r="W172" t="str">
            <v xml:space="preserve">Return on equity </v>
          </cell>
          <cell r="Y172">
            <v>11.48101300170531</v>
          </cell>
          <cell r="Z172">
            <v>13.16905034565089</v>
          </cell>
          <cell r="AA172">
            <v>13.081118770836122</v>
          </cell>
          <cell r="AB172">
            <v>13.875206982492857</v>
          </cell>
          <cell r="AC172">
            <v>13.65442493236562</v>
          </cell>
        </row>
        <row r="173">
          <cell r="W173" t="str">
            <v>Return on assts</v>
          </cell>
          <cell r="Y173">
            <v>9.1272643097573241</v>
          </cell>
          <cell r="Z173">
            <v>9.3830213730855601</v>
          </cell>
          <cell r="AA173">
            <v>8.0196824001530818</v>
          </cell>
          <cell r="AB173">
            <v>9.255252076923437</v>
          </cell>
          <cell r="AC173">
            <v>9.7279927010633003</v>
          </cell>
        </row>
        <row r="176">
          <cell r="W176" t="str">
            <v>ilb</v>
          </cell>
          <cell r="AE176" t="str">
            <v>2</v>
          </cell>
          <cell r="AN176" t="str">
            <v>Wu Hui, Feng Shuaizhang (8621) 6279-7106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</sheetNames>
    <sheetDataSet>
      <sheetData sheetId="0" refreshError="1">
        <row r="2">
          <cell r="B2" t="str">
            <v>WACC Calculation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DMA"/>
      <sheetName val="ByPenetration-OLD"/>
      <sheetName val="Alpha"/>
      <sheetName val="ByPenetration"/>
      <sheetName val="DMAvsPenetration"/>
      <sheetName val="ByPenetration-Graphs"/>
      <sheetName val="Stations per DMA"/>
      <sheetName val="ByPenetration-old2"/>
      <sheetName val="PerOperator-Karim2"/>
      <sheetName val="PerOperator-KarimOld"/>
      <sheetName val="VIACOM Earnings"/>
    </sheetNames>
    <sheetDataSet>
      <sheetData sheetId="0">
        <row r="1">
          <cell r="B1" t="str">
            <v>New York, NY</v>
          </cell>
          <cell r="E1" t="str">
            <v>Greenville-Spartanburg, SC-Ashville, NC</v>
          </cell>
          <cell r="H1" t="str">
            <v>Rochester, NY</v>
          </cell>
        </row>
        <row r="2">
          <cell r="E2" t="str">
            <v>San Antonio, TX</v>
          </cell>
          <cell r="H2" t="str">
            <v>Honolulu, HI</v>
          </cell>
        </row>
        <row r="3">
          <cell r="E3" t="str">
            <v>Grand Rapids-Kalamazoo-Battle Creek, MI</v>
          </cell>
          <cell r="H3" t="str">
            <v>Tucson, AZ</v>
          </cell>
        </row>
        <row r="4">
          <cell r="E4" t="str">
            <v>Birmingham, AL</v>
          </cell>
          <cell r="H4" t="str">
            <v>Springfield, MO</v>
          </cell>
        </row>
        <row r="5">
          <cell r="E5" t="str">
            <v>West Palm Beach-Ft. Pierce, FL</v>
          </cell>
          <cell r="H5" t="str">
            <v>Omaha, NE</v>
          </cell>
        </row>
        <row r="6">
          <cell r="E6" t="str">
            <v>Memphis, TN</v>
          </cell>
          <cell r="H6" t="str">
            <v>Ft. Myers-Naples, FL</v>
          </cell>
        </row>
        <row r="7">
          <cell r="E7" t="str">
            <v>Norfolk-Portsmouth-Newport News, VA</v>
          </cell>
          <cell r="H7" t="str">
            <v>Paducah-Cape Girardeau-Harrisburg-Mt. Vernon</v>
          </cell>
        </row>
        <row r="8">
          <cell r="E8" t="str">
            <v>New Orleans</v>
          </cell>
          <cell r="H8" t="str">
            <v>Spokane, WA</v>
          </cell>
        </row>
        <row r="9">
          <cell r="E9" t="str">
            <v>Greensboro-High Point-Winston Salem, NC</v>
          </cell>
          <cell r="H9" t="str">
            <v>Shreveport, LA</v>
          </cell>
        </row>
        <row r="10">
          <cell r="E10" t="str">
            <v>Oklohoma City, OK</v>
          </cell>
          <cell r="H10" t="str">
            <v>Portland-Auburn, ME</v>
          </cell>
        </row>
        <row r="11">
          <cell r="E11" t="str">
            <v>Harrisburg-Lancaster-Lebanon-York, PA</v>
          </cell>
          <cell r="H11" t="str">
            <v>Syracuse, NY</v>
          </cell>
        </row>
        <row r="12">
          <cell r="E12" t="str">
            <v>Buffalo, NY</v>
          </cell>
          <cell r="H12" t="str">
            <v>Champaign-Springfield-Decatur, IL</v>
          </cell>
        </row>
        <row r="13">
          <cell r="E13" t="str">
            <v>Albuquerque, NM</v>
          </cell>
          <cell r="H13" t="str">
            <v>Huntsville-Decatur-Florence, AL</v>
          </cell>
        </row>
        <row r="14">
          <cell r="E14" t="str">
            <v>Providence, RI-New Bedford, MA</v>
          </cell>
          <cell r="H14" t="str">
            <v>Columbia, SC</v>
          </cell>
        </row>
        <row r="15">
          <cell r="E15" t="str">
            <v>Louisville, KY</v>
          </cell>
          <cell r="H15" t="str">
            <v>Madison, WI</v>
          </cell>
        </row>
        <row r="16">
          <cell r="E16" t="str">
            <v>Las Vegas, NV</v>
          </cell>
          <cell r="H16" t="str">
            <v>Chattanooga, TN</v>
          </cell>
        </row>
        <row r="17">
          <cell r="E17" t="str">
            <v>Wilkes Barre-Scranton, PA</v>
          </cell>
          <cell r="H17" t="str">
            <v>South Bend-Elkhart, IN</v>
          </cell>
        </row>
        <row r="18">
          <cell r="E18" t="str">
            <v>Jacksonville, FL</v>
          </cell>
          <cell r="H18" t="str">
            <v>Jackson, MS</v>
          </cell>
        </row>
        <row r="19">
          <cell r="E19" t="str">
            <v>Austin, TX</v>
          </cell>
          <cell r="H19" t="str">
            <v>Cedar Rapids-Waterloo-Dubuque, IA</v>
          </cell>
        </row>
        <row r="20">
          <cell r="E20" t="str">
            <v>Fresno-Visalia, CA</v>
          </cell>
          <cell r="H20" t="str">
            <v>Burlington, VT-Plattsburgh, NY</v>
          </cell>
        </row>
        <row r="21">
          <cell r="E21" t="str">
            <v>Little Rock-Pine Bluff, NE</v>
          </cell>
          <cell r="H21" t="str">
            <v>Colorado Springs-Pueblo, Co</v>
          </cell>
        </row>
        <row r="22">
          <cell r="E22" t="str">
            <v>Albany-Schenectady-Troy, NY</v>
          </cell>
          <cell r="H22" t="str">
            <v>Davenport, IA-Rock Island-Moline, IL</v>
          </cell>
        </row>
        <row r="23">
          <cell r="E23" t="str">
            <v>Richmond-Petersburg, VA</v>
          </cell>
          <cell r="H23" t="str">
            <v>Tri-Cities, TN-VA</v>
          </cell>
        </row>
        <row r="24">
          <cell r="E24" t="str">
            <v>Tulsa, OK</v>
          </cell>
          <cell r="H24" t="str">
            <v>Waco-Temple-Bryan, TX</v>
          </cell>
        </row>
        <row r="25">
          <cell r="E25" t="str">
            <v>Dayton, OH</v>
          </cell>
          <cell r="H25" t="str">
            <v>Baton Rouge, LA</v>
          </cell>
        </row>
        <row r="26">
          <cell r="E26" t="str">
            <v>Charleston-Huntington, WV</v>
          </cell>
          <cell r="H26" t="str">
            <v>Johnstown-Altoona, PA</v>
          </cell>
        </row>
        <row r="27">
          <cell r="E27" t="str">
            <v>Knoxville, TN</v>
          </cell>
          <cell r="H27" t="str">
            <v>Evansville, IN</v>
          </cell>
        </row>
        <row r="28">
          <cell r="E28" t="str">
            <v>Mobile, AL-Pensacola, FL</v>
          </cell>
          <cell r="H28" t="str">
            <v>Youngstown, OH</v>
          </cell>
        </row>
        <row r="29">
          <cell r="E29" t="str">
            <v>Flint-Saginaw-Bay City, MI</v>
          </cell>
          <cell r="H29" t="str">
            <v>Savannah, GA</v>
          </cell>
        </row>
        <row r="30">
          <cell r="E30" t="str">
            <v>Wichita-Hutchinson, KS</v>
          </cell>
          <cell r="H30" t="str">
            <v>Harlingen-Weslaco-McAllen-Brownsville, TX</v>
          </cell>
        </row>
        <row r="31">
          <cell r="E31" t="str">
            <v>Lexington, KY</v>
          </cell>
          <cell r="H31" t="str">
            <v>El Paso, TX</v>
          </cell>
        </row>
        <row r="32">
          <cell r="E32" t="str">
            <v>Roanoke-Lunchburg, VA</v>
          </cell>
          <cell r="H32" t="str">
            <v>Lincoln-Hastings-Kearney, NE</v>
          </cell>
        </row>
        <row r="33">
          <cell r="E33" t="str">
            <v>Toledo, OH</v>
          </cell>
          <cell r="H33" t="str">
            <v>Tyler-Longview, TX</v>
          </cell>
        </row>
        <row r="34">
          <cell r="E34" t="str">
            <v>Green Bay-Appleton, WI</v>
          </cell>
          <cell r="H34" t="str">
            <v>Ft. Wayne, IN</v>
          </cell>
        </row>
        <row r="35">
          <cell r="E35" t="str">
            <v>Des Moines, IA</v>
          </cell>
          <cell r="H35" t="str">
            <v>Springfield-Holyoke,MA</v>
          </cell>
        </row>
        <row r="37">
          <cell r="E37" t="str">
            <v>Wichita Falls, TX-Lawton, OK</v>
          </cell>
          <cell r="H37" t="str">
            <v>Watertown, NY</v>
          </cell>
        </row>
        <row r="38">
          <cell r="E38" t="str">
            <v>Joplin, MO-Pittsburgh, KS</v>
          </cell>
          <cell r="H38" t="str">
            <v>Marquette, MI</v>
          </cell>
        </row>
        <row r="39">
          <cell r="E39" t="str">
            <v>Eerie, PA</v>
          </cell>
          <cell r="H39" t="str">
            <v>Harrisonburg, VA</v>
          </cell>
        </row>
        <row r="40">
          <cell r="E40" t="str">
            <v>Sioux City, IA</v>
          </cell>
          <cell r="H40" t="str">
            <v>Alexandria, LA</v>
          </cell>
        </row>
        <row r="41">
          <cell r="E41" t="str">
            <v>Terre Haute, IN</v>
          </cell>
          <cell r="H41" t="str">
            <v>Jonesboro, AR</v>
          </cell>
        </row>
        <row r="42">
          <cell r="E42" t="str">
            <v>Wilmington, NC</v>
          </cell>
          <cell r="H42" t="str">
            <v>Bowling Green, KY</v>
          </cell>
        </row>
        <row r="43">
          <cell r="E43" t="str">
            <v>Albany, GA</v>
          </cell>
          <cell r="H43" t="str">
            <v>Greenwood-Greenville, MS</v>
          </cell>
        </row>
        <row r="44">
          <cell r="E44" t="str">
            <v>Lubbock, TX</v>
          </cell>
          <cell r="H44" t="str">
            <v>Jackson, TN</v>
          </cell>
        </row>
        <row r="45">
          <cell r="E45" t="str">
            <v>Bluefield-Beckley-Oak Hill, WV</v>
          </cell>
          <cell r="H45" t="str">
            <v>Grand Junction-Montrose, CO</v>
          </cell>
        </row>
        <row r="46">
          <cell r="E46" t="str">
            <v>Wheeling, WV-Steubenville, OH</v>
          </cell>
          <cell r="H46" t="str">
            <v>Meridian, MS</v>
          </cell>
        </row>
        <row r="47">
          <cell r="E47" t="str">
            <v>Rochester, MN-Mason City, IA-Austin, MN</v>
          </cell>
          <cell r="H47" t="str">
            <v>Parkersburg, WV</v>
          </cell>
        </row>
        <row r="48">
          <cell r="E48" t="str">
            <v>Minot-Bismark-Dickinson, ND</v>
          </cell>
          <cell r="H48" t="str">
            <v>Great Falls, MT</v>
          </cell>
        </row>
        <row r="49">
          <cell r="E49" t="str">
            <v>Salisbury, MD</v>
          </cell>
          <cell r="H49" t="str">
            <v>Twin Falls, ID</v>
          </cell>
        </row>
        <row r="50">
          <cell r="E50" t="str">
            <v>Odessa-Midland, TX</v>
          </cell>
          <cell r="H50" t="str">
            <v>St. Joseph, MO</v>
          </cell>
        </row>
        <row r="51">
          <cell r="E51" t="str">
            <v>Anchorage, AK</v>
          </cell>
          <cell r="H51" t="str">
            <v>Layfayette, IN</v>
          </cell>
        </row>
        <row r="52">
          <cell r="E52" t="str">
            <v>Binghampton, NY</v>
          </cell>
          <cell r="H52" t="str">
            <v>Lima, OH</v>
          </cell>
        </row>
        <row r="53">
          <cell r="E53" t="str">
            <v>Biloxi-Gulfport, MS</v>
          </cell>
          <cell r="H53" t="str">
            <v>Charlottesvile, VA</v>
          </cell>
        </row>
        <row r="54">
          <cell r="E54" t="str">
            <v>Bangor, ME</v>
          </cell>
          <cell r="H54" t="str">
            <v>Butte-Bozeman, MT</v>
          </cell>
        </row>
        <row r="55">
          <cell r="E55" t="str">
            <v>Panama City, FL</v>
          </cell>
          <cell r="H55" t="str">
            <v>Laredo, TX</v>
          </cell>
        </row>
        <row r="56">
          <cell r="E56" t="str">
            <v>Sherman, TX-Ada, OK</v>
          </cell>
          <cell r="H56" t="str">
            <v>Eureka, CA</v>
          </cell>
        </row>
        <row r="57">
          <cell r="E57" t="str">
            <v>Palm Springs, CA</v>
          </cell>
          <cell r="H57" t="str">
            <v>Mankato, MN</v>
          </cell>
        </row>
        <row r="58">
          <cell r="E58" t="str">
            <v xml:space="preserve">Abilene, Sweetwater, TX </v>
          </cell>
          <cell r="H58" t="str">
            <v>Cheyenne, WY-Scottsbluff, NE</v>
          </cell>
        </row>
        <row r="59">
          <cell r="E59" t="str">
            <v>Quincy, IL-Hannibal, MO-Keokuk, IA</v>
          </cell>
          <cell r="H59" t="str">
            <v>Ottumwa, IA-Kirksville, MO</v>
          </cell>
        </row>
        <row r="60">
          <cell r="E60" t="str">
            <v>Gainesville, FL</v>
          </cell>
          <cell r="H60" t="str">
            <v>San Angelo, TX</v>
          </cell>
        </row>
        <row r="61">
          <cell r="E61" t="str">
            <v>Clarksburg-Weston, WV</v>
          </cell>
          <cell r="H61" t="str">
            <v>Casper-Riverton, WY</v>
          </cell>
        </row>
        <row r="62">
          <cell r="E62" t="str">
            <v>Idaho Falls-Pecatello, ID</v>
          </cell>
          <cell r="H62" t="str">
            <v>Bend, OR</v>
          </cell>
        </row>
        <row r="63">
          <cell r="E63" t="str">
            <v>Hattiesburg-Laurel, MS</v>
          </cell>
          <cell r="H63" t="str">
            <v>Zanesville, OH</v>
          </cell>
        </row>
        <row r="64">
          <cell r="E64" t="str">
            <v>Utica, NY</v>
          </cell>
          <cell r="H64" t="str">
            <v>Fairbanks, AK</v>
          </cell>
        </row>
        <row r="65">
          <cell r="E65" t="str">
            <v>Missoula, MT</v>
          </cell>
          <cell r="H65" t="str">
            <v>Victoria, TX</v>
          </cell>
        </row>
        <row r="66">
          <cell r="E66" t="str">
            <v>Billings, MT</v>
          </cell>
          <cell r="H66" t="str">
            <v>Presque Isle, ME</v>
          </cell>
        </row>
        <row r="67">
          <cell r="E67" t="str">
            <v>Yuma, AZ-El Centro, CA</v>
          </cell>
          <cell r="H67" t="str">
            <v>Juneau, AK</v>
          </cell>
        </row>
        <row r="68">
          <cell r="E68" t="str">
            <v>Dothan, AL</v>
          </cell>
          <cell r="H68" t="str">
            <v>Helena, MT</v>
          </cell>
        </row>
        <row r="69">
          <cell r="E69" t="str">
            <v>Elmira, NY</v>
          </cell>
          <cell r="H69" t="str">
            <v>Alpena, MI</v>
          </cell>
        </row>
        <row r="70">
          <cell r="E70" t="str">
            <v>Lake Charles, LA</v>
          </cell>
          <cell r="H70" t="str">
            <v>North Platte, NE</v>
          </cell>
        </row>
        <row r="71">
          <cell r="E71" t="str">
            <v>Rapid City, SD</v>
          </cell>
          <cell r="H71" t="str">
            <v>Glendive, MT</v>
          </cell>
        </row>
        <row r="72">
          <cell r="H72" t="str">
            <v>San Juan, PR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"/>
      <sheetName val="Summary"/>
      <sheetName val="DCF_Matrix"/>
      <sheetName val="生产物流图"/>
      <sheetName val="Basic_Assum"/>
      <sheetName val="PP&amp;E"/>
      <sheetName val="Price_Assum"/>
      <sheetName val="P&amp;L_Model"/>
      <sheetName val="B sht"/>
      <sheetName val="Prod_Vol"/>
      <sheetName val="Sales(2)"/>
      <sheetName val="CAPEX&amp;WC"/>
      <sheetName val="CF"/>
      <sheetName val="Prod_line"/>
      <sheetName val="WACC"/>
      <sheetName val="Charts"/>
      <sheetName val="sheet"/>
      <sheetName val="Comps"/>
    </sheetNames>
    <sheetDataSet>
      <sheetData sheetId="0" refreshError="1"/>
      <sheetData sheetId="1" refreshError="1">
        <row r="17">
          <cell r="H17" t="str">
            <v>Perpetual Growth Rate (%)</v>
          </cell>
        </row>
        <row r="20">
          <cell r="D20" t="str">
            <v>EBITDA Multiple</v>
          </cell>
        </row>
        <row r="21">
          <cell r="D21" t="str">
            <v>Net Income Multiple(P/E)</v>
          </cell>
        </row>
        <row r="22">
          <cell r="D22" t="str">
            <v>Perpetual Growth Rate (%)</v>
          </cell>
        </row>
        <row r="23">
          <cell r="D23" t="str">
            <v>Sales Multiple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al"/>
      <sheetName val="DCF_Matrix"/>
      <sheetName val="生产物流图"/>
      <sheetName val="Basic_Assum"/>
      <sheetName val="PP&amp;E"/>
      <sheetName val="Price_Assum"/>
      <sheetName val="P&amp;L_Model"/>
      <sheetName val="B sht"/>
      <sheetName val="Prod_Vol"/>
      <sheetName val="Sales(2)"/>
      <sheetName val="CAPEX&amp;WC"/>
      <sheetName val="CF"/>
      <sheetName val="Prod_line"/>
      <sheetName val="WACC"/>
      <sheetName val="Charts"/>
      <sheetName val="sheet"/>
      <sheetName val="Comps"/>
      <sheetName val="S&amp;C"/>
      <sheetName val="GEMiner"/>
      <sheetName val="NAV Proj"/>
      <sheetName val="A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Act vs. Ests"/>
      <sheetName val="Estimate Changes"/>
      <sheetName val="MW-Cache"/>
      <sheetName val="Model"/>
      <sheetName val="Drivers &amp; Metrics"/>
      <sheetName val="DCF"/>
      <sheetName val="RR &amp; marketing book chart"/>
      <sheetName val="Marketing book chart"/>
      <sheetName val="MWA RR"/>
      <sheetName val="Scenario charts"/>
      <sheetName val="mwareDates"/>
      <sheetName val="mwareSettings"/>
      <sheetName val="TAM"/>
    </sheetNames>
    <sheetDataSet>
      <sheetData sheetId="0"/>
      <sheetData sheetId="1"/>
      <sheetData sheetId="2"/>
      <sheetData sheetId="3"/>
      <sheetData sheetId="4">
        <row r="1">
          <cell r="B1" t="str">
            <v>ElementName</v>
          </cell>
          <cell r="C1" t="str">
            <v>ScaleOverride</v>
          </cell>
          <cell r="D1" t="str">
            <v>UnitOverride</v>
          </cell>
          <cell r="E1" t="str">
            <v>ReverseSign</v>
          </cell>
          <cell r="F1" t="str">
            <v>IsDrivingAssumption</v>
          </cell>
          <cell r="G1" t="str">
            <v>SegmentID</v>
          </cell>
          <cell r="I1" t="str">
            <v>Select Model Case:</v>
          </cell>
          <cell r="K1">
            <v>7.5</v>
          </cell>
          <cell r="AA1" t="str">
            <v>Jordan Monahan: 212-761-8094 / jordan.monahan@morganstanley.com</v>
          </cell>
          <cell r="AE1" t="str">
            <v>Jordan Monahan: 212-761-8094 / jordan.monahan@morganstanley.com</v>
          </cell>
          <cell r="AI1" t="str">
            <v>Jordan Monahan: 212-761-8094 / jordan.monahan@morganstanley.com</v>
          </cell>
        </row>
        <row r="2">
          <cell r="AA2" t="str">
            <v>Scott Devitt: 212-761-3365 / scott.devitt@morganstanley.com</v>
          </cell>
          <cell r="AE2" t="str">
            <v>Scott Devitt: 212-761-3365 / scott.devitt@morganstanley.com</v>
          </cell>
          <cell r="AI2" t="str">
            <v>Scott Devitt: 212-761-3365 / scott.devitt@morganstanley.com</v>
          </cell>
        </row>
        <row r="3">
          <cell r="AI3" t="str">
            <v>Erhan Soyer-Osman: 212-761-3483 / erhan.soyer@morganstanley.com</v>
          </cell>
        </row>
        <row r="5">
          <cell r="L5" t="str">
            <v>2009-Q1</v>
          </cell>
          <cell r="M5" t="str">
            <v>2009-Q2</v>
          </cell>
          <cell r="N5" t="str">
            <v>2009-Q3</v>
          </cell>
          <cell r="O5" t="str">
            <v>2009-Q4</v>
          </cell>
          <cell r="P5" t="str">
            <v>2010-Q1</v>
          </cell>
          <cell r="Q5" t="str">
            <v>2010-Q2</v>
          </cell>
          <cell r="R5" t="str">
            <v>2010-Q3</v>
          </cell>
          <cell r="S5" t="str">
            <v>2010-Q4</v>
          </cell>
          <cell r="T5" t="str">
            <v>2011-Q1</v>
          </cell>
          <cell r="U5" t="str">
            <v>2011-Q2</v>
          </cell>
          <cell r="V5" t="str">
            <v>2011-Q3</v>
          </cell>
          <cell r="W5" t="str">
            <v>2011-Q4</v>
          </cell>
          <cell r="X5" t="str">
            <v>2012-Q1</v>
          </cell>
          <cell r="Y5" t="str">
            <v>2012-Q2</v>
          </cell>
          <cell r="Z5" t="str">
            <v>2012-Q3</v>
          </cell>
          <cell r="AA5" t="str">
            <v>2012-Q4</v>
          </cell>
          <cell r="AB5" t="str">
            <v>2013-Q1</v>
          </cell>
          <cell r="AC5" t="str">
            <v>2013-Q2</v>
          </cell>
          <cell r="AD5" t="str">
            <v>2013-Q3</v>
          </cell>
          <cell r="AE5" t="str">
            <v>2013-Q4</v>
          </cell>
          <cell r="AF5" t="str">
            <v>2014-Q1</v>
          </cell>
          <cell r="AG5" t="str">
            <v>2014-Q2</v>
          </cell>
          <cell r="AH5" t="str">
            <v>2014-Q3</v>
          </cell>
          <cell r="AI5" t="str">
            <v>2014-Q4</v>
          </cell>
          <cell r="AJ5" t="str">
            <v>2011-FY</v>
          </cell>
          <cell r="AK5" t="str">
            <v>2008-FY</v>
          </cell>
          <cell r="AL5" t="str">
            <v>2009-FY</v>
          </cell>
          <cell r="AM5" t="str">
            <v>2010-FY</v>
          </cell>
          <cell r="AN5" t="str">
            <v>2011-FY</v>
          </cell>
          <cell r="AO5" t="str">
            <v>2012-FY</v>
          </cell>
          <cell r="AP5" t="str">
            <v>2013-FY</v>
          </cell>
          <cell r="AQ5" t="str">
            <v>2014-FY</v>
          </cell>
          <cell r="AR5" t="str">
            <v>2015-FY</v>
          </cell>
          <cell r="AS5" t="str">
            <v>2016-FY</v>
          </cell>
          <cell r="AT5" t="str">
            <v>2017-FY</v>
          </cell>
          <cell r="AU5" t="str">
            <v>2018-FY</v>
          </cell>
          <cell r="AV5" t="str">
            <v>2019-FY</v>
          </cell>
          <cell r="AW5" t="str">
            <v>2020-FY</v>
          </cell>
        </row>
        <row r="6">
          <cell r="I6" t="str">
            <v>Period-End Date</v>
          </cell>
          <cell r="L6">
            <v>39903</v>
          </cell>
          <cell r="M6">
            <v>39994</v>
          </cell>
          <cell r="N6">
            <v>40086</v>
          </cell>
          <cell r="O6">
            <v>40178</v>
          </cell>
          <cell r="P6">
            <v>40268</v>
          </cell>
          <cell r="Q6">
            <v>40359</v>
          </cell>
          <cell r="R6">
            <v>40451</v>
          </cell>
          <cell r="S6">
            <v>40543</v>
          </cell>
          <cell r="T6">
            <v>40633</v>
          </cell>
          <cell r="U6">
            <v>40724</v>
          </cell>
          <cell r="V6">
            <v>40816</v>
          </cell>
          <cell r="W6">
            <v>40908</v>
          </cell>
          <cell r="X6">
            <v>40999</v>
          </cell>
          <cell r="Y6">
            <v>41090</v>
          </cell>
          <cell r="Z6">
            <v>41182</v>
          </cell>
          <cell r="AA6">
            <v>41274</v>
          </cell>
          <cell r="AB6">
            <v>41364</v>
          </cell>
          <cell r="AC6">
            <v>41455</v>
          </cell>
          <cell r="AD6">
            <v>41547</v>
          </cell>
          <cell r="AE6">
            <v>41639</v>
          </cell>
          <cell r="AF6">
            <v>41729</v>
          </cell>
          <cell r="AG6">
            <v>41820</v>
          </cell>
          <cell r="AH6">
            <v>41912</v>
          </cell>
          <cell r="AI6">
            <v>42004</v>
          </cell>
          <cell r="AJ6">
            <v>40908</v>
          </cell>
          <cell r="AK6">
            <v>39813</v>
          </cell>
          <cell r="AL6">
            <v>40178</v>
          </cell>
          <cell r="AM6">
            <v>40543</v>
          </cell>
          <cell r="AN6">
            <v>40908</v>
          </cell>
          <cell r="AO6">
            <v>41274</v>
          </cell>
          <cell r="AP6">
            <v>41639</v>
          </cell>
          <cell r="AQ6">
            <v>42004</v>
          </cell>
          <cell r="AR6">
            <v>42369</v>
          </cell>
          <cell r="AS6">
            <v>42735</v>
          </cell>
          <cell r="AT6">
            <v>43100</v>
          </cell>
          <cell r="AU6">
            <v>43465</v>
          </cell>
          <cell r="AV6">
            <v>43830</v>
          </cell>
          <cell r="AW6">
            <v>44196</v>
          </cell>
        </row>
        <row r="7">
          <cell r="I7" t="str">
            <v>Morgan Stanley | Millennial Media model</v>
          </cell>
          <cell r="L7">
            <v>40178</v>
          </cell>
          <cell r="P7">
            <v>40543</v>
          </cell>
          <cell r="T7">
            <v>40908</v>
          </cell>
          <cell r="X7">
            <v>41274</v>
          </cell>
          <cell r="AB7">
            <v>41639</v>
          </cell>
          <cell r="AF7">
            <v>42004</v>
          </cell>
          <cell r="AU7" t="str">
            <v>CAGR</v>
          </cell>
          <cell r="AY7" t="str">
            <v>CAGR</v>
          </cell>
        </row>
        <row r="8">
          <cell r="I8" t="str">
            <v>(USD millions)</v>
          </cell>
          <cell r="L8">
            <v>1</v>
          </cell>
          <cell r="M8">
            <v>2</v>
          </cell>
          <cell r="N8">
            <v>3</v>
          </cell>
          <cell r="O8">
            <v>4</v>
          </cell>
          <cell r="P8">
            <v>1</v>
          </cell>
          <cell r="Q8">
            <v>2</v>
          </cell>
          <cell r="R8">
            <v>3</v>
          </cell>
          <cell r="S8">
            <v>4</v>
          </cell>
          <cell r="T8">
            <v>1</v>
          </cell>
          <cell r="U8">
            <v>2</v>
          </cell>
          <cell r="V8">
            <v>3</v>
          </cell>
          <cell r="W8">
            <v>4</v>
          </cell>
          <cell r="X8">
            <v>1</v>
          </cell>
          <cell r="Y8">
            <v>2</v>
          </cell>
          <cell r="Z8">
            <v>3</v>
          </cell>
          <cell r="AA8">
            <v>4</v>
          </cell>
          <cell r="AB8">
            <v>1</v>
          </cell>
          <cell r="AC8">
            <v>2</v>
          </cell>
          <cell r="AD8">
            <v>3</v>
          </cell>
          <cell r="AE8">
            <v>4</v>
          </cell>
          <cell r="AF8">
            <v>1</v>
          </cell>
          <cell r="AG8">
            <v>2</v>
          </cell>
          <cell r="AH8">
            <v>3</v>
          </cell>
          <cell r="AI8">
            <v>4</v>
          </cell>
          <cell r="AJ8">
            <v>40908</v>
          </cell>
          <cell r="AK8">
            <v>39813</v>
          </cell>
          <cell r="AL8">
            <v>40178</v>
          </cell>
          <cell r="AM8">
            <v>40543</v>
          </cell>
          <cell r="AN8">
            <v>40908</v>
          </cell>
          <cell r="AO8">
            <v>41274</v>
          </cell>
          <cell r="AP8">
            <v>41639</v>
          </cell>
          <cell r="AQ8">
            <v>42004</v>
          </cell>
          <cell r="AR8">
            <v>42369</v>
          </cell>
          <cell r="AS8">
            <v>42735</v>
          </cell>
          <cell r="AT8">
            <v>43100</v>
          </cell>
          <cell r="AU8">
            <v>43465</v>
          </cell>
          <cell r="AV8">
            <v>43830</v>
          </cell>
          <cell r="AW8">
            <v>44196</v>
          </cell>
          <cell r="AX8" t="str">
            <v>2015-2018</v>
          </cell>
          <cell r="AY8" t="str">
            <v>2012-2015</v>
          </cell>
          <cell r="AZ8" t="str">
            <v>2013-2016</v>
          </cell>
          <cell r="BA8" t="str">
            <v>2014-2017</v>
          </cell>
          <cell r="BB8" t="str">
            <v>2015-2018</v>
          </cell>
          <cell r="BC8" t="str">
            <v>2016-2019</v>
          </cell>
        </row>
        <row r="9">
          <cell r="I9" t="str">
            <v>Income Statement</v>
          </cell>
        </row>
        <row r="10">
          <cell r="B10" t="str">
            <v>mstag:revenueNet</v>
          </cell>
          <cell r="C10">
            <v>6</v>
          </cell>
          <cell r="D10" t="str">
            <v>ISO4217:USD</v>
          </cell>
          <cell r="E10" t="b">
            <v>0</v>
          </cell>
          <cell r="I10" t="str">
            <v>Total revenue</v>
          </cell>
          <cell r="L10">
            <v>1.627</v>
          </cell>
          <cell r="M10">
            <v>3.3879999999999999</v>
          </cell>
          <cell r="N10">
            <v>4.1029999999999998</v>
          </cell>
          <cell r="O10">
            <v>7.1020000000000003</v>
          </cell>
          <cell r="P10">
            <v>8.8249999999999993</v>
          </cell>
          <cell r="Q10">
            <v>9.2579999999999991</v>
          </cell>
          <cell r="R10">
            <v>11.004</v>
          </cell>
          <cell r="S10">
            <v>18.741</v>
          </cell>
          <cell r="T10">
            <v>21.492999999999999</v>
          </cell>
          <cell r="U10">
            <v>22.446999999999999</v>
          </cell>
          <cell r="V10">
            <v>25.189</v>
          </cell>
          <cell r="W10">
            <v>34.548999999999999</v>
          </cell>
          <cell r="X10">
            <v>32.93</v>
          </cell>
          <cell r="Y10">
            <v>39.411000000000001</v>
          </cell>
          <cell r="Z10">
            <v>62.02</v>
          </cell>
          <cell r="AA10">
            <v>57.96</v>
          </cell>
          <cell r="AB10">
            <v>49.438000000000002</v>
          </cell>
          <cell r="AC10">
            <v>57.009</v>
          </cell>
          <cell r="AD10">
            <v>86.32</v>
          </cell>
          <cell r="AE10">
            <v>101.43</v>
          </cell>
          <cell r="AF10">
            <v>93.932199999999995</v>
          </cell>
          <cell r="AG10">
            <v>105.46665</v>
          </cell>
          <cell r="AH10">
            <v>112.21599999999999</v>
          </cell>
          <cell r="AI10">
            <v>131.85900000000001</v>
          </cell>
          <cell r="AJ10">
            <v>103.678</v>
          </cell>
          <cell r="AK10">
            <v>6.2809999999999997</v>
          </cell>
          <cell r="AL10">
            <v>16.22</v>
          </cell>
          <cell r="AM10">
            <v>47.827999999999996</v>
          </cell>
          <cell r="AN10">
            <v>103.678</v>
          </cell>
          <cell r="AO10">
            <v>192.32100000000003</v>
          </cell>
          <cell r="AP10">
            <v>294.197</v>
          </cell>
          <cell r="AQ10">
            <v>443.47384999999997</v>
          </cell>
          <cell r="AR10">
            <v>620.86338999999987</v>
          </cell>
          <cell r="AS10">
            <v>819.53967479999983</v>
          </cell>
          <cell r="AT10">
            <v>1029.3418315487997</v>
          </cell>
          <cell r="AU10">
            <v>1240.151038649994</v>
          </cell>
          <cell r="AV10">
            <v>1443.3373848224089</v>
          </cell>
          <cell r="AW10">
            <v>1632.5185025258518</v>
          </cell>
          <cell r="AX10">
            <v>0.25938788105792177</v>
          </cell>
          <cell r="AY10">
            <v>0.47793879002459783</v>
          </cell>
          <cell r="AZ10">
            <v>0.40705340372969856</v>
          </cell>
          <cell r="BA10">
            <v>0.32402809942706357</v>
          </cell>
          <cell r="BB10">
            <v>0.25938788105792165</v>
          </cell>
          <cell r="BC10">
            <v>0.20762647586325206</v>
          </cell>
        </row>
        <row r="11">
          <cell r="B11" t="str">
            <v>mstag:costOfServicesSold</v>
          </cell>
          <cell r="C11">
            <v>6</v>
          </cell>
          <cell r="D11" t="str">
            <v>ISO4217:USD</v>
          </cell>
          <cell r="E11" t="b">
            <v>0</v>
          </cell>
          <cell r="I11" t="str">
            <v>Cost of revenue</v>
          </cell>
          <cell r="L11">
            <v>1.3169999999999999</v>
          </cell>
          <cell r="M11">
            <v>2.319</v>
          </cell>
          <cell r="N11">
            <v>2.7930000000000001</v>
          </cell>
          <cell r="O11">
            <v>5.1669999999999998</v>
          </cell>
          <cell r="P11">
            <v>5.859</v>
          </cell>
          <cell r="Q11">
            <v>6.4779999999999998</v>
          </cell>
          <cell r="R11">
            <v>7.09</v>
          </cell>
          <cell r="S11">
            <v>12.175000000000001</v>
          </cell>
          <cell r="T11">
            <v>13.569000000000001</v>
          </cell>
          <cell r="U11">
            <v>13.675000000000001</v>
          </cell>
          <cell r="V11">
            <v>15.292999999999999</v>
          </cell>
          <cell r="W11">
            <v>21.058</v>
          </cell>
          <cell r="X11">
            <v>19.916</v>
          </cell>
          <cell r="Y11">
            <v>23.760999999999999</v>
          </cell>
          <cell r="Z11">
            <v>37.049999999999997</v>
          </cell>
          <cell r="AA11">
            <v>34.057000000000002</v>
          </cell>
          <cell r="AB11">
            <v>28.873999999999999</v>
          </cell>
          <cell r="AC11">
            <v>32.823999999999998</v>
          </cell>
          <cell r="AD11">
            <v>53.03</v>
          </cell>
          <cell r="AE11">
            <v>61.872300000000003</v>
          </cell>
          <cell r="AF11">
            <v>57.298641999999994</v>
          </cell>
          <cell r="AG11">
            <v>64.334656499999994</v>
          </cell>
          <cell r="AH11">
            <v>67.329599999999999</v>
          </cell>
          <cell r="AI11">
            <v>79.115400000000008</v>
          </cell>
          <cell r="AJ11">
            <v>63.594999999999999</v>
          </cell>
          <cell r="AK11">
            <v>4.992</v>
          </cell>
          <cell r="AL11">
            <v>11.596</v>
          </cell>
          <cell r="AM11">
            <v>31.602</v>
          </cell>
          <cell r="AN11">
            <v>63.594999999999999</v>
          </cell>
          <cell r="AO11">
            <v>114.78400000000001</v>
          </cell>
          <cell r="AP11">
            <v>176.6003</v>
          </cell>
          <cell r="AQ11">
            <v>268.07829850000002</v>
          </cell>
          <cell r="AR11">
            <v>366.30940009999995</v>
          </cell>
          <cell r="AS11">
            <v>483.52840813199998</v>
          </cell>
          <cell r="AT11">
            <v>607.31168061379196</v>
          </cell>
          <cell r="AU11">
            <v>731.68911280349653</v>
          </cell>
          <cell r="AV11">
            <v>851.56905704522137</v>
          </cell>
          <cell r="AW11">
            <v>963.18591649025268</v>
          </cell>
          <cell r="AX11">
            <v>0.24889249409858411</v>
          </cell>
          <cell r="AY11">
            <v>0.47227488215623148</v>
          </cell>
          <cell r="AZ11">
            <v>0.39897574825570192</v>
          </cell>
          <cell r="BA11">
            <v>0.31335860913635527</v>
          </cell>
          <cell r="BB11">
            <v>0.25938788105792165</v>
          </cell>
          <cell r="BC11">
            <v>0.207626475863252</v>
          </cell>
        </row>
        <row r="12">
          <cell r="B12" t="str">
            <v>mstag:revenueNet</v>
          </cell>
          <cell r="C12">
            <v>6</v>
          </cell>
          <cell r="D12" t="str">
            <v>ISO4217:USD</v>
          </cell>
          <cell r="E12" t="b">
            <v>0</v>
          </cell>
          <cell r="I12" t="str">
            <v>Gross profit</v>
          </cell>
          <cell r="L12">
            <v>0.31000000000000005</v>
          </cell>
          <cell r="M12">
            <v>1.069</v>
          </cell>
          <cell r="N12">
            <v>1.3099999999999996</v>
          </cell>
          <cell r="O12">
            <v>1.9350000000000005</v>
          </cell>
          <cell r="P12">
            <v>2.9659999999999993</v>
          </cell>
          <cell r="Q12">
            <v>2.7799999999999994</v>
          </cell>
          <cell r="R12">
            <v>3.9139999999999997</v>
          </cell>
          <cell r="S12">
            <v>6.5659999999999989</v>
          </cell>
          <cell r="T12">
            <v>7.9239999999999977</v>
          </cell>
          <cell r="U12">
            <v>8.7719999999999985</v>
          </cell>
          <cell r="V12">
            <v>9.8960000000000008</v>
          </cell>
          <cell r="W12">
            <v>13.491</v>
          </cell>
          <cell r="X12">
            <v>13.013999999999999</v>
          </cell>
          <cell r="Y12">
            <v>15.650000000000002</v>
          </cell>
          <cell r="Z12">
            <v>24.970000000000006</v>
          </cell>
          <cell r="AA12">
            <v>23.902999999999999</v>
          </cell>
          <cell r="AB12">
            <v>20.564000000000004</v>
          </cell>
          <cell r="AC12">
            <v>24.185000000000002</v>
          </cell>
          <cell r="AD12">
            <v>33.289999999999992</v>
          </cell>
          <cell r="AE12">
            <v>39.557700000000004</v>
          </cell>
          <cell r="AF12">
            <v>36.633558000000001</v>
          </cell>
          <cell r="AG12">
            <v>41.131993500000007</v>
          </cell>
          <cell r="AH12">
            <v>44.886399999999995</v>
          </cell>
          <cell r="AI12">
            <v>52.743600000000001</v>
          </cell>
          <cell r="AJ12">
            <v>40.082999999999998</v>
          </cell>
          <cell r="AK12">
            <v>1.2889999999999997</v>
          </cell>
          <cell r="AL12">
            <v>4.6239999999999988</v>
          </cell>
          <cell r="AM12">
            <v>16.225999999999996</v>
          </cell>
          <cell r="AN12">
            <v>40.082999999999998</v>
          </cell>
          <cell r="AO12">
            <v>77.53700000000002</v>
          </cell>
          <cell r="AP12">
            <v>117.5967</v>
          </cell>
          <cell r="AQ12">
            <v>175.39555149999995</v>
          </cell>
          <cell r="AR12">
            <v>254.55398989999992</v>
          </cell>
          <cell r="AS12">
            <v>336.01126666799985</v>
          </cell>
          <cell r="AT12">
            <v>422.03015093500778</v>
          </cell>
          <cell r="AU12">
            <v>508.46192584649748</v>
          </cell>
          <cell r="AV12">
            <v>591.76832777718755</v>
          </cell>
          <cell r="AW12">
            <v>669.33258603559909</v>
          </cell>
          <cell r="AX12">
            <v>0.27513185952931862</v>
          </cell>
          <cell r="AY12">
            <v>0.48624465233270542</v>
          </cell>
          <cell r="AZ12">
            <v>0.41901254532525783</v>
          </cell>
          <cell r="BA12">
            <v>0.34001080925264571</v>
          </cell>
          <cell r="BB12">
            <v>0.25938788105792177</v>
          </cell>
          <cell r="BC12">
            <v>0.20762647586325206</v>
          </cell>
        </row>
        <row r="13">
          <cell r="B13" t="str">
            <v>mstag:costOfServicesSold</v>
          </cell>
          <cell r="C13">
            <v>6</v>
          </cell>
          <cell r="D13" t="str">
            <v>ISO4217:USD</v>
          </cell>
          <cell r="E13" t="b">
            <v>0</v>
          </cell>
          <cell r="I13" t="str">
            <v>Gross margin</v>
          </cell>
          <cell r="L13">
            <v>0.19053472649047329</v>
          </cell>
          <cell r="M13">
            <v>0.3155253837072019</v>
          </cell>
          <cell r="N13">
            <v>0.31927857665123072</v>
          </cell>
          <cell r="O13">
            <v>0.27245846240495641</v>
          </cell>
          <cell r="P13">
            <v>0.33609065155807361</v>
          </cell>
          <cell r="Q13">
            <v>0.30028083819399431</v>
          </cell>
          <cell r="R13">
            <v>0.35568884042166482</v>
          </cell>
          <cell r="S13">
            <v>0.35035483698842107</v>
          </cell>
          <cell r="T13">
            <v>0.36867817428930344</v>
          </cell>
          <cell r="U13">
            <v>0.39078718759745174</v>
          </cell>
          <cell r="V13">
            <v>0.39286990352931839</v>
          </cell>
          <cell r="W13">
            <v>0.39048887087904138</v>
          </cell>
          <cell r="X13">
            <v>0.39520194351655025</v>
          </cell>
          <cell r="Y13">
            <v>0.39709725711095889</v>
          </cell>
          <cell r="Z13">
            <v>0.40261206062560473</v>
          </cell>
          <cell r="AA13">
            <v>0.41240510697032434</v>
          </cell>
          <cell r="AB13">
            <v>0.41595533799911005</v>
          </cell>
          <cell r="AC13">
            <v>0.42423126173060399</v>
          </cell>
          <cell r="AD13">
            <v>0.38565801668211303</v>
          </cell>
          <cell r="AE13">
            <v>0.39</v>
          </cell>
          <cell r="AF13">
            <v>0.39</v>
          </cell>
          <cell r="AG13">
            <v>0.39000000000000007</v>
          </cell>
          <cell r="AH13">
            <v>0.39999999999999997</v>
          </cell>
          <cell r="AI13">
            <v>0.39999999999999997</v>
          </cell>
          <cell r="AJ13">
            <v>0.38661046702289781</v>
          </cell>
          <cell r="AK13">
            <v>0.20522209839197575</v>
          </cell>
          <cell r="AL13">
            <v>0.28508014796547465</v>
          </cell>
          <cell r="AM13">
            <v>0.33925733879735714</v>
          </cell>
          <cell r="AN13">
            <v>0.38661046702289781</v>
          </cell>
          <cell r="AO13">
            <v>0.40316450101652973</v>
          </cell>
          <cell r="AP13">
            <v>0.39972093529165831</v>
          </cell>
          <cell r="AQ13">
            <v>0.39550370670108276</v>
          </cell>
          <cell r="AR13">
            <v>0.41</v>
          </cell>
          <cell r="AS13">
            <v>0.40999999999999992</v>
          </cell>
          <cell r="AT13">
            <v>0.40999999999999986</v>
          </cell>
          <cell r="AU13">
            <v>0.41</v>
          </cell>
          <cell r="AV13">
            <v>0.40999999999999992</v>
          </cell>
          <cell r="AW13">
            <v>0.40999999999999992</v>
          </cell>
          <cell r="AY13">
            <v>0.38968298745502028</v>
          </cell>
          <cell r="AZ13">
            <v>0.3490016525988216</v>
          </cell>
          <cell r="BA13">
            <v>0.29641744903706829</v>
          </cell>
          <cell r="BB13">
            <v>0.25465337842863728</v>
          </cell>
          <cell r="BC13">
            <v>0.21650277764465511</v>
          </cell>
        </row>
        <row r="14">
          <cell r="I14" t="str">
            <v>Gross profit</v>
          </cell>
          <cell r="L14">
            <v>0.31000000000000005</v>
          </cell>
          <cell r="M14">
            <v>1.069</v>
          </cell>
          <cell r="N14">
            <v>1.3099999999999996</v>
          </cell>
          <cell r="O14">
            <v>1.9350000000000005</v>
          </cell>
          <cell r="P14">
            <v>2.9659999999999993</v>
          </cell>
          <cell r="Q14">
            <v>2.7799999999999994</v>
          </cell>
          <cell r="R14">
            <v>3.9139999999999997</v>
          </cell>
          <cell r="S14">
            <v>6.5659999999999989</v>
          </cell>
          <cell r="T14">
            <v>7.9239999999999977</v>
          </cell>
          <cell r="U14">
            <v>8.7719999999999985</v>
          </cell>
          <cell r="V14">
            <v>9.8960000000000008</v>
          </cell>
          <cell r="W14">
            <v>13.491</v>
          </cell>
          <cell r="X14">
            <v>18.809999999999999</v>
          </cell>
          <cell r="Y14">
            <v>21.869999999999997</v>
          </cell>
          <cell r="Z14">
            <v>24.975000000000001</v>
          </cell>
          <cell r="AA14">
            <v>30.799999999999997</v>
          </cell>
          <cell r="AB14">
            <v>26.630000000000003</v>
          </cell>
          <cell r="AC14">
            <v>33.039999999999992</v>
          </cell>
          <cell r="AD14">
            <v>33.289000000000001</v>
          </cell>
          <cell r="AE14">
            <v>42.301545000000004</v>
          </cell>
          <cell r="AF14">
            <v>35.786556000000004</v>
          </cell>
          <cell r="AG14">
            <v>45.035015999999999</v>
          </cell>
          <cell r="AH14">
            <v>48.338639999999998</v>
          </cell>
          <cell r="AI14">
            <v>60.740679999999983</v>
          </cell>
          <cell r="AK14">
            <v>1.2889999999999997</v>
          </cell>
          <cell r="AL14">
            <v>4.6239999999999988</v>
          </cell>
          <cell r="AM14">
            <v>16.225999999999996</v>
          </cell>
          <cell r="AN14">
            <v>40.082999999999998</v>
          </cell>
          <cell r="AO14">
            <v>96.455000000000013</v>
          </cell>
          <cell r="AP14">
            <v>135.26054500000004</v>
          </cell>
          <cell r="AQ14">
            <v>189.900892</v>
          </cell>
          <cell r="AR14">
            <v>259.16387400000002</v>
          </cell>
          <cell r="AS14">
            <v>336.26512651499996</v>
          </cell>
          <cell r="AT14">
            <v>421.29817038248063</v>
          </cell>
          <cell r="AU14">
            <v>511.85357899262988</v>
          </cell>
          <cell r="AV14">
            <v>605.37034755428738</v>
          </cell>
          <cell r="AW14">
            <v>699.38246128822038</v>
          </cell>
          <cell r="AY14">
            <v>0.39021906272529883</v>
          </cell>
          <cell r="AZ14">
            <v>0.3546805609138689</v>
          </cell>
          <cell r="BA14">
            <v>0.30423001139503258</v>
          </cell>
          <cell r="BB14">
            <v>0.25465337842863728</v>
          </cell>
          <cell r="BC14">
            <v>0.21650277764465511</v>
          </cell>
        </row>
        <row r="15">
          <cell r="B15" t="str">
            <v>mstag:marketingAndDistributionCosts</v>
          </cell>
          <cell r="C15">
            <v>6</v>
          </cell>
          <cell r="D15" t="str">
            <v>ISO4217:USD</v>
          </cell>
          <cell r="E15" t="b">
            <v>0</v>
          </cell>
          <cell r="I15" t="str">
            <v>Sales and marketing (ex-SBC)</v>
          </cell>
          <cell r="L15">
            <v>0.73399999999999999</v>
          </cell>
          <cell r="M15">
            <v>1.0569999999999999</v>
          </cell>
          <cell r="N15">
            <v>1.0720000000000001</v>
          </cell>
          <cell r="O15">
            <v>1.647</v>
          </cell>
          <cell r="P15">
            <v>2.0019999999999998</v>
          </cell>
          <cell r="Q15">
            <v>1.9119999999999999</v>
          </cell>
          <cell r="R15">
            <v>1.9810000000000001</v>
          </cell>
          <cell r="S15">
            <v>2.4849999999999999</v>
          </cell>
          <cell r="T15">
            <v>3.3689999999999998</v>
          </cell>
          <cell r="U15">
            <v>3.5419999999999998</v>
          </cell>
          <cell r="V15">
            <v>3.1539999999999999</v>
          </cell>
          <cell r="W15">
            <v>4.0590000000000002</v>
          </cell>
          <cell r="X15">
            <v>4.5999999999999996</v>
          </cell>
          <cell r="Y15">
            <v>5.9139999999999997</v>
          </cell>
          <cell r="Z15">
            <v>9.3840000000000003</v>
          </cell>
          <cell r="AA15">
            <v>6.6630000000000003</v>
          </cell>
          <cell r="AB15">
            <v>7.9219999999999997</v>
          </cell>
          <cell r="AC15">
            <v>8.1240000000000006</v>
          </cell>
          <cell r="AD15">
            <v>13.793000000000001</v>
          </cell>
          <cell r="AE15">
            <v>15.214500000000001</v>
          </cell>
          <cell r="AF15">
            <v>13.150508</v>
          </cell>
          <cell r="AG15">
            <v>13.7106645</v>
          </cell>
          <cell r="AH15">
            <v>12.34376</v>
          </cell>
          <cell r="AI15">
            <v>14.504490000000001</v>
          </cell>
          <cell r="AJ15">
            <v>14.123999999999999</v>
          </cell>
          <cell r="AK15">
            <v>3.4430000000000001</v>
          </cell>
          <cell r="AL15">
            <v>4.51</v>
          </cell>
          <cell r="AM15">
            <v>8.379999999999999</v>
          </cell>
          <cell r="AN15">
            <v>14.123999999999999</v>
          </cell>
          <cell r="AO15">
            <v>26.561</v>
          </cell>
          <cell r="AP15">
            <v>45.0535</v>
          </cell>
          <cell r="AQ15">
            <v>53.709422500000002</v>
          </cell>
          <cell r="AR15">
            <v>68.294972899999991</v>
          </cell>
          <cell r="AS15">
            <v>81.953967479999989</v>
          </cell>
          <cell r="AT15">
            <v>92.640764839391991</v>
          </cell>
          <cell r="AU15">
            <v>111.61359347849945</v>
          </cell>
          <cell r="AV15">
            <v>129.9003646340168</v>
          </cell>
          <cell r="AW15">
            <v>146.92666522732665</v>
          </cell>
          <cell r="AX15">
            <v>0.19297813802302538</v>
          </cell>
          <cell r="AY15">
            <v>0.36998171821395137</v>
          </cell>
          <cell r="AZ15">
            <v>0.22071369261530596</v>
          </cell>
          <cell r="BA15">
            <v>0.19927068082758362</v>
          </cell>
          <cell r="BB15">
            <v>0.17790279213587645</v>
          </cell>
          <cell r="BC15">
            <v>0.16595054301473808</v>
          </cell>
        </row>
        <row r="16">
          <cell r="B16" t="str">
            <v>mstag:researchAndDevelopment</v>
          </cell>
          <cell r="C16">
            <v>6</v>
          </cell>
          <cell r="D16" t="str">
            <v>ISO4217:USD</v>
          </cell>
          <cell r="E16" t="b">
            <v>0</v>
          </cell>
          <cell r="I16" t="str">
            <v>Technology and development (ex-SBC)</v>
          </cell>
          <cell r="L16">
            <v>0.218</v>
          </cell>
          <cell r="M16">
            <v>0.25700000000000001</v>
          </cell>
          <cell r="N16">
            <v>0.27500000000000002</v>
          </cell>
          <cell r="O16">
            <v>0.33300000000000002</v>
          </cell>
          <cell r="P16">
            <v>0.48599999999999999</v>
          </cell>
          <cell r="Q16">
            <v>0.55900000000000005</v>
          </cell>
          <cell r="R16">
            <v>0.52200000000000002</v>
          </cell>
          <cell r="S16">
            <v>0.59599999999999997</v>
          </cell>
          <cell r="T16">
            <v>0.64400000000000002</v>
          </cell>
          <cell r="U16">
            <v>0.91799999999999993</v>
          </cell>
          <cell r="V16">
            <v>1.133</v>
          </cell>
          <cell r="W16">
            <v>1.4790000000000001</v>
          </cell>
          <cell r="X16">
            <v>2.2650000000000001</v>
          </cell>
          <cell r="Y16">
            <v>2.3010000000000002</v>
          </cell>
          <cell r="Z16">
            <v>5.7930000000000001</v>
          </cell>
          <cell r="AA16">
            <v>2.6560000000000001</v>
          </cell>
          <cell r="AB16">
            <v>3.3379999999999996</v>
          </cell>
          <cell r="AC16">
            <v>3.5989999999999998</v>
          </cell>
          <cell r="AD16">
            <v>7.8840000000000003</v>
          </cell>
          <cell r="AE16">
            <v>8.1143999999999998</v>
          </cell>
          <cell r="AF16">
            <v>7.5145759999999999</v>
          </cell>
          <cell r="AG16">
            <v>8.4373319999999996</v>
          </cell>
          <cell r="AH16">
            <v>7.8551200000000003</v>
          </cell>
          <cell r="AI16">
            <v>9.2301300000000008</v>
          </cell>
          <cell r="AJ16">
            <v>4.1739999999999995</v>
          </cell>
          <cell r="AK16">
            <v>0.65900000000000003</v>
          </cell>
          <cell r="AL16">
            <v>1.083</v>
          </cell>
          <cell r="AM16">
            <v>2.1629999999999998</v>
          </cell>
          <cell r="AN16">
            <v>4.1739999999999995</v>
          </cell>
          <cell r="AO16">
            <v>13.015000000000002</v>
          </cell>
          <cell r="AP16">
            <v>22.935400000000001</v>
          </cell>
          <cell r="AQ16">
            <v>33.037157999999998</v>
          </cell>
          <cell r="AR16">
            <v>43.460437299999995</v>
          </cell>
          <cell r="AS16">
            <v>55.318928048999993</v>
          </cell>
          <cell r="AT16">
            <v>66.907219050671983</v>
          </cell>
          <cell r="AU16">
            <v>77.509439915624625</v>
          </cell>
          <cell r="AV16">
            <v>86.600243089344531</v>
          </cell>
          <cell r="AW16">
            <v>97.951110151551106</v>
          </cell>
          <cell r="AX16">
            <v>0.25938788105792188</v>
          </cell>
          <cell r="AY16">
            <v>0.49468602214330609</v>
          </cell>
          <cell r="AZ16">
            <v>0.3410834789285212</v>
          </cell>
          <cell r="BA16">
            <v>0.26519295877769639</v>
          </cell>
          <cell r="BB16">
            <v>0.2127003481899353</v>
          </cell>
          <cell r="BC16">
            <v>0.16113251060381126</v>
          </cell>
        </row>
        <row r="17">
          <cell r="B17" t="str">
            <v>mstag:generalAndAdministrativeExpenses</v>
          </cell>
          <cell r="C17">
            <v>6</v>
          </cell>
          <cell r="D17" t="str">
            <v>ISO4217:USD</v>
          </cell>
          <cell r="E17" t="b">
            <v>0</v>
          </cell>
          <cell r="I17" t="str">
            <v>General and administrative (ex-SBC)</v>
          </cell>
          <cell r="L17">
            <v>1.4159999999999999</v>
          </cell>
          <cell r="M17">
            <v>1.4710000000000001</v>
          </cell>
          <cell r="N17">
            <v>1.585</v>
          </cell>
          <cell r="O17">
            <v>1.7529999999999999</v>
          </cell>
          <cell r="P17">
            <v>2.2229999999999999</v>
          </cell>
          <cell r="Q17">
            <v>2.3969999999999998</v>
          </cell>
          <cell r="R17">
            <v>2.6469999999999998</v>
          </cell>
          <cell r="S17">
            <v>4.9960000000000004</v>
          </cell>
          <cell r="T17">
            <v>3.8319999999999999</v>
          </cell>
          <cell r="U17">
            <v>4.5330000000000004</v>
          </cell>
          <cell r="V17">
            <v>5.21</v>
          </cell>
          <cell r="W17">
            <v>7.0510000000000002</v>
          </cell>
          <cell r="X17">
            <v>8.0560000000000009</v>
          </cell>
          <cell r="Y17">
            <v>8.81</v>
          </cell>
          <cell r="Z17">
            <v>11.103</v>
          </cell>
          <cell r="AA17">
            <v>9.7960000000000012</v>
          </cell>
          <cell r="AB17">
            <v>11.011999999999999</v>
          </cell>
          <cell r="AC17">
            <v>11.609</v>
          </cell>
          <cell r="AD17">
            <v>12.452999999999999</v>
          </cell>
          <cell r="AE17">
            <v>14.200200000000002</v>
          </cell>
          <cell r="AF17">
            <v>11.271863999999999</v>
          </cell>
          <cell r="AG17">
            <v>11.601331500000001</v>
          </cell>
          <cell r="AH17">
            <v>12.34376</v>
          </cell>
          <cell r="AI17">
            <v>13.185900000000002</v>
          </cell>
          <cell r="AJ17">
            <v>20.625999999999998</v>
          </cell>
          <cell r="AK17">
            <v>5.577</v>
          </cell>
          <cell r="AL17">
            <v>6.2249999999999996</v>
          </cell>
          <cell r="AM17">
            <v>12.263</v>
          </cell>
          <cell r="AN17">
            <v>20.625999999999998</v>
          </cell>
          <cell r="AO17">
            <v>37.765000000000001</v>
          </cell>
          <cell r="AP17">
            <v>49.2742</v>
          </cell>
          <cell r="AQ17">
            <v>48.402855500000001</v>
          </cell>
          <cell r="AR17">
            <v>65.190655949999979</v>
          </cell>
          <cell r="AS17">
            <v>77.856269105999985</v>
          </cell>
          <cell r="AT17">
            <v>87.494055681647978</v>
          </cell>
          <cell r="AU17">
            <v>99.212083091999517</v>
          </cell>
          <cell r="AV17">
            <v>115.46699078579272</v>
          </cell>
          <cell r="AW17">
            <v>130.60148020206813</v>
          </cell>
          <cell r="AX17">
            <v>0.13255319721529535</v>
          </cell>
          <cell r="AY17">
            <v>0.19958756163932817</v>
          </cell>
          <cell r="AZ17">
            <v>0.16472840977888925</v>
          </cell>
          <cell r="BA17">
            <v>0.21815491436369047</v>
          </cell>
          <cell r="BB17">
            <v>0.15025219968798739</v>
          </cell>
          <cell r="BC17">
            <v>0.1403935521359479</v>
          </cell>
        </row>
        <row r="18">
          <cell r="B18" t="str">
            <v>mstag:stockCompensation</v>
          </cell>
          <cell r="C18">
            <v>6</v>
          </cell>
          <cell r="D18" t="str">
            <v>ISO4217:USD</v>
          </cell>
          <cell r="E18" t="b">
            <v>0</v>
          </cell>
          <cell r="I18" t="str">
            <v>Stock-based compensation</v>
          </cell>
          <cell r="L18">
            <v>3.3000000000000002E-2</v>
          </cell>
          <cell r="M18">
            <v>0.04</v>
          </cell>
          <cell r="N18">
            <v>7.0000000000000007E-2</v>
          </cell>
          <cell r="O18">
            <v>6.9000000000000006E-2</v>
          </cell>
          <cell r="P18">
            <v>7.6999999999999999E-2</v>
          </cell>
          <cell r="Q18">
            <v>0.115</v>
          </cell>
          <cell r="R18">
            <v>9.7000000000000003E-2</v>
          </cell>
          <cell r="S18">
            <v>0.123</v>
          </cell>
          <cell r="T18">
            <v>0.10199999999999999</v>
          </cell>
          <cell r="U18">
            <v>0.39700000000000002</v>
          </cell>
          <cell r="V18">
            <v>0.60599999999999998</v>
          </cell>
          <cell r="W18">
            <v>0.72799999999999998</v>
          </cell>
          <cell r="X18">
            <v>1.0840000000000001</v>
          </cell>
          <cell r="Y18">
            <v>0.96299999999999997</v>
          </cell>
          <cell r="Z18">
            <v>3.35</v>
          </cell>
          <cell r="AA18">
            <v>2.2010000000000001</v>
          </cell>
          <cell r="AB18">
            <v>1.657</v>
          </cell>
          <cell r="AC18">
            <v>3.5049999999999999</v>
          </cell>
          <cell r="AD18">
            <v>1.86</v>
          </cell>
          <cell r="AE18">
            <v>3.0428999999999999</v>
          </cell>
          <cell r="AF18">
            <v>2.8179659999999997</v>
          </cell>
          <cell r="AG18">
            <v>3.1639995000000001</v>
          </cell>
          <cell r="AH18">
            <v>3.3664799999999997</v>
          </cell>
          <cell r="AI18">
            <v>3.9557700000000002</v>
          </cell>
          <cell r="AJ18">
            <v>1.833</v>
          </cell>
          <cell r="AK18">
            <v>0.129</v>
          </cell>
          <cell r="AL18">
            <v>0.21200000000000002</v>
          </cell>
          <cell r="AM18">
            <v>0.41200000000000003</v>
          </cell>
          <cell r="AN18">
            <v>1.833</v>
          </cell>
          <cell r="AO18">
            <v>7.5980000000000008</v>
          </cell>
          <cell r="AP18">
            <v>10.0649</v>
          </cell>
          <cell r="AQ18">
            <v>13.304215499999998</v>
          </cell>
          <cell r="AR18">
            <v>18.625901699999996</v>
          </cell>
          <cell r="AS18">
            <v>24.586190243999994</v>
          </cell>
          <cell r="AT18">
            <v>30.880254946463992</v>
          </cell>
          <cell r="AU18">
            <v>37.204531159499815</v>
          </cell>
          <cell r="AV18">
            <v>43.300121544672265</v>
          </cell>
          <cell r="AW18">
            <v>48.975555075775553</v>
          </cell>
          <cell r="AX18">
            <v>0.21544735019552472</v>
          </cell>
          <cell r="AY18">
            <v>0.34836045138673699</v>
          </cell>
          <cell r="AZ18">
            <v>0.34677152202556538</v>
          </cell>
          <cell r="BA18">
            <v>0.32402809942706373</v>
          </cell>
          <cell r="BB18">
            <v>0.25938788105792149</v>
          </cell>
          <cell r="BC18">
            <v>0.20762647586325197</v>
          </cell>
        </row>
        <row r="19">
          <cell r="B19" t="str">
            <v>mstag:otherProvisionsOneTime</v>
          </cell>
          <cell r="C19">
            <v>6</v>
          </cell>
          <cell r="D19" t="str">
            <v>ISO4217:USD</v>
          </cell>
          <cell r="E19" t="b">
            <v>0</v>
          </cell>
          <cell r="I19" t="str">
            <v>Non-recurring items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0.36099999999999999</v>
          </cell>
          <cell r="AC19">
            <v>0.37</v>
          </cell>
          <cell r="AD19">
            <v>3.14</v>
          </cell>
          <cell r="AE19">
            <v>11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14.871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Y19">
            <v>0.17595507606825456</v>
          </cell>
          <cell r="AZ19">
            <v>0.12108622682964018</v>
          </cell>
          <cell r="BA19">
            <v>0.1731115145273755</v>
          </cell>
          <cell r="BB19">
            <v>0.18480229733111972</v>
          </cell>
          <cell r="BC19">
            <v>0.19216616521407584</v>
          </cell>
        </row>
        <row r="20">
          <cell r="B20" t="str">
            <v>mstag:amortizationExcludedFromConsensusGrossOfTax</v>
          </cell>
          <cell r="C20">
            <v>6</v>
          </cell>
          <cell r="D20" t="str">
            <v>ISO4217:USD</v>
          </cell>
          <cell r="E20" t="b">
            <v>0</v>
          </cell>
          <cell r="I20" t="str">
            <v>Depreciation (included in expense lines)</v>
          </cell>
          <cell r="L20">
            <v>5.5555555555555219E-4</v>
          </cell>
          <cell r="M20">
            <v>1.1111111111111044E-3</v>
          </cell>
          <cell r="N20">
            <v>5.9259259259259248E-3</v>
          </cell>
          <cell r="O20">
            <v>7.0370370370370083E-3</v>
          </cell>
          <cell r="P20">
            <v>1.4074074074074072E-2</v>
          </cell>
          <cell r="Q20">
            <v>1.4259259259259256E-2</v>
          </cell>
          <cell r="R20">
            <v>1.8148148148148149E-2</v>
          </cell>
          <cell r="S20">
            <v>7.2037037037037024E-2</v>
          </cell>
          <cell r="T20">
            <v>4.7962962962962964E-2</v>
          </cell>
          <cell r="U20">
            <v>0.12444444444444444</v>
          </cell>
          <cell r="V20">
            <v>0.15300000000000005</v>
          </cell>
          <cell r="W20">
            <v>0.23699999999999993</v>
          </cell>
          <cell r="X20">
            <v>0.37300000000000005</v>
          </cell>
          <cell r="Y20">
            <v>0.45599999999999996</v>
          </cell>
          <cell r="Z20">
            <v>0.69399999999999995</v>
          </cell>
          <cell r="AA20">
            <v>0.70500000000000007</v>
          </cell>
          <cell r="AB20">
            <v>0.87499999999999989</v>
          </cell>
          <cell r="AC20">
            <v>0.96099999999999997</v>
          </cell>
          <cell r="AD20">
            <v>1.5329999999999999</v>
          </cell>
          <cell r="AE20">
            <v>0.70000000000000007</v>
          </cell>
          <cell r="AF20">
            <v>0.70000000000000007</v>
          </cell>
          <cell r="AG20">
            <v>0.70000000000000007</v>
          </cell>
          <cell r="AH20">
            <v>0.70000000000000007</v>
          </cell>
          <cell r="AI20">
            <v>0.70000000000000007</v>
          </cell>
          <cell r="AJ20">
            <v>0.56240740740740747</v>
          </cell>
          <cell r="AK20">
            <v>6.7222222222222211E-2</v>
          </cell>
          <cell r="AL20">
            <v>1.462962962962959E-2</v>
          </cell>
          <cell r="AM20">
            <v>0.1185185185185185</v>
          </cell>
          <cell r="AN20">
            <v>0.56240740740740747</v>
          </cell>
          <cell r="AO20">
            <v>2.2279999999999998</v>
          </cell>
          <cell r="AP20">
            <v>4.069</v>
          </cell>
          <cell r="AQ20">
            <v>2.8000000000000003</v>
          </cell>
          <cell r="AR20">
            <v>3.1618043009259251</v>
          </cell>
          <cell r="AS20">
            <v>3.7941651611111102</v>
          </cell>
          <cell r="AT20">
            <v>4.2889242981199995</v>
          </cell>
          <cell r="AU20">
            <v>4.5931519949999791</v>
          </cell>
          <cell r="AV20">
            <v>5.3456940178607733</v>
          </cell>
          <cell r="AW20">
            <v>6.0463648241698209</v>
          </cell>
          <cell r="AY20">
            <v>0.34379927825716394</v>
          </cell>
          <cell r="AZ20">
            <v>0.33904943023952139</v>
          </cell>
          <cell r="BA20">
            <v>0.29951997501618688</v>
          </cell>
          <cell r="BB20">
            <v>0.25465337842863722</v>
          </cell>
          <cell r="BC20">
            <v>0.21650277764465514</v>
          </cell>
        </row>
        <row r="21">
          <cell r="B21" t="str">
            <v>mstag:amortizationExcludedFromConsensusGrossOfTax</v>
          </cell>
          <cell r="C21">
            <v>6</v>
          </cell>
          <cell r="D21" t="str">
            <v>ISO4217:USD</v>
          </cell>
          <cell r="E21" t="b">
            <v>0</v>
          </cell>
          <cell r="I21" t="str">
            <v>Amortization (included in expense lines)</v>
          </cell>
          <cell r="L21">
            <v>3.344444444444445E-2</v>
          </cell>
          <cell r="M21">
            <v>3.2888888888888891E-2</v>
          </cell>
          <cell r="N21">
            <v>3.0074074074074073E-2</v>
          </cell>
          <cell r="O21">
            <v>3.4962962962962967E-2</v>
          </cell>
          <cell r="P21">
            <v>2.792592592592593E-2</v>
          </cell>
          <cell r="Q21">
            <v>3.0740740740740742E-2</v>
          </cell>
          <cell r="R21">
            <v>3.585185185185185E-2</v>
          </cell>
          <cell r="S21">
            <v>9.9629629629629651E-3</v>
          </cell>
          <cell r="T21">
            <v>4.0037037037037031E-2</v>
          </cell>
          <cell r="U21">
            <v>2.3555555555555552E-2</v>
          </cell>
          <cell r="V21">
            <v>6.6999999999999948E-2</v>
          </cell>
          <cell r="W21">
            <v>6.6000000000000059E-2</v>
          </cell>
          <cell r="X21">
            <v>6.6999999999999948E-2</v>
          </cell>
          <cell r="Y21">
            <v>6.6000000000000059E-2</v>
          </cell>
          <cell r="Z21">
            <v>6.6000000000000059E-2</v>
          </cell>
          <cell r="AA21">
            <v>6.6999999999999948E-2</v>
          </cell>
          <cell r="AB21">
            <v>6.6000000000000059E-2</v>
          </cell>
          <cell r="AC21">
            <v>0.1</v>
          </cell>
          <cell r="AD21">
            <v>0.11699999999999999</v>
          </cell>
          <cell r="AE21">
            <v>0.1</v>
          </cell>
          <cell r="AF21">
            <v>0.1</v>
          </cell>
          <cell r="AG21">
            <v>0.1</v>
          </cell>
          <cell r="AH21">
            <v>0.1</v>
          </cell>
          <cell r="AI21">
            <v>0.1</v>
          </cell>
          <cell r="AJ21">
            <v>0.1965925925925926</v>
          </cell>
          <cell r="AK21">
            <v>3.8777777777777786E-2</v>
          </cell>
          <cell r="AL21">
            <v>0.13137037037037039</v>
          </cell>
          <cell r="AM21">
            <v>0.10448148148148149</v>
          </cell>
          <cell r="AN21">
            <v>0.1965925925925926</v>
          </cell>
          <cell r="AO21">
            <v>0.26600000000000001</v>
          </cell>
          <cell r="AP21">
            <v>0.38300000000000001</v>
          </cell>
          <cell r="AQ21">
            <v>0.4</v>
          </cell>
          <cell r="AR21">
            <v>0.73625638888888956</v>
          </cell>
          <cell r="AS21">
            <v>0.73625638888888956</v>
          </cell>
          <cell r="AT21">
            <v>0.73625638888888956</v>
          </cell>
          <cell r="AU21">
            <v>0.73625638888888956</v>
          </cell>
          <cell r="AV21">
            <v>0.73625638888888956</v>
          </cell>
          <cell r="AW21">
            <v>0.73625638888888956</v>
          </cell>
          <cell r="AX21">
            <v>0.1876121134468772</v>
          </cell>
          <cell r="AY21">
            <v>0.18359162605220428</v>
          </cell>
        </row>
        <row r="22">
          <cell r="I22" t="str">
            <v>Total operating expenses (adjusted)</v>
          </cell>
          <cell r="L22">
            <v>2.3345555555555553</v>
          </cell>
          <cell r="M22">
            <v>2.7521111111111112</v>
          </cell>
          <cell r="N22">
            <v>2.901925925925926</v>
          </cell>
          <cell r="O22">
            <v>3.6980370370370368</v>
          </cell>
          <cell r="P22">
            <v>4.6830740740740735</v>
          </cell>
          <cell r="Q22">
            <v>4.8372592592592598</v>
          </cell>
          <cell r="R22">
            <v>5.1141481481481481</v>
          </cell>
          <cell r="S22">
            <v>8.0670370370370375</v>
          </cell>
          <cell r="T22">
            <v>7.8049629629629624</v>
          </cell>
          <cell r="U22">
            <v>8.969444444444445</v>
          </cell>
          <cell r="V22">
            <v>9.43</v>
          </cell>
          <cell r="W22">
            <v>12.523</v>
          </cell>
          <cell r="X22">
            <v>14.854000000000001</v>
          </cell>
          <cell r="Y22">
            <v>16.959</v>
          </cell>
          <cell r="Z22">
            <v>26.214000000000002</v>
          </cell>
          <cell r="AA22">
            <v>19.048000000000002</v>
          </cell>
          <cell r="AB22">
            <v>22.206</v>
          </cell>
          <cell r="AC22">
            <v>23.231999999999999</v>
          </cell>
          <cell r="AD22">
            <v>34.012999999999998</v>
          </cell>
          <cell r="AE22">
            <v>37.429099999999998</v>
          </cell>
          <cell r="AF22">
            <v>31.836948</v>
          </cell>
          <cell r="AG22">
            <v>33.649327999999997</v>
          </cell>
          <cell r="AH22">
            <v>32.442639999999997</v>
          </cell>
          <cell r="AI22">
            <v>36.820520000000002</v>
          </cell>
          <cell r="AJ22">
            <v>38.727407407407398</v>
          </cell>
          <cell r="AK22">
            <v>9.6402222222222225</v>
          </cell>
          <cell r="AL22">
            <v>11.686629629629628</v>
          </cell>
          <cell r="AM22">
            <v>22.701518518518515</v>
          </cell>
          <cell r="AN22">
            <v>38.727407407407398</v>
          </cell>
          <cell r="AO22">
            <v>77.075000000000003</v>
          </cell>
          <cell r="AP22">
            <v>116.88010000000001</v>
          </cell>
          <cell r="AQ22">
            <v>134.74943599999997</v>
          </cell>
          <cell r="AR22">
            <v>176.2098097611111</v>
          </cell>
          <cell r="AS22">
            <v>214.39290824611109</v>
          </cell>
          <cell r="AT22">
            <v>246.30578318282306</v>
          </cell>
          <cell r="AU22">
            <v>287.59886009723476</v>
          </cell>
          <cell r="AV22">
            <v>331.2313421202652</v>
          </cell>
          <cell r="AW22">
            <v>374.74299919205697</v>
          </cell>
          <cell r="AX22">
            <v>0.18555640223894571</v>
          </cell>
          <cell r="AY22">
            <v>0.31736316623922878</v>
          </cell>
          <cell r="AZ22">
            <v>0.22411798955471449</v>
          </cell>
          <cell r="BA22">
            <v>0.22268866005347177</v>
          </cell>
          <cell r="BB22">
            <v>0.17738642996899573</v>
          </cell>
          <cell r="BC22">
            <v>0.15604215155317491</v>
          </cell>
        </row>
        <row r="23">
          <cell r="B23" t="str">
            <v>mstag:amortizationExcludedFromConsensusGrossOfTax</v>
          </cell>
          <cell r="C23">
            <v>6</v>
          </cell>
          <cell r="D23" t="str">
            <v>ISO4217:USD</v>
          </cell>
          <cell r="E23" t="b">
            <v>0</v>
          </cell>
          <cell r="I23" t="str">
            <v>Total operating expenses (GAAP)</v>
          </cell>
          <cell r="L23">
            <v>2.4009999999999998</v>
          </cell>
          <cell r="M23">
            <v>2.8250000000000002</v>
          </cell>
          <cell r="N23">
            <v>3.0019999999999998</v>
          </cell>
          <cell r="O23">
            <v>3.8019999999999996</v>
          </cell>
          <cell r="P23">
            <v>4.7879999999999994</v>
          </cell>
          <cell r="Q23">
            <v>4.9830000000000005</v>
          </cell>
          <cell r="R23">
            <v>5.2470000000000008</v>
          </cell>
          <cell r="S23">
            <v>8.1999999999999993</v>
          </cell>
          <cell r="T23">
            <v>7.9470000000000001</v>
          </cell>
          <cell r="U23">
            <v>9.39</v>
          </cell>
          <cell r="V23">
            <v>10.103</v>
          </cell>
          <cell r="W23">
            <v>13.317</v>
          </cell>
          <cell r="X23">
            <v>16.005000000000003</v>
          </cell>
          <cell r="Y23">
            <v>17.988</v>
          </cell>
          <cell r="Z23">
            <v>29.630000000000003</v>
          </cell>
          <cell r="AA23">
            <v>21.316000000000003</v>
          </cell>
          <cell r="AB23">
            <v>24.29</v>
          </cell>
          <cell r="AC23">
            <v>27.207000000000001</v>
          </cell>
          <cell r="AD23">
            <v>39.129999999999995</v>
          </cell>
          <cell r="AE23">
            <v>51.572000000000003</v>
          </cell>
          <cell r="AF23">
            <v>34.754913999999999</v>
          </cell>
          <cell r="AG23">
            <v>36.913327500000001</v>
          </cell>
          <cell r="AH23">
            <v>35.909120000000001</v>
          </cell>
          <cell r="AI23">
            <v>40.876290000000004</v>
          </cell>
          <cell r="AJ23">
            <v>40.756999999999991</v>
          </cell>
          <cell r="AK23">
            <v>9.8079999999999998</v>
          </cell>
          <cell r="AL23">
            <v>12.03</v>
          </cell>
          <cell r="AM23">
            <v>23.217999999999996</v>
          </cell>
          <cell r="AN23">
            <v>40.756999999999991</v>
          </cell>
          <cell r="AO23">
            <v>84.939000000000007</v>
          </cell>
          <cell r="AP23">
            <v>142.19900000000001</v>
          </cell>
          <cell r="AQ23">
            <v>148.45365149999998</v>
          </cell>
          <cell r="AR23">
            <v>195.57196784999996</v>
          </cell>
          <cell r="AS23">
            <v>239.71535487899996</v>
          </cell>
          <cell r="AT23">
            <v>277.92229451817593</v>
          </cell>
          <cell r="AU23">
            <v>325.53964764562346</v>
          </cell>
          <cell r="AV23">
            <v>375.26772005382634</v>
          </cell>
          <cell r="AW23">
            <v>424.45481065672141</v>
          </cell>
          <cell r="AX23">
            <v>0.18891964907130254</v>
          </cell>
          <cell r="AY23">
            <v>0.32048403244120927</v>
          </cell>
          <cell r="AZ23">
            <v>0.19014470952889137</v>
          </cell>
          <cell r="BA23">
            <v>0.23247324652626047</v>
          </cell>
          <cell r="BB23">
            <v>0.18512937041163646</v>
          </cell>
          <cell r="BC23">
            <v>0.16113251060381131</v>
          </cell>
        </row>
        <row r="24">
          <cell r="I24" t="str">
            <v>Operating income (adjusted)</v>
          </cell>
          <cell r="L24">
            <v>-2.0245555555555552</v>
          </cell>
          <cell r="M24">
            <v>-1.6831111111111112</v>
          </cell>
          <cell r="N24">
            <v>-1.5919259259259264</v>
          </cell>
          <cell r="O24">
            <v>-1.7630370370370363</v>
          </cell>
          <cell r="P24">
            <v>-1.7170740740740742</v>
          </cell>
          <cell r="Q24">
            <v>-2.0572592592592605</v>
          </cell>
          <cell r="R24">
            <v>-1.2001481481481484</v>
          </cell>
          <cell r="S24">
            <v>-1.5010370370370385</v>
          </cell>
          <cell r="T24">
            <v>0.11903703703703528</v>
          </cell>
          <cell r="U24">
            <v>-0.19744444444444653</v>
          </cell>
          <cell r="V24">
            <v>0.46600000000000108</v>
          </cell>
          <cell r="W24">
            <v>0.96799999999999997</v>
          </cell>
          <cell r="X24">
            <v>-1.8400000000000016</v>
          </cell>
          <cell r="Y24">
            <v>-1.3089999999999975</v>
          </cell>
          <cell r="Z24">
            <v>-1.2439999999999962</v>
          </cell>
          <cell r="AA24">
            <v>4.8549999999999969</v>
          </cell>
          <cell r="AB24">
            <v>-1.6419999999999959</v>
          </cell>
          <cell r="AC24">
            <v>0.95300000000000296</v>
          </cell>
          <cell r="AD24">
            <v>-0.72300000000000608</v>
          </cell>
          <cell r="AE24">
            <v>2.1286000000000058</v>
          </cell>
          <cell r="AF24">
            <v>4.7966100000000012</v>
          </cell>
          <cell r="AG24">
            <v>7.4826655000000102</v>
          </cell>
          <cell r="AH24">
            <v>12.443759999999997</v>
          </cell>
          <cell r="AI24">
            <v>15.923079999999999</v>
          </cell>
          <cell r="AJ24">
            <v>1.3555925925926005</v>
          </cell>
          <cell r="AK24">
            <v>-8.3512222222222228</v>
          </cell>
          <cell r="AL24">
            <v>-7.0626296296296296</v>
          </cell>
          <cell r="AM24">
            <v>-6.4755185185185198</v>
          </cell>
          <cell r="AN24">
            <v>1.3555925925926005</v>
          </cell>
          <cell r="AO24">
            <v>0.46200000000001751</v>
          </cell>
          <cell r="AP24">
            <v>0.71659999999998547</v>
          </cell>
          <cell r="AQ24">
            <v>40.646115499999979</v>
          </cell>
          <cell r="AR24">
            <v>78.344180138888817</v>
          </cell>
          <cell r="AS24">
            <v>121.61835842188876</v>
          </cell>
          <cell r="AT24">
            <v>175.72436775218472</v>
          </cell>
          <cell r="AU24">
            <v>220.86306574926272</v>
          </cell>
          <cell r="AV24">
            <v>260.53698565692235</v>
          </cell>
          <cell r="AW24">
            <v>294.58958684354212</v>
          </cell>
          <cell r="AX24">
            <v>0.42734355924600126</v>
          </cell>
          <cell r="AY24">
            <v>4.5350505074130192</v>
          </cell>
          <cell r="AZ24">
            <v>4.5365697781379275</v>
          </cell>
          <cell r="BA24">
            <v>0.62906212825001107</v>
          </cell>
          <cell r="BB24">
            <v>0.41266369922275609</v>
          </cell>
          <cell r="BC24">
            <v>0.28911031163928069</v>
          </cell>
        </row>
        <row r="25">
          <cell r="I25" t="str">
            <v>Adjusted operating margin</v>
          </cell>
          <cell r="L25">
            <v>-1.2443488356211156</v>
          </cell>
          <cell r="M25">
            <v>-0.49678604224058776</v>
          </cell>
          <cell r="N25">
            <v>-0.38799072043039884</v>
          </cell>
          <cell r="O25">
            <v>-0.24824514742847595</v>
          </cell>
          <cell r="P25">
            <v>-0.19456930017836535</v>
          </cell>
          <cell r="Q25">
            <v>-0.22221422113407438</v>
          </cell>
          <cell r="R25">
            <v>-0.10906471720721088</v>
          </cell>
          <cell r="S25">
            <v>-8.0093753643724369E-2</v>
          </cell>
          <cell r="T25">
            <v>5.538409576933666E-3</v>
          </cell>
          <cell r="U25">
            <v>-8.7960281750098686E-3</v>
          </cell>
          <cell r="V25">
            <v>1.8500138949541511E-2</v>
          </cell>
          <cell r="W25">
            <v>2.8018177081825812E-2</v>
          </cell>
          <cell r="X25">
            <v>-5.5876100819921094E-2</v>
          </cell>
          <cell r="Y25">
            <v>-3.3214077288066718E-2</v>
          </cell>
          <cell r="Z25">
            <v>-2.0058045791680041E-2</v>
          </cell>
          <cell r="AA25">
            <v>8.3764665286404361E-2</v>
          </cell>
          <cell r="AB25">
            <v>-3.3213317690845012E-2</v>
          </cell>
          <cell r="AC25">
            <v>1.6716658773176216E-2</v>
          </cell>
          <cell r="AD25">
            <v>-8.3758109360519712E-3</v>
          </cell>
          <cell r="AE25">
            <v>2.0985901607019675E-2</v>
          </cell>
          <cell r="AF25">
            <v>5.1064597656607653E-2</v>
          </cell>
          <cell r="AG25">
            <v>7.0948167027207271E-2</v>
          </cell>
          <cell r="AH25">
            <v>0.11089113851857131</v>
          </cell>
          <cell r="AI25">
            <v>0.12075838585155353</v>
          </cell>
          <cell r="AJ25">
            <v>1.3075026452985208E-2</v>
          </cell>
          <cell r="AK25">
            <v>-1.3296007359054647</v>
          </cell>
          <cell r="AL25">
            <v>-0.43542722747408324</v>
          </cell>
          <cell r="AM25">
            <v>-0.1353917897156168</v>
          </cell>
          <cell r="AN25">
            <v>1.3075026452985208E-2</v>
          </cell>
          <cell r="AO25">
            <v>2.4022337654235233E-3</v>
          </cell>
          <cell r="AP25">
            <v>2.4357828257935516E-3</v>
          </cell>
          <cell r="AQ25">
            <v>9.1653917136264029E-2</v>
          </cell>
          <cell r="AR25">
            <v>0.12618585891960682</v>
          </cell>
          <cell r="AS25">
            <v>0.14839837796939906</v>
          </cell>
          <cell r="AT25">
            <v>0.17071526908391643</v>
          </cell>
          <cell r="AU25">
            <v>0.17809368283857607</v>
          </cell>
          <cell r="AV25">
            <v>0.18051010692069017</v>
          </cell>
          <cell r="AW25">
            <v>0.18045099420787553</v>
          </cell>
          <cell r="AX25">
            <v>0.46457638884452251</v>
          </cell>
          <cell r="AY25">
            <v>0.30909370347969511</v>
          </cell>
          <cell r="AZ25">
            <v>0.13021980870425742</v>
          </cell>
          <cell r="BA25">
            <v>0.19751593212831006</v>
          </cell>
          <cell r="BB25">
            <v>0.17808766305774809</v>
          </cell>
          <cell r="BC25">
            <v>0.16793934877521607</v>
          </cell>
        </row>
        <row r="26">
          <cell r="I26" t="str">
            <v>Operating income (GAAP)</v>
          </cell>
          <cell r="L26">
            <v>-2.0909999999999997</v>
          </cell>
          <cell r="M26">
            <v>-1.7560000000000002</v>
          </cell>
          <cell r="N26">
            <v>-1.6920000000000002</v>
          </cell>
          <cell r="O26">
            <v>-1.8669999999999991</v>
          </cell>
          <cell r="P26">
            <v>-1.8220000000000001</v>
          </cell>
          <cell r="Q26">
            <v>-2.2030000000000012</v>
          </cell>
          <cell r="R26">
            <v>-1.3330000000000011</v>
          </cell>
          <cell r="S26">
            <v>-1.6340000000000003</v>
          </cell>
          <cell r="T26">
            <v>-2.3000000000002352E-2</v>
          </cell>
          <cell r="U26">
            <v>-0.6180000000000021</v>
          </cell>
          <cell r="V26">
            <v>-0.20699999999999896</v>
          </cell>
          <cell r="W26">
            <v>0.17399999999999949</v>
          </cell>
          <cell r="X26">
            <v>-2.9910000000000032</v>
          </cell>
          <cell r="Y26">
            <v>-2.3379999999999974</v>
          </cell>
          <cell r="Z26">
            <v>-4.6599999999999966</v>
          </cell>
          <cell r="AA26">
            <v>2.5869999999999962</v>
          </cell>
          <cell r="AB26">
            <v>-3.7259999999999955</v>
          </cell>
          <cell r="AC26">
            <v>-3.0219999999999985</v>
          </cell>
          <cell r="AD26">
            <v>-5.8400000000000034</v>
          </cell>
          <cell r="AE26">
            <v>-12.014299999999999</v>
          </cell>
          <cell r="AF26">
            <v>1.8786440000000013</v>
          </cell>
          <cell r="AG26">
            <v>4.218666000000006</v>
          </cell>
          <cell r="AH26">
            <v>8.9772799999999933</v>
          </cell>
          <cell r="AI26">
            <v>11.867309999999996</v>
          </cell>
          <cell r="AJ26">
            <v>-0.67399999999999238</v>
          </cell>
          <cell r="AK26">
            <v>-8.5190000000000001</v>
          </cell>
          <cell r="AL26">
            <v>-7.4060000000000006</v>
          </cell>
          <cell r="AM26">
            <v>-6.9920000000000009</v>
          </cell>
          <cell r="AN26">
            <v>-0.67399999999999238</v>
          </cell>
          <cell r="AO26">
            <v>-7.4019999999999868</v>
          </cell>
          <cell r="AP26">
            <v>-24.602300000000014</v>
          </cell>
          <cell r="AQ26">
            <v>26.941899999999976</v>
          </cell>
          <cell r="AR26">
            <v>58.982022049999955</v>
          </cell>
          <cell r="AS26">
            <v>96.295911788999888</v>
          </cell>
          <cell r="AT26">
            <v>144.10785641683185</v>
          </cell>
          <cell r="AU26">
            <v>182.92227820087402</v>
          </cell>
          <cell r="AV26">
            <v>216.50060772336121</v>
          </cell>
          <cell r="AW26">
            <v>244.87777537887769</v>
          </cell>
          <cell r="AX26">
            <v>0.5254294783379263</v>
          </cell>
          <cell r="AY26" t="str">
            <v>NM</v>
          </cell>
          <cell r="AZ26" t="str">
            <v>NM</v>
          </cell>
          <cell r="BA26">
            <v>0.74885235472295408</v>
          </cell>
          <cell r="BB26">
            <v>0.45830707066974158</v>
          </cell>
          <cell r="BC26">
            <v>0.31003758784474061</v>
          </cell>
        </row>
        <row r="27">
          <cell r="I27" t="str">
            <v>GAAP operating margin</v>
          </cell>
          <cell r="L27">
            <v>-1.2851874615857404</v>
          </cell>
          <cell r="M27">
            <v>-0.51829988193624565</v>
          </cell>
          <cell r="N27">
            <v>-0.41238118449914701</v>
          </cell>
          <cell r="O27">
            <v>-0.26288369473387763</v>
          </cell>
          <cell r="P27">
            <v>-0.20645892351274789</v>
          </cell>
          <cell r="Q27">
            <v>-0.23795636206524101</v>
          </cell>
          <cell r="R27">
            <v>-0.12113776808433308</v>
          </cell>
          <cell r="S27">
            <v>-8.7188517154901043E-2</v>
          </cell>
          <cell r="T27">
            <v>-1.070115851672747E-3</v>
          </cell>
          <cell r="U27">
            <v>-2.7531518688466261E-2</v>
          </cell>
          <cell r="V27">
            <v>-8.2178728810194512E-3</v>
          </cell>
          <cell r="W27">
            <v>5.0363252192537986E-3</v>
          </cell>
          <cell r="X27">
            <v>-9.0829031278469585E-2</v>
          </cell>
          <cell r="Y27">
            <v>-5.9323539113445414E-2</v>
          </cell>
          <cell r="Z27">
            <v>-7.5137052563689077E-2</v>
          </cell>
          <cell r="AA27">
            <v>4.4634230503795655E-2</v>
          </cell>
          <cell r="AB27">
            <v>-7.5367126501881043E-2</v>
          </cell>
          <cell r="AC27">
            <v>-5.3009173990071719E-2</v>
          </cell>
          <cell r="AD27">
            <v>-6.765523632993517E-2</v>
          </cell>
          <cell r="AE27">
            <v>-0.11844917677215812</v>
          </cell>
          <cell r="AF27">
            <v>2.0000000000000014E-2</v>
          </cell>
          <cell r="AG27">
            <v>4.0000000000000056E-2</v>
          </cell>
          <cell r="AH27">
            <v>7.9999999999999946E-2</v>
          </cell>
          <cell r="AI27">
            <v>8.9999999999999969E-2</v>
          </cell>
          <cell r="AJ27">
            <v>-6.5008970080440631E-3</v>
          </cell>
          <cell r="AK27">
            <v>-1.3563126890622512</v>
          </cell>
          <cell r="AL27">
            <v>-0.4565967940813811</v>
          </cell>
          <cell r="AM27">
            <v>-0.14619051601572303</v>
          </cell>
          <cell r="AN27">
            <v>-6.5008970080440631E-3</v>
          </cell>
          <cell r="AO27">
            <v>-3.8487736648623844E-2</v>
          </cell>
          <cell r="AP27">
            <v>-8.3625257905417166E-2</v>
          </cell>
          <cell r="AQ27">
            <v>6.0751947380888363E-2</v>
          </cell>
          <cell r="AR27">
            <v>9.4999999999999946E-2</v>
          </cell>
          <cell r="AS27">
            <v>0.11749999999999988</v>
          </cell>
          <cell r="AT27">
            <v>0.1399999999999999</v>
          </cell>
          <cell r="AU27">
            <v>0.14749999999999991</v>
          </cell>
          <cell r="AV27">
            <v>0.14999999999999991</v>
          </cell>
          <cell r="AW27">
            <v>0.14999999999999994</v>
          </cell>
        </row>
        <row r="28">
          <cell r="B28" t="str">
            <v>mstag:tag013</v>
          </cell>
          <cell r="C28">
            <v>6</v>
          </cell>
          <cell r="D28" t="str">
            <v>ISO4217:USD</v>
          </cell>
          <cell r="E28" t="b">
            <v>0</v>
          </cell>
          <cell r="I28" t="str">
            <v>Adjusted EBITDA</v>
          </cell>
          <cell r="L28">
            <v>-2.0239999999999996</v>
          </cell>
          <cell r="M28">
            <v>-1.6820000000000002</v>
          </cell>
          <cell r="N28">
            <v>-1.5860000000000005</v>
          </cell>
          <cell r="O28">
            <v>-1.7559999999999993</v>
          </cell>
          <cell r="P28">
            <v>-1.7030000000000001</v>
          </cell>
          <cell r="Q28">
            <v>-2.043000000000001</v>
          </cell>
          <cell r="R28">
            <v>-1.1820000000000002</v>
          </cell>
          <cell r="S28">
            <v>-1.4290000000000014</v>
          </cell>
          <cell r="T28">
            <v>0.16699999999999823</v>
          </cell>
          <cell r="U28">
            <v>-9.9000000000002086E-2</v>
          </cell>
          <cell r="V28">
            <v>0.6190000000000011</v>
          </cell>
          <cell r="W28">
            <v>1.2049999999999998</v>
          </cell>
          <cell r="X28">
            <v>-2.4240000000000017</v>
          </cell>
          <cell r="Y28">
            <v>-0.72999999999999754</v>
          </cell>
          <cell r="Z28">
            <v>2.1380000000000003</v>
          </cell>
          <cell r="AA28">
            <v>5.5599999999999978</v>
          </cell>
          <cell r="AB28">
            <v>-0.14586450000000184</v>
          </cell>
          <cell r="AC28">
            <v>1.953140124999996</v>
          </cell>
          <cell r="AD28">
            <v>6.4192105499999963</v>
          </cell>
          <cell r="AE28">
            <v>11.965682999999988</v>
          </cell>
          <cell r="AF28">
            <v>1.8352080000000015</v>
          </cell>
          <cell r="AG28">
            <v>-8.2840000000000007</v>
          </cell>
          <cell r="AH28">
            <v>-7.048</v>
          </cell>
          <cell r="AI28">
            <v>-6.3570000000000011</v>
          </cell>
          <cell r="AJ28">
            <v>1.8920000000000079</v>
          </cell>
          <cell r="AK28">
            <v>4.544000000000012</v>
          </cell>
          <cell r="AL28">
            <v>20.192169174999989</v>
          </cell>
          <cell r="AM28">
            <v>52.876194556840709</v>
          </cell>
          <cell r="AN28">
            <v>89.263852495389131</v>
          </cell>
          <cell r="AO28">
            <v>137.78529043792963</v>
          </cell>
          <cell r="AP28">
            <v>190.39992065992803</v>
          </cell>
          <cell r="AQ28">
            <v>244.98653925410724</v>
          </cell>
          <cell r="AR28">
            <v>289.12526241470499</v>
          </cell>
          <cell r="AS28">
            <v>330.8204093635664</v>
          </cell>
          <cell r="AT28">
            <v>142.18813250408726</v>
          </cell>
          <cell r="AU28">
            <v>1.6982308362506338</v>
          </cell>
          <cell r="AV28">
            <v>0.89673486197116892</v>
          </cell>
          <cell r="AW28">
            <v>0.53274129066863418</v>
          </cell>
          <cell r="AX28">
            <v>0.40008864086737023</v>
          </cell>
          <cell r="AY28">
            <v>0.28024885073632688</v>
          </cell>
          <cell r="AZ28" t="str">
            <v>NM</v>
          </cell>
          <cell r="BA28">
            <v>0.73189229717185367</v>
          </cell>
          <cell r="BB28">
            <v>0.45282475758396645</v>
          </cell>
          <cell r="BC28">
            <v>0.31966663226140896</v>
          </cell>
        </row>
        <row r="29">
          <cell r="B29" t="str">
            <v>mstag:tag013</v>
          </cell>
          <cell r="C29">
            <v>6</v>
          </cell>
          <cell r="D29" t="str">
            <v>ISO4217:USD</v>
          </cell>
          <cell r="E29" t="b">
            <v>0</v>
          </cell>
          <cell r="I29" t="str">
            <v>Adjusted EBITDA</v>
          </cell>
          <cell r="L29">
            <v>-2.0239999999999996</v>
          </cell>
          <cell r="M29">
            <v>-1.6820000000000002</v>
          </cell>
          <cell r="N29">
            <v>-1.5860000000000005</v>
          </cell>
          <cell r="O29">
            <v>-1.7559999999999993</v>
          </cell>
          <cell r="P29">
            <v>-1.7030000000000001</v>
          </cell>
          <cell r="Q29">
            <v>-2.043000000000001</v>
          </cell>
          <cell r="R29">
            <v>-1.1820000000000002</v>
          </cell>
          <cell r="S29">
            <v>-1.4290000000000014</v>
          </cell>
          <cell r="T29">
            <v>0.16699999999999823</v>
          </cell>
          <cell r="U29">
            <v>-9.9000000000002086E-2</v>
          </cell>
          <cell r="V29">
            <v>0.6190000000000011</v>
          </cell>
          <cell r="W29">
            <v>1.2049999999999998</v>
          </cell>
          <cell r="X29">
            <v>-2.4240000000000017</v>
          </cell>
          <cell r="Y29">
            <v>-0.72999999999999754</v>
          </cell>
          <cell r="Z29">
            <v>-0.54999999999999627</v>
          </cell>
          <cell r="AA29">
            <v>5.5599999999999969</v>
          </cell>
          <cell r="AB29">
            <v>-0.76699999999999602</v>
          </cell>
          <cell r="AC29">
            <v>1.9140000000000028</v>
          </cell>
          <cell r="AD29">
            <v>0.80999999999999384</v>
          </cell>
          <cell r="AE29">
            <v>2.828600000000006</v>
          </cell>
          <cell r="AF29">
            <v>5.4966100000000013</v>
          </cell>
          <cell r="AG29">
            <v>8.1826655000000095</v>
          </cell>
          <cell r="AH29">
            <v>13.143759999999997</v>
          </cell>
          <cell r="AI29">
            <v>16.623079999999998</v>
          </cell>
          <cell r="AJ29">
            <v>1.8920000000000079</v>
          </cell>
          <cell r="AK29">
            <v>-8.2840000000000007</v>
          </cell>
          <cell r="AL29">
            <v>-7.048</v>
          </cell>
          <cell r="AM29">
            <v>-6.3570000000000011</v>
          </cell>
          <cell r="AN29">
            <v>1.8920000000000079</v>
          </cell>
          <cell r="AO29">
            <v>1.8860000000000174</v>
          </cell>
          <cell r="AP29">
            <v>4.6455999999999857</v>
          </cell>
          <cell r="AQ29">
            <v>43.446115499999976</v>
          </cell>
          <cell r="AR29">
            <v>81.505984439814739</v>
          </cell>
          <cell r="AS29">
            <v>125.41252358299987</v>
          </cell>
          <cell r="AT29">
            <v>180.01329205030473</v>
          </cell>
          <cell r="AU29">
            <v>225.45621774426269</v>
          </cell>
          <cell r="AV29">
            <v>265.88267967478311</v>
          </cell>
          <cell r="AW29">
            <v>300.63595166771194</v>
          </cell>
          <cell r="AX29">
            <v>0.41849349772698646</v>
          </cell>
          <cell r="AY29">
            <v>2.5092631524040327</v>
          </cell>
          <cell r="AZ29">
            <v>1.9998510949107164</v>
          </cell>
          <cell r="BA29">
            <v>0.60614422538819501</v>
          </cell>
          <cell r="BB29">
            <v>0.4037536760865818</v>
          </cell>
          <cell r="BC29">
            <v>0.28464475102576753</v>
          </cell>
        </row>
        <row r="30">
          <cell r="I30" t="str">
            <v>Adjusted EBITDA margin</v>
          </cell>
          <cell r="L30">
            <v>-1.2440073755377994</v>
          </cell>
          <cell r="M30">
            <v>-0.49645808736717834</v>
          </cell>
          <cell r="N30">
            <v>-0.38654642944187195</v>
          </cell>
          <cell r="O30">
            <v>-0.24725429456491119</v>
          </cell>
          <cell r="P30">
            <v>-0.1929745042492918</v>
          </cell>
          <cell r="Q30">
            <v>-0.22067401166558664</v>
          </cell>
          <cell r="R30">
            <v>-0.10741548527808072</v>
          </cell>
          <cell r="S30">
            <v>-7.6249933301318046E-2</v>
          </cell>
          <cell r="T30">
            <v>7.7699716186664606E-3</v>
          </cell>
          <cell r="U30">
            <v>-4.4103889161136046E-3</v>
          </cell>
          <cell r="V30">
            <v>2.4574218905077657E-2</v>
          </cell>
          <cell r="W30">
            <v>3.4877999363223243E-2</v>
          </cell>
          <cell r="X30">
            <v>-7.3610689341026478E-2</v>
          </cell>
          <cell r="Y30">
            <v>-1.8522747456293866E-2</v>
          </cell>
          <cell r="Z30">
            <v>-8.8681070622379267E-3</v>
          </cell>
          <cell r="AA30">
            <v>9.592822636300892E-2</v>
          </cell>
          <cell r="AB30">
            <v>-1.5514381649743031E-2</v>
          </cell>
          <cell r="AC30">
            <v>3.3573646266379042E-2</v>
          </cell>
          <cell r="AD30">
            <v>9.3836886005560002E-3</v>
          </cell>
          <cell r="AE30">
            <v>2.7887212856157011E-2</v>
          </cell>
          <cell r="AF30">
            <v>5.8516781252861125E-2</v>
          </cell>
          <cell r="AG30">
            <v>7.7585336217657522E-2</v>
          </cell>
          <cell r="AH30">
            <v>0.1171291081485706</v>
          </cell>
          <cell r="AI30">
            <v>0.1260670868124284</v>
          </cell>
          <cell r="AJ30">
            <v>1.8248808811898453E-2</v>
          </cell>
          <cell r="AK30">
            <v>-1.3188982646075467</v>
          </cell>
          <cell r="AL30">
            <v>-0.43452527743526514</v>
          </cell>
          <cell r="AM30">
            <v>-0.13291377435811663</v>
          </cell>
          <cell r="AN30">
            <v>1.8248808811898453E-2</v>
          </cell>
          <cell r="AO30">
            <v>9.8065213887199906E-3</v>
          </cell>
          <cell r="AP30">
            <v>1.5790779647651014E-2</v>
          </cell>
          <cell r="AQ30">
            <v>9.7967705423893603E-2</v>
          </cell>
          <cell r="AR30">
            <v>0.13127845151219941</v>
          </cell>
          <cell r="AS30">
            <v>0.15302800759902868</v>
          </cell>
          <cell r="AT30">
            <v>0.17488193575058311</v>
          </cell>
          <cell r="AU30">
            <v>0.18179738654227975</v>
          </cell>
          <cell r="AV30">
            <v>0.18421381062439385</v>
          </cell>
          <cell r="AW30">
            <v>0.18415469791157923</v>
          </cell>
        </row>
        <row r="31">
          <cell r="B31" t="str">
            <v>mstag:tag013</v>
          </cell>
          <cell r="C31">
            <v>6</v>
          </cell>
          <cell r="D31" t="str">
            <v>ISO4217:USD</v>
          </cell>
          <cell r="E31" t="b">
            <v>0</v>
          </cell>
          <cell r="I31" t="str">
            <v>Incremental EBITDA margin</v>
          </cell>
          <cell r="L31" t="str">
            <v>NA</v>
          </cell>
          <cell r="M31" t="str">
            <v>NA</v>
          </cell>
          <cell r="N31" t="str">
            <v>NA</v>
          </cell>
          <cell r="O31" t="str">
            <v>NA</v>
          </cell>
          <cell r="P31">
            <v>4.4595721033620382E-2</v>
          </cell>
          <cell r="Q31">
            <v>-6.1499148211243769E-2</v>
          </cell>
          <cell r="R31">
            <v>5.8542240255035558E-2</v>
          </cell>
          <cell r="S31">
            <v>2.8095197181888305E-2</v>
          </cell>
          <cell r="T31">
            <v>0.1476160404167981</v>
          </cell>
          <cell r="U31">
            <v>0.14739555690348011</v>
          </cell>
          <cell r="V31">
            <v>0.12696510398308081</v>
          </cell>
          <cell r="W31">
            <v>0.16662449392712558</v>
          </cell>
          <cell r="X31">
            <v>-0.22654542275072129</v>
          </cell>
          <cell r="Y31">
            <v>-3.7196415939636608E-2</v>
          </cell>
          <cell r="Z31">
            <v>-3.1739567212402522E-2</v>
          </cell>
          <cell r="AA31">
            <v>0.18602366408953042</v>
          </cell>
          <cell r="AB31">
            <v>0.10037557547855619</v>
          </cell>
          <cell r="AC31">
            <v>0.15024434594840325</v>
          </cell>
          <cell r="AD31">
            <v>5.596707818930003E-2</v>
          </cell>
          <cell r="AE31">
            <v>-6.2834138486312183E-2</v>
          </cell>
          <cell r="AF31">
            <v>0.14077362892242132</v>
          </cell>
          <cell r="AG31">
            <v>0.12936379498386749</v>
          </cell>
          <cell r="AH31">
            <v>0.47628050664195254</v>
          </cell>
          <cell r="AI31">
            <v>0.45333333333333309</v>
          </cell>
          <cell r="AJ31">
            <v>0.14769919427036721</v>
          </cell>
          <cell r="AK31">
            <v>3.5843165876008637E-2</v>
          </cell>
          <cell r="AL31">
            <v>0.12435858738303658</v>
          </cell>
          <cell r="AM31">
            <v>2.1861554036952641E-2</v>
          </cell>
          <cell r="AN31">
            <v>0.14769919427036721</v>
          </cell>
          <cell r="AO31">
            <v>-6.7687239827064245E-5</v>
          </cell>
          <cell r="AP31">
            <v>2.7087832266676833E-2</v>
          </cell>
          <cell r="AQ31">
            <v>0.25992319304701295</v>
          </cell>
          <cell r="AR31">
            <v>0.21455531673296399</v>
          </cell>
          <cell r="AS31">
            <v>0.22099537037037012</v>
          </cell>
          <cell r="AT31">
            <v>0.26024884259259257</v>
          </cell>
          <cell r="AU31">
            <v>0.21556423611111111</v>
          </cell>
          <cell r="AV31">
            <v>0.19896249276620348</v>
          </cell>
          <cell r="AW31">
            <v>0.18370370370370406</v>
          </cell>
          <cell r="AY31" t="str">
            <v>NM</v>
          </cell>
          <cell r="AZ31">
            <v>3.6725608692089202</v>
          </cell>
          <cell r="BA31">
            <v>0.58513385942672058</v>
          </cell>
          <cell r="BB31">
            <v>0.40115391734690231</v>
          </cell>
          <cell r="BC31">
            <v>0.29546601256511346</v>
          </cell>
        </row>
        <row r="32">
          <cell r="B32" t="str">
            <v>mstag:otherInterestIncomeExpense</v>
          </cell>
          <cell r="C32">
            <v>6</v>
          </cell>
          <cell r="D32" t="str">
            <v>ISO4217:USD</v>
          </cell>
          <cell r="E32" t="b">
            <v>0</v>
          </cell>
          <cell r="I32" t="str">
            <v>Interest &amp; other income / (expense) (adjusted)</v>
          </cell>
          <cell r="L32">
            <v>-3.5999999999999997E-2</v>
          </cell>
          <cell r="M32">
            <v>-0.04</v>
          </cell>
          <cell r="N32">
            <v>-3.5999999999999997E-2</v>
          </cell>
          <cell r="O32">
            <v>-3.2000000000000001E-2</v>
          </cell>
          <cell r="P32">
            <v>-1.7000000000000001E-2</v>
          </cell>
          <cell r="Q32">
            <v>2E-3</v>
          </cell>
          <cell r="R32">
            <v>0</v>
          </cell>
          <cell r="S32">
            <v>-9.1999999999999998E-2</v>
          </cell>
          <cell r="T32">
            <v>0</v>
          </cell>
          <cell r="U32">
            <v>-1.0000000000000009E-3</v>
          </cell>
          <cell r="V32">
            <v>-3.6999999999999998E-2</v>
          </cell>
          <cell r="W32">
            <v>-3.5000000000000003E-2</v>
          </cell>
          <cell r="X32">
            <v>-2.0000000000000018E-2</v>
          </cell>
          <cell r="Y32">
            <v>-1.7000000000000001E-2</v>
          </cell>
          <cell r="Z32">
            <v>-1.4E-2</v>
          </cell>
          <cell r="AA32">
            <v>-1.2999999999999999E-2</v>
          </cell>
          <cell r="AB32">
            <v>8.5899375E-2</v>
          </cell>
          <cell r="AC32">
            <v>8.5446599197923301E-2</v>
          </cell>
          <cell r="AD32">
            <v>7.399126339295925E-2</v>
          </cell>
          <cell r="AE32">
            <v>7.2534100325827883E-2</v>
          </cell>
          <cell r="AF32">
            <v>5.8718357810122905E-2</v>
          </cell>
          <cell r="AG32">
            <v>0.16</v>
          </cell>
          <cell r="AH32">
            <v>-0.14399999999999999</v>
          </cell>
          <cell r="AI32">
            <v>-0.107</v>
          </cell>
          <cell r="AJ32">
            <v>-7.3000000000000009E-2</v>
          </cell>
          <cell r="AK32">
            <v>-6.4000000000000015E-2</v>
          </cell>
          <cell r="AL32">
            <v>0.31787133791671041</v>
          </cell>
          <cell r="AM32">
            <v>1.1568679807425895</v>
          </cell>
          <cell r="AN32">
            <v>1.3212554482910133</v>
          </cell>
          <cell r="AO32">
            <v>1.7347422443632514</v>
          </cell>
          <cell r="AP32">
            <v>2.5155225431272488</v>
          </cell>
          <cell r="AQ32">
            <v>3.6873515476547496</v>
          </cell>
          <cell r="AR32">
            <v>5.1771554461272329</v>
          </cell>
          <cell r="AS32">
            <v>6.9141057683996436</v>
          </cell>
          <cell r="AT32">
            <v>0.17005426261898088</v>
          </cell>
          <cell r="AU32">
            <v>0.18231532629139721</v>
          </cell>
          <cell r="AV32">
            <v>0.18464360438152633</v>
          </cell>
          <cell r="AW32">
            <v>0.18451726142282629</v>
          </cell>
        </row>
        <row r="33">
          <cell r="B33" t="str">
            <v>mstag:otherInterestIncomeExpense</v>
          </cell>
          <cell r="C33">
            <v>6</v>
          </cell>
          <cell r="D33" t="str">
            <v>ISO4217:USD</v>
          </cell>
          <cell r="E33" t="b">
            <v>0</v>
          </cell>
          <cell r="I33" t="str">
            <v>Interest &amp; other income / (expense) (adjusted)</v>
          </cell>
          <cell r="L33">
            <v>-3.5999999999999997E-2</v>
          </cell>
          <cell r="M33">
            <v>-0.04</v>
          </cell>
          <cell r="N33">
            <v>-3.5999999999999997E-2</v>
          </cell>
          <cell r="O33">
            <v>-3.2000000000000001E-2</v>
          </cell>
          <cell r="P33">
            <v>-1.7000000000000001E-2</v>
          </cell>
          <cell r="Q33">
            <v>2E-3</v>
          </cell>
          <cell r="R33">
            <v>0</v>
          </cell>
          <cell r="S33">
            <v>-9.1999999999999998E-2</v>
          </cell>
          <cell r="T33">
            <v>0</v>
          </cell>
          <cell r="U33">
            <v>-1.0000000000000009E-3</v>
          </cell>
          <cell r="V33">
            <v>-3.6999999999999998E-2</v>
          </cell>
          <cell r="W33">
            <v>-3.5000000000000003E-2</v>
          </cell>
          <cell r="X33">
            <v>-2.0000000000000018E-2</v>
          </cell>
          <cell r="Y33">
            <v>-1.7000000000000001E-2</v>
          </cell>
          <cell r="Z33">
            <v>-0.23</v>
          </cell>
          <cell r="AA33">
            <v>-1.2999999999999999E-2</v>
          </cell>
          <cell r="AB33">
            <v>-1.0999999999999999E-2</v>
          </cell>
          <cell r="AC33">
            <v>-0.01</v>
          </cell>
          <cell r="AD33">
            <v>-0.24</v>
          </cell>
          <cell r="AE33">
            <v>7.5749999999999998E-2</v>
          </cell>
          <cell r="AF33">
            <v>6.3374353429370631E-2</v>
          </cell>
          <cell r="AG33">
            <v>6.4703361140361237E-2</v>
          </cell>
          <cell r="AH33">
            <v>6.5689213966573512E-2</v>
          </cell>
          <cell r="AI33">
            <v>6.8215591854154684E-2</v>
          </cell>
          <cell r="AJ33">
            <v>-7.3000000000000009E-2</v>
          </cell>
          <cell r="AK33">
            <v>0.16</v>
          </cell>
          <cell r="AL33">
            <v>-0.14399999999999999</v>
          </cell>
          <cell r="AM33">
            <v>-0.107</v>
          </cell>
          <cell r="AN33">
            <v>-7.3000000000000009E-2</v>
          </cell>
          <cell r="AO33">
            <v>-0.28000000000000003</v>
          </cell>
          <cell r="AP33">
            <v>-0.18525000000000003</v>
          </cell>
          <cell r="AQ33">
            <v>0.26198252039046011</v>
          </cell>
          <cell r="AR33">
            <v>1.1377125720853998</v>
          </cell>
          <cell r="AS33">
            <v>1.4852445401124426</v>
          </cell>
          <cell r="AT33">
            <v>2.0965035604102171</v>
          </cell>
          <cell r="AU33">
            <v>3.0659431971402227</v>
          </cell>
          <cell r="AV33">
            <v>4.3453705846092952</v>
          </cell>
          <cell r="AW33">
            <v>5.8839334879989416</v>
          </cell>
        </row>
        <row r="34">
          <cell r="B34" t="str">
            <v>mstag:financingIncomeExpenseOnetimeNetOfTax</v>
          </cell>
          <cell r="C34">
            <v>6</v>
          </cell>
          <cell r="D34" t="str">
            <v>ISO4217:USD</v>
          </cell>
          <cell r="E34" t="b">
            <v>0</v>
          </cell>
          <cell r="I34" t="str">
            <v>Non-recurring benefit / (expense)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-2.5999999999999999E-2</v>
          </cell>
          <cell r="V34">
            <v>0</v>
          </cell>
          <cell r="W34">
            <v>0</v>
          </cell>
          <cell r="X34">
            <v>-0.95699999999999996</v>
          </cell>
          <cell r="Y34">
            <v>0.123</v>
          </cell>
          <cell r="Z34">
            <v>0.03</v>
          </cell>
          <cell r="AA34">
            <v>0</v>
          </cell>
          <cell r="AB34">
            <v>0</v>
          </cell>
          <cell r="AC34">
            <v>0</v>
          </cell>
          <cell r="AD34">
            <v>-0.14000000000000001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-2.5999999999999999E-2</v>
          </cell>
          <cell r="AK34">
            <v>0</v>
          </cell>
          <cell r="AL34">
            <v>0</v>
          </cell>
          <cell r="AM34">
            <v>0</v>
          </cell>
          <cell r="AN34">
            <v>-2.5999999999999999E-2</v>
          </cell>
          <cell r="AO34">
            <v>-0.80399999999999994</v>
          </cell>
          <cell r="AP34">
            <v>-0.14000000000000001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0.40235351564835686</v>
          </cell>
          <cell r="AY34">
            <v>0.25844624751200906</v>
          </cell>
        </row>
        <row r="35">
          <cell r="B35" t="str">
            <v>mstag:otherInterestIncomeExpense</v>
          </cell>
          <cell r="C35">
            <v>6</v>
          </cell>
          <cell r="D35" t="str">
            <v>ISO4217:USD</v>
          </cell>
          <cell r="E35" t="b">
            <v>0</v>
          </cell>
          <cell r="I35" t="str">
            <v>Interest &amp; other income / (expense) (GAAP)</v>
          </cell>
          <cell r="L35">
            <v>-3.5999999999999997E-2</v>
          </cell>
          <cell r="M35">
            <v>-0.04</v>
          </cell>
          <cell r="N35">
            <v>-3.5999999999999997E-2</v>
          </cell>
          <cell r="O35">
            <v>-3.2000000000000001E-2</v>
          </cell>
          <cell r="P35">
            <v>-1.7000000000000001E-2</v>
          </cell>
          <cell r="Q35">
            <v>2E-3</v>
          </cell>
          <cell r="R35">
            <v>0</v>
          </cell>
          <cell r="S35">
            <v>-9.1999999999999998E-2</v>
          </cell>
          <cell r="T35">
            <v>0</v>
          </cell>
          <cell r="U35">
            <v>-2.7E-2</v>
          </cell>
          <cell r="V35">
            <v>-3.6999999999999998E-2</v>
          </cell>
          <cell r="W35">
            <v>-3.5000000000000003E-2</v>
          </cell>
          <cell r="X35">
            <v>-0.97699999999999998</v>
          </cell>
          <cell r="Y35">
            <v>0.106</v>
          </cell>
          <cell r="Z35">
            <v>-0.2</v>
          </cell>
          <cell r="AA35">
            <v>-1.2999999999999999E-2</v>
          </cell>
          <cell r="AB35">
            <v>-1.0999999999999999E-2</v>
          </cell>
          <cell r="AC35">
            <v>-0.01</v>
          </cell>
          <cell r="AD35">
            <v>-0.38</v>
          </cell>
          <cell r="AE35">
            <v>7.5749999999999998E-2</v>
          </cell>
          <cell r="AF35">
            <v>6.3374353429370631E-2</v>
          </cell>
          <cell r="AG35">
            <v>6.4703361140361237E-2</v>
          </cell>
          <cell r="AH35">
            <v>6.5689213966573512E-2</v>
          </cell>
          <cell r="AI35">
            <v>6.8215591854154684E-2</v>
          </cell>
          <cell r="AJ35">
            <v>-9.9000000000000005E-2</v>
          </cell>
          <cell r="AK35">
            <v>0.16</v>
          </cell>
          <cell r="AL35">
            <v>-0.14399999999999999</v>
          </cell>
          <cell r="AM35">
            <v>-0.107</v>
          </cell>
          <cell r="AN35">
            <v>-9.9000000000000005E-2</v>
          </cell>
          <cell r="AO35">
            <v>-1.0839999999999999</v>
          </cell>
          <cell r="AP35">
            <v>-0.32525000000000004</v>
          </cell>
          <cell r="AQ35">
            <v>0.26198252039046011</v>
          </cell>
          <cell r="AR35">
            <v>1.1377125720853998</v>
          </cell>
          <cell r="AS35">
            <v>1.4852445401124426</v>
          </cell>
          <cell r="AT35">
            <v>2.0965035604102171</v>
          </cell>
          <cell r="AU35">
            <v>3.0659431971402227</v>
          </cell>
          <cell r="AV35">
            <v>4.3453705846092952</v>
          </cell>
          <cell r="AW35">
            <v>5.8839334879989416</v>
          </cell>
          <cell r="AX35">
            <v>0.40763107884507427</v>
          </cell>
          <cell r="AY35">
            <v>0.28433708844005212</v>
          </cell>
        </row>
        <row r="36">
          <cell r="B36" t="str">
            <v>mstag:financingIncomeExpenseOnetimeNetOfTax</v>
          </cell>
          <cell r="C36">
            <v>6</v>
          </cell>
          <cell r="D36" t="str">
            <v>ISO4217:USD</v>
          </cell>
          <cell r="E36" t="b">
            <v>0</v>
          </cell>
          <cell r="I36" t="str">
            <v>Pre-tax income (adjusted)</v>
          </cell>
          <cell r="L36">
            <v>-2.0605555555555553</v>
          </cell>
          <cell r="M36">
            <v>-1.7231111111111113</v>
          </cell>
          <cell r="N36">
            <v>-1.6279259259259264</v>
          </cell>
          <cell r="O36">
            <v>-1.7950370370370363</v>
          </cell>
          <cell r="P36">
            <v>-1.7340740740740741</v>
          </cell>
          <cell r="Q36">
            <v>-2.0552592592592607</v>
          </cell>
          <cell r="R36">
            <v>-1.2001481481481484</v>
          </cell>
          <cell r="S36">
            <v>-1.5930370370370386</v>
          </cell>
          <cell r="T36">
            <v>0.11903703703703528</v>
          </cell>
          <cell r="U36">
            <v>-0.19844444444444653</v>
          </cell>
          <cell r="V36">
            <v>0.4290000000000011</v>
          </cell>
          <cell r="W36">
            <v>0.93299999999999994</v>
          </cell>
          <cell r="X36">
            <v>-1.8600000000000017</v>
          </cell>
          <cell r="Y36">
            <v>-1.3259999999999974</v>
          </cell>
          <cell r="Z36">
            <v>-1.4739999999999962</v>
          </cell>
          <cell r="AA36">
            <v>4.841999999999997</v>
          </cell>
          <cell r="AB36">
            <v>-1.6529999999999958</v>
          </cell>
          <cell r="AC36">
            <v>0.94300000000000295</v>
          </cell>
          <cell r="AD36">
            <v>-0.96300000000000607</v>
          </cell>
          <cell r="AE36">
            <v>2.204350000000006</v>
          </cell>
          <cell r="AF36">
            <v>4.8599843534293719</v>
          </cell>
          <cell r="AG36">
            <v>7.5473688611403711</v>
          </cell>
          <cell r="AH36">
            <v>12.509449213966571</v>
          </cell>
          <cell r="AI36">
            <v>15.991295591854154</v>
          </cell>
          <cell r="AJ36">
            <v>1.2825925925926005</v>
          </cell>
          <cell r="AK36">
            <v>-8.1912222222222226</v>
          </cell>
          <cell r="AL36">
            <v>-7.2066296296296297</v>
          </cell>
          <cell r="AM36">
            <v>-6.58251851851852</v>
          </cell>
          <cell r="AN36">
            <v>1.2825925925926005</v>
          </cell>
          <cell r="AO36">
            <v>0.18200000000001748</v>
          </cell>
          <cell r="AP36">
            <v>0.53134999999998545</v>
          </cell>
          <cell r="AQ36">
            <v>40.90809802039044</v>
          </cell>
          <cell r="AR36">
            <v>79.481892710974222</v>
          </cell>
          <cell r="AS36">
            <v>123.1036029620012</v>
          </cell>
          <cell r="AT36">
            <v>177.82087131259493</v>
          </cell>
          <cell r="AU36">
            <v>223.92900894640294</v>
          </cell>
          <cell r="AV36">
            <v>264.88235624153162</v>
          </cell>
          <cell r="AW36">
            <v>300.47352033154107</v>
          </cell>
          <cell r="AX36">
            <v>0.42780291434241163</v>
          </cell>
          <cell r="AY36">
            <v>6.5869217377510312</v>
          </cell>
          <cell r="AZ36">
            <v>5.141814466183634</v>
          </cell>
          <cell r="BA36">
            <v>0.63201626239864517</v>
          </cell>
          <cell r="BB36">
            <v>0.41236642811417384</v>
          </cell>
          <cell r="BC36">
            <v>0.29100350798357383</v>
          </cell>
        </row>
        <row r="37">
          <cell r="I37" t="str">
            <v>Pre-tax income (GAAP)</v>
          </cell>
          <cell r="L37">
            <v>-2.1269999999999998</v>
          </cell>
          <cell r="M37">
            <v>-1.7960000000000003</v>
          </cell>
          <cell r="N37">
            <v>-1.7280000000000002</v>
          </cell>
          <cell r="O37">
            <v>-1.8989999999999991</v>
          </cell>
          <cell r="P37">
            <v>-1.839</v>
          </cell>
          <cell r="Q37">
            <v>-2.2010000000000014</v>
          </cell>
          <cell r="R37">
            <v>-1.3330000000000011</v>
          </cell>
          <cell r="S37">
            <v>-1.7260000000000004</v>
          </cell>
          <cell r="T37">
            <v>-2.3000000000002352E-2</v>
          </cell>
          <cell r="U37">
            <v>-0.64500000000000213</v>
          </cell>
          <cell r="V37">
            <v>-0.24399999999999897</v>
          </cell>
          <cell r="W37">
            <v>0.13899999999999949</v>
          </cell>
          <cell r="X37">
            <v>-3.9680000000000031</v>
          </cell>
          <cell r="Y37">
            <v>-2.2319999999999975</v>
          </cell>
          <cell r="Z37">
            <v>-4.8599999999999968</v>
          </cell>
          <cell r="AA37">
            <v>2.5739999999999963</v>
          </cell>
          <cell r="AB37">
            <v>-3.7369999999999957</v>
          </cell>
          <cell r="AC37">
            <v>-3.0319999999999983</v>
          </cell>
          <cell r="AD37">
            <v>-6.2200000000000033</v>
          </cell>
          <cell r="AE37">
            <v>-11.938549999999999</v>
          </cell>
          <cell r="AF37">
            <v>1.942018353429372</v>
          </cell>
          <cell r="AG37">
            <v>4.2833693611403669</v>
          </cell>
          <cell r="AH37">
            <v>9.0429692139665665</v>
          </cell>
          <cell r="AI37">
            <v>11.935525591854152</v>
          </cell>
          <cell r="AJ37">
            <v>-0.77299999999999236</v>
          </cell>
          <cell r="AK37">
            <v>-8.359</v>
          </cell>
          <cell r="AL37">
            <v>-7.5500000000000007</v>
          </cell>
          <cell r="AM37">
            <v>-7.0990000000000011</v>
          </cell>
          <cell r="AN37">
            <v>-0.77299999999999236</v>
          </cell>
          <cell r="AO37">
            <v>-8.4859999999999864</v>
          </cell>
          <cell r="AP37">
            <v>-24.927550000000014</v>
          </cell>
          <cell r="AQ37">
            <v>27.203882520390437</v>
          </cell>
          <cell r="AR37">
            <v>60.119734622085353</v>
          </cell>
          <cell r="AS37">
            <v>97.781156329112335</v>
          </cell>
          <cell r="AT37">
            <v>146.20435997724206</v>
          </cell>
          <cell r="AU37">
            <v>185.98822139801425</v>
          </cell>
          <cell r="AV37">
            <v>220.84597830797051</v>
          </cell>
          <cell r="AW37">
            <v>250.76170886687663</v>
          </cell>
          <cell r="AX37">
            <v>0.52425287631817319</v>
          </cell>
          <cell r="AY37" t="str">
            <v>NM</v>
          </cell>
          <cell r="AZ37" t="str">
            <v>NM</v>
          </cell>
          <cell r="BA37">
            <v>0.7516331045051412</v>
          </cell>
          <cell r="BB37">
            <v>0.45710034875198863</v>
          </cell>
          <cell r="BC37">
            <v>0.3120330511590782</v>
          </cell>
        </row>
        <row r="38">
          <cell r="B38" t="str">
            <v>mstag:statutoryTaxRate</v>
          </cell>
          <cell r="C38">
            <v>0</v>
          </cell>
          <cell r="D38" t="str">
            <v>ms_eqr_gcim_Decimal:ms_eqr_gcim_decimal</v>
          </cell>
          <cell r="E38" t="b">
            <v>0</v>
          </cell>
          <cell r="I38" t="str">
            <v>Income tax (expense) / benefit (adjusted)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-2.1999999999999999E-2</v>
          </cell>
          <cell r="T38">
            <v>-4.761481481481411E-2</v>
          </cell>
          <cell r="U38">
            <v>0.49299999999999999</v>
          </cell>
          <cell r="V38">
            <v>-0.17160000000000045</v>
          </cell>
          <cell r="W38">
            <v>-0.37319999999999998</v>
          </cell>
          <cell r="X38">
            <v>-5.0000000000000001E-3</v>
          </cell>
          <cell r="Y38">
            <v>-5.0000000000000001E-3</v>
          </cell>
          <cell r="Z38">
            <v>-0.62360000000000015</v>
          </cell>
          <cell r="AA38">
            <v>-1.9499999999999993</v>
          </cell>
          <cell r="AB38">
            <v>0</v>
          </cell>
          <cell r="AC38">
            <v>-0.57543468967916778</v>
          </cell>
          <cell r="AD38">
            <v>-2.3172807253571821</v>
          </cell>
          <cell r="AE38">
            <v>-4.5352868401303272</v>
          </cell>
          <cell r="AF38">
            <v>4.75126194413187</v>
          </cell>
          <cell r="AG38">
            <v>0</v>
          </cell>
          <cell r="AH38">
            <v>0</v>
          </cell>
          <cell r="AI38">
            <v>-2.1999999999999999E-2</v>
          </cell>
          <cell r="AJ38">
            <v>-9.9414814814814512E-2</v>
          </cell>
          <cell r="AK38">
            <v>-2.5835999999999997</v>
          </cell>
          <cell r="AL38">
            <v>-7.4280022551666773</v>
          </cell>
          <cell r="AM38">
            <v>-20.642527465662951</v>
          </cell>
          <cell r="AN38">
            <v>-33.435626959663473</v>
          </cell>
          <cell r="AO38">
            <v>-49.35539224968241</v>
          </cell>
          <cell r="AP38">
            <v>-66.588649829695882</v>
          </cell>
          <cell r="AQ38">
            <v>-85.89353165690342</v>
          </cell>
          <cell r="AR38">
            <v>-101.65698466893886</v>
          </cell>
          <cell r="AS38">
            <v>-116.66312110110704</v>
          </cell>
          <cell r="AT38">
            <v>177.62163361544518</v>
          </cell>
          <cell r="AU38">
            <v>232.10776879310228</v>
          </cell>
          <cell r="AV38">
            <v>278.91840200135778</v>
          </cell>
          <cell r="AW38">
            <v>323.02406580330052</v>
          </cell>
          <cell r="AY38" t="str">
            <v>NM</v>
          </cell>
          <cell r="AZ38" t="str">
            <v>NM</v>
          </cell>
          <cell r="BA38">
            <v>0.61151379956337415</v>
          </cell>
          <cell r="BB38">
            <v>0.40522727747934628</v>
          </cell>
          <cell r="BC38">
            <v>0.29960823209670162</v>
          </cell>
        </row>
        <row r="39">
          <cell r="B39" t="str">
            <v>mstag:statutoryTaxRate</v>
          </cell>
          <cell r="C39">
            <v>0</v>
          </cell>
          <cell r="D39" t="str">
            <v>ms_eqr_gcim_Decimal:ms_eqr_gcim_decimal</v>
          </cell>
          <cell r="E39" t="b">
            <v>0</v>
          </cell>
          <cell r="I39" t="str">
            <v>Income tax (expense) / benefit (adjusted)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-2.1999999999999999E-2</v>
          </cell>
          <cell r="T39">
            <v>-4.761481481481411E-2</v>
          </cell>
          <cell r="U39">
            <v>0.49299999999999999</v>
          </cell>
          <cell r="V39">
            <v>-0.17160000000000045</v>
          </cell>
          <cell r="W39">
            <v>-0.37319999999999998</v>
          </cell>
          <cell r="X39">
            <v>-5.0000000000000001E-3</v>
          </cell>
          <cell r="Y39">
            <v>-5.0000000000000001E-3</v>
          </cell>
          <cell r="Z39">
            <v>-0.04</v>
          </cell>
          <cell r="AA39">
            <v>-1.936799999999999</v>
          </cell>
          <cell r="AB39">
            <v>-1.6E-2</v>
          </cell>
          <cell r="AC39">
            <v>-0.3772000000000012</v>
          </cell>
          <cell r="AD39">
            <v>0.01</v>
          </cell>
          <cell r="AE39">
            <v>-0.88174000000000241</v>
          </cell>
          <cell r="AF39">
            <v>-1.9439937413717487</v>
          </cell>
          <cell r="AG39">
            <v>-3.0189475444561484</v>
          </cell>
          <cell r="AH39">
            <v>-5.003779685586629</v>
          </cell>
          <cell r="AI39">
            <v>-6.3965182367416622</v>
          </cell>
          <cell r="AJ39">
            <v>-9.9414814814814512E-2</v>
          </cell>
          <cell r="AK39">
            <v>0</v>
          </cell>
          <cell r="AL39">
            <v>0</v>
          </cell>
          <cell r="AM39">
            <v>-2.1999999999999999E-2</v>
          </cell>
          <cell r="AN39">
            <v>-9.9414814814814512E-2</v>
          </cell>
          <cell r="AO39">
            <v>-1.986799999999999</v>
          </cell>
          <cell r="AP39">
            <v>-1.2649400000000037</v>
          </cell>
          <cell r="AQ39">
            <v>-16.363239208156187</v>
          </cell>
          <cell r="AR39">
            <v>-30.203119230170227</v>
          </cell>
          <cell r="AS39">
            <v>-44.317297066320464</v>
          </cell>
          <cell r="AT39">
            <v>-62.23730495940822</v>
          </cell>
          <cell r="AU39">
            <v>-78.375153131241021</v>
          </cell>
          <cell r="AV39">
            <v>-92.708824684536069</v>
          </cell>
          <cell r="AW39">
            <v>-105.16573211603936</v>
          </cell>
          <cell r="AY39" t="str">
            <v>NM</v>
          </cell>
          <cell r="AZ39" t="str">
            <v>NM</v>
          </cell>
          <cell r="BA39">
            <v>0.73590236071614912</v>
          </cell>
          <cell r="BB39">
            <v>0.45222311704921986</v>
          </cell>
          <cell r="BC39">
            <v>0.32212051300695438</v>
          </cell>
        </row>
        <row r="40">
          <cell r="B40" t="str">
            <v>mstag:statutoryTaxRate</v>
          </cell>
          <cell r="C40">
            <v>0</v>
          </cell>
          <cell r="D40" t="str">
            <v>ms_eqr_gcim_Decimal:ms_eqr_gcim_decimal</v>
          </cell>
          <cell r="E40" t="b">
            <v>0</v>
          </cell>
          <cell r="I40" t="str">
            <v>Tax rate (adjusted)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>
            <v>0.4</v>
          </cell>
          <cell r="Y40">
            <v>0.4</v>
          </cell>
          <cell r="Z40">
            <v>0.4</v>
          </cell>
          <cell r="AA40">
            <v>0.4</v>
          </cell>
          <cell r="AB40">
            <v>0.4</v>
          </cell>
          <cell r="AC40">
            <v>0.4</v>
          </cell>
          <cell r="AD40">
            <v>0.4</v>
          </cell>
          <cell r="AE40">
            <v>0.4</v>
          </cell>
          <cell r="AF40">
            <v>0.4</v>
          </cell>
          <cell r="AG40">
            <v>0.4</v>
          </cell>
          <cell r="AH40">
            <v>0.4</v>
          </cell>
          <cell r="AI40">
            <v>0.4</v>
          </cell>
          <cell r="AJ40">
            <v>7.7510828761189005E-2</v>
          </cell>
          <cell r="AK40">
            <v>0</v>
          </cell>
          <cell r="AL40">
            <v>0</v>
          </cell>
          <cell r="AM40">
            <v>-3.3421858120273669E-3</v>
          </cell>
          <cell r="AN40">
            <v>7.7510828761189005E-2</v>
          </cell>
          <cell r="AO40">
            <v>0.4</v>
          </cell>
          <cell r="AP40">
            <v>2.3806154135692825</v>
          </cell>
          <cell r="AQ40">
            <v>0.4000000000000003</v>
          </cell>
          <cell r="AR40">
            <v>0.38000000000000028</v>
          </cell>
          <cell r="AS40">
            <v>0.36000000000000026</v>
          </cell>
          <cell r="AT40">
            <v>0.35</v>
          </cell>
          <cell r="AU40">
            <v>0.35</v>
          </cell>
          <cell r="AV40">
            <v>0.35</v>
          </cell>
          <cell r="AW40">
            <v>0.35</v>
          </cell>
        </row>
        <row r="41">
          <cell r="B41" t="str">
            <v>mstag:taxExpenseIncome</v>
          </cell>
          <cell r="C41">
            <v>6</v>
          </cell>
          <cell r="D41" t="str">
            <v>ISO4217:USD</v>
          </cell>
          <cell r="E41" t="b">
            <v>1</v>
          </cell>
          <cell r="I41" t="str">
            <v>Income tax (expense) / benefit (GAAP)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-2.1999999999999999E-2</v>
          </cell>
          <cell r="T41">
            <v>0</v>
          </cell>
          <cell r="U41">
            <v>0.49299999999999999</v>
          </cell>
          <cell r="V41">
            <v>2E-3</v>
          </cell>
          <cell r="W41">
            <v>-8.9999999999999993E-3</v>
          </cell>
          <cell r="X41">
            <v>-5.0000000000000001E-3</v>
          </cell>
          <cell r="Y41">
            <v>-5.0000000000000001E-3</v>
          </cell>
          <cell r="Z41">
            <v>-0.04</v>
          </cell>
          <cell r="AA41">
            <v>-2.4E-2</v>
          </cell>
          <cell r="AB41">
            <v>-1.6E-2</v>
          </cell>
          <cell r="AC41">
            <v>-2.1000000000000001E-2</v>
          </cell>
          <cell r="AD41">
            <v>0.01</v>
          </cell>
          <cell r="AE41">
            <v>0</v>
          </cell>
          <cell r="AF41">
            <v>-0.77680734137174889</v>
          </cell>
          <cell r="AG41">
            <v>-1.7133477444561469</v>
          </cell>
          <cell r="AH41">
            <v>-3.617187685586627</v>
          </cell>
          <cell r="AI41">
            <v>-4.774210236741661</v>
          </cell>
          <cell r="AJ41">
            <v>0.48599999999999999</v>
          </cell>
          <cell r="AK41">
            <v>0</v>
          </cell>
          <cell r="AL41">
            <v>0</v>
          </cell>
          <cell r="AM41">
            <v>-2.1999999999999999E-2</v>
          </cell>
          <cell r="AN41">
            <v>0.48599999999999999</v>
          </cell>
          <cell r="AO41">
            <v>-7.400000000000001E-2</v>
          </cell>
          <cell r="AP41">
            <v>-2.7000000000000003E-2</v>
          </cell>
          <cell r="AQ41">
            <v>-10.881553008156184</v>
          </cell>
          <cell r="AR41">
            <v>-22.845499156392449</v>
          </cell>
          <cell r="AS41">
            <v>-35.201216278480466</v>
          </cell>
          <cell r="AT41">
            <v>-51.171525992034717</v>
          </cell>
          <cell r="AU41">
            <v>-65.095877489304982</v>
          </cell>
          <cell r="AV41">
            <v>-77.296092407789672</v>
          </cell>
          <cell r="AW41">
            <v>-87.766598103406821</v>
          </cell>
        </row>
        <row r="42">
          <cell r="B42" t="str">
            <v>mstag:netIncomeAdjustedForConsensus</v>
          </cell>
          <cell r="C42">
            <v>6</v>
          </cell>
          <cell r="D42" t="str">
            <v>ISO4217:USD</v>
          </cell>
          <cell r="E42" t="b">
            <v>0</v>
          </cell>
          <cell r="I42" t="str">
            <v>Tax rate (GAAP)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-1.2746234067207412E-2</v>
          </cell>
          <cell r="T42">
            <v>0</v>
          </cell>
          <cell r="U42">
            <v>0.76434108527131528</v>
          </cell>
          <cell r="V42">
            <v>8.196721311475445E-3</v>
          </cell>
          <cell r="W42">
            <v>6.4748201438849157E-2</v>
          </cell>
          <cell r="X42">
            <v>-1.2600806451612894E-3</v>
          </cell>
          <cell r="Y42">
            <v>-2.2401433691756297E-3</v>
          </cell>
          <cell r="Z42">
            <v>-8.2304526748971252E-3</v>
          </cell>
          <cell r="AA42">
            <v>9.3240093240093379E-3</v>
          </cell>
          <cell r="AB42">
            <v>-4.2815092320042866E-3</v>
          </cell>
          <cell r="AC42">
            <v>-6.9261213720316671E-3</v>
          </cell>
          <cell r="AD42">
            <v>1.6077170418006422E-3</v>
          </cell>
          <cell r="AE42">
            <v>0</v>
          </cell>
          <cell r="AF42">
            <v>0.4</v>
          </cell>
          <cell r="AG42">
            <v>0.4</v>
          </cell>
          <cell r="AH42">
            <v>0.4</v>
          </cell>
          <cell r="AI42">
            <v>0.4</v>
          </cell>
          <cell r="AJ42">
            <v>0.62871927554981211</v>
          </cell>
          <cell r="AK42">
            <v>0</v>
          </cell>
          <cell r="AL42">
            <v>0</v>
          </cell>
          <cell r="AM42">
            <v>-3.0990280321171989E-3</v>
          </cell>
          <cell r="AN42">
            <v>0.62871927554981211</v>
          </cell>
          <cell r="AO42">
            <v>-8.7202451095922846E-3</v>
          </cell>
          <cell r="AP42">
            <v>-1.0831389366383775E-3</v>
          </cell>
          <cell r="AQ42">
            <v>0.4000000000000003</v>
          </cell>
          <cell r="AR42">
            <v>0.38000000000000023</v>
          </cell>
          <cell r="AS42">
            <v>0.36000000000000026</v>
          </cell>
          <cell r="AT42">
            <v>0.35</v>
          </cell>
          <cell r="AU42">
            <v>0.35</v>
          </cell>
          <cell r="AV42">
            <v>0.35</v>
          </cell>
          <cell r="AW42">
            <v>0.35</v>
          </cell>
          <cell r="AX42">
            <v>0.42997815388761795</v>
          </cell>
          <cell r="AY42">
            <v>0.29099180355054771</v>
          </cell>
        </row>
        <row r="43">
          <cell r="B43" t="str">
            <v>mstag:netIncomeAdjustedForConsensus</v>
          </cell>
          <cell r="C43">
            <v>6</v>
          </cell>
          <cell r="D43" t="str">
            <v>ISO4217:USD</v>
          </cell>
          <cell r="E43" t="b">
            <v>0</v>
          </cell>
          <cell r="I43" t="str">
            <v>Net income (adjusted)</v>
          </cell>
          <cell r="L43">
            <v>-2.0605555555555553</v>
          </cell>
          <cell r="M43">
            <v>-1.7231111111111113</v>
          </cell>
          <cell r="N43">
            <v>-1.6279259259259264</v>
          </cell>
          <cell r="O43">
            <v>-1.7950370370370363</v>
          </cell>
          <cell r="P43">
            <v>-1.7340740740740741</v>
          </cell>
          <cell r="Q43">
            <v>-2.0552592592592607</v>
          </cell>
          <cell r="R43">
            <v>-1.2001481481481484</v>
          </cell>
          <cell r="S43">
            <v>-1.6150370370370386</v>
          </cell>
          <cell r="T43">
            <v>7.1422222222221166E-2</v>
          </cell>
          <cell r="U43">
            <v>0.29455555555555346</v>
          </cell>
          <cell r="V43">
            <v>0.25740000000000063</v>
          </cell>
          <cell r="W43">
            <v>0.55979999999999996</v>
          </cell>
          <cell r="X43">
            <v>-1.8650000000000015</v>
          </cell>
          <cell r="Y43">
            <v>-1.3309999999999973</v>
          </cell>
          <cell r="Z43">
            <v>-1.5139999999999962</v>
          </cell>
          <cell r="AA43">
            <v>2.905199999999998</v>
          </cell>
          <cell r="AB43">
            <v>-1.6689999999999958</v>
          </cell>
          <cell r="AC43">
            <v>0.56580000000000175</v>
          </cell>
          <cell r="AD43">
            <v>-0.95300000000000606</v>
          </cell>
          <cell r="AE43">
            <v>1.3226100000000036</v>
          </cell>
          <cell r="AF43">
            <v>2.9159906120576231</v>
          </cell>
          <cell r="AG43">
            <v>4.5284213166842227</v>
          </cell>
          <cell r="AH43">
            <v>7.5056695283799417</v>
          </cell>
          <cell r="AI43">
            <v>9.5947773551124911</v>
          </cell>
          <cell r="AJ43">
            <v>1.1831777777777859</v>
          </cell>
          <cell r="AK43">
            <v>-8.1912222222222226</v>
          </cell>
          <cell r="AL43">
            <v>-7.2066296296296297</v>
          </cell>
          <cell r="AM43">
            <v>-6.6045185185185202</v>
          </cell>
          <cell r="AN43">
            <v>1.1831777777777859</v>
          </cell>
          <cell r="AO43">
            <v>-1.8047999999999815</v>
          </cell>
          <cell r="AP43">
            <v>-0.73359000000001828</v>
          </cell>
          <cell r="AQ43">
            <v>24.544858812234253</v>
          </cell>
          <cell r="AR43">
            <v>49.278773480803991</v>
          </cell>
          <cell r="AS43">
            <v>78.786305895680741</v>
          </cell>
          <cell r="AT43">
            <v>115.58356635318671</v>
          </cell>
          <cell r="AU43">
            <v>145.55385581516191</v>
          </cell>
          <cell r="AV43">
            <v>172.17353155699556</v>
          </cell>
          <cell r="AW43">
            <v>195.30778821550172</v>
          </cell>
          <cell r="AX43">
            <v>0.45047023062729502</v>
          </cell>
          <cell r="AY43" t="str">
            <v>NM</v>
          </cell>
          <cell r="AZ43" t="str">
            <v>NM</v>
          </cell>
          <cell r="BA43">
            <v>0.67614602232270016</v>
          </cell>
          <cell r="BB43">
            <v>0.43478867996017356</v>
          </cell>
          <cell r="BC43">
            <v>0.29769276474459749</v>
          </cell>
        </row>
        <row r="44">
          <cell r="B44" t="str">
            <v>mstag:netIncomeAsReported</v>
          </cell>
          <cell r="C44">
            <v>6</v>
          </cell>
          <cell r="D44" t="str">
            <v>ISO4217:USD</v>
          </cell>
          <cell r="E44" t="b">
            <v>0</v>
          </cell>
          <cell r="I44" t="str">
            <v>Net income (GAAP)</v>
          </cell>
          <cell r="L44">
            <v>-2.1269999999999998</v>
          </cell>
          <cell r="M44">
            <v>-1.7960000000000003</v>
          </cell>
          <cell r="N44">
            <v>-1.7280000000000002</v>
          </cell>
          <cell r="O44">
            <v>-1.8989999999999991</v>
          </cell>
          <cell r="P44">
            <v>-1.839</v>
          </cell>
          <cell r="Q44">
            <v>-2.2010000000000014</v>
          </cell>
          <cell r="R44">
            <v>-1.3330000000000011</v>
          </cell>
          <cell r="S44">
            <v>-1.7480000000000004</v>
          </cell>
          <cell r="T44">
            <v>-2.3000000000002352E-2</v>
          </cell>
          <cell r="U44">
            <v>-0.15200000000000213</v>
          </cell>
          <cell r="V44">
            <v>-0.24199999999999897</v>
          </cell>
          <cell r="W44">
            <v>0.12999999999999948</v>
          </cell>
          <cell r="X44">
            <v>-3.973000000000003</v>
          </cell>
          <cell r="Y44">
            <v>-2.2369999999999974</v>
          </cell>
          <cell r="Z44">
            <v>-4.8999999999999968</v>
          </cell>
          <cell r="AA44">
            <v>2.5499999999999963</v>
          </cell>
          <cell r="AB44">
            <v>-3.7529999999999957</v>
          </cell>
          <cell r="AC44">
            <v>-3.0529999999999982</v>
          </cell>
          <cell r="AD44">
            <v>-6.2100000000000035</v>
          </cell>
          <cell r="AE44">
            <v>-11.938549999999999</v>
          </cell>
          <cell r="AF44">
            <v>1.1652110120576231</v>
          </cell>
          <cell r="AG44">
            <v>2.5700216166842198</v>
          </cell>
          <cell r="AH44">
            <v>5.4257815283799395</v>
          </cell>
          <cell r="AI44">
            <v>7.1613153551124906</v>
          </cell>
          <cell r="AJ44">
            <v>-0.28699999999999237</v>
          </cell>
          <cell r="AK44">
            <v>-8.359</v>
          </cell>
          <cell r="AL44">
            <v>-7.5500000000000007</v>
          </cell>
          <cell r="AM44">
            <v>-7.1210000000000013</v>
          </cell>
          <cell r="AN44">
            <v>-0.28699999999999237</v>
          </cell>
          <cell r="AO44">
            <v>-8.5599999999999863</v>
          </cell>
          <cell r="AP44">
            <v>-24.954550000000015</v>
          </cell>
          <cell r="AQ44">
            <v>16.322329512234255</v>
          </cell>
          <cell r="AR44">
            <v>37.274235465692904</v>
          </cell>
          <cell r="AS44">
            <v>62.579940050631869</v>
          </cell>
          <cell r="AT44">
            <v>95.032833985207347</v>
          </cell>
          <cell r="AU44">
            <v>120.89234390870926</v>
          </cell>
          <cell r="AV44">
            <v>143.54988590018084</v>
          </cell>
          <cell r="AW44">
            <v>162.99511076346982</v>
          </cell>
          <cell r="AX44">
            <v>0.5484513995851491</v>
          </cell>
          <cell r="AY44" t="str">
            <v>NM</v>
          </cell>
          <cell r="AZ44" t="str">
            <v>NM</v>
          </cell>
          <cell r="BA44">
            <v>0.79899730678464476</v>
          </cell>
          <cell r="BB44">
            <v>0.48023278119768797</v>
          </cell>
          <cell r="BC44">
            <v>0.31883127122887511</v>
          </cell>
        </row>
        <row r="45">
          <cell r="B45" t="str">
            <v>mstag:adjEpsForConsensus</v>
          </cell>
          <cell r="C45">
            <v>0</v>
          </cell>
          <cell r="D45" t="str">
            <v>ISO4217:USD</v>
          </cell>
          <cell r="E45" t="b">
            <v>0</v>
          </cell>
          <cell r="I45" t="str">
            <v>EPS (adjusted non-GAAP)</v>
          </cell>
          <cell r="L45">
            <v>-3.590624242522529E-2</v>
          </cell>
          <cell r="M45">
            <v>-3.0026099084949791E-2</v>
          </cell>
          <cell r="N45">
            <v>-2.8367448181151309E-2</v>
          </cell>
          <cell r="O45">
            <v>-3.1279445409921246E-2</v>
          </cell>
          <cell r="P45">
            <v>-3.0217134364142143E-2</v>
          </cell>
          <cell r="Q45">
            <v>-3.5813951732912797E-2</v>
          </cell>
          <cell r="R45">
            <v>-2.0913199955909061E-2</v>
          </cell>
          <cell r="S45">
            <v>-2.8142852650208963E-2</v>
          </cell>
          <cell r="T45">
            <v>9.8718743586706861E-4</v>
          </cell>
          <cell r="U45">
            <v>4.0713035041748894E-3</v>
          </cell>
          <cell r="V45">
            <v>3.5268920172539914E-3</v>
          </cell>
          <cell r="W45">
            <v>7.8057570679401196E-3</v>
          </cell>
          <cell r="X45">
            <v>-2.8976684877697442E-2</v>
          </cell>
          <cell r="Y45">
            <v>-1.822456830639398E-2</v>
          </cell>
          <cell r="Z45">
            <v>1.1246716972219312E-2</v>
          </cell>
          <cell r="AA45">
            <v>3.5240963855421671E-2</v>
          </cell>
          <cell r="AB45">
            <v>-7.1522192419452941E-3</v>
          </cell>
          <cell r="AC45">
            <v>1.0326502454224708E-2</v>
          </cell>
          <cell r="AD45">
            <v>4.1438819206244891E-2</v>
          </cell>
          <cell r="AE45">
            <v>8.0817358322577415E-2</v>
          </cell>
          <cell r="AF45">
            <v>2.8507571664791218</v>
          </cell>
          <cell r="AG45">
            <v>-0.12795726143807409</v>
          </cell>
          <cell r="AH45">
            <v>-0.12557923510124763</v>
          </cell>
          <cell r="AI45">
            <v>-0.11508713870317294</v>
          </cell>
          <cell r="AJ45">
            <v>1.6353708975691186E-2</v>
          </cell>
          <cell r="AK45">
            <v>8.7545947292676767E-3</v>
          </cell>
          <cell r="AL45">
            <v>0.12637684327516185</v>
          </cell>
          <cell r="AM45">
            <v>0.36464450967625833</v>
          </cell>
          <cell r="AN45">
            <v>0.63349785821110816</v>
          </cell>
          <cell r="AO45">
            <v>1.0047232233597061</v>
          </cell>
          <cell r="AP45">
            <v>1.3963087439285327</v>
          </cell>
          <cell r="AQ45">
            <v>1.7759803517148363</v>
          </cell>
          <cell r="AR45">
            <v>2.0725561621259074</v>
          </cell>
          <cell r="AS45">
            <v>2.345249588409386</v>
          </cell>
          <cell r="AT45">
            <v>115.45406185003937</v>
          </cell>
          <cell r="AU45">
            <v>3.1671234659963781</v>
          </cell>
          <cell r="AV45">
            <v>0.99584271225554277</v>
          </cell>
          <cell r="AW45">
            <v>0.56448207972780484</v>
          </cell>
          <cell r="AX45">
            <v>0.41003860079304449</v>
          </cell>
          <cell r="AY45">
            <v>0.27297523772971038</v>
          </cell>
          <cell r="AZ45" t="str">
            <v>NM</v>
          </cell>
          <cell r="BA45">
            <v>0.65508917238707376</v>
          </cell>
          <cell r="BB45">
            <v>0.42753619058436304</v>
          </cell>
          <cell r="BC45">
            <v>0.30634207371639854</v>
          </cell>
        </row>
        <row r="46">
          <cell r="B46" t="str">
            <v>mstag:adjEpsForConsensus</v>
          </cell>
          <cell r="C46">
            <v>0</v>
          </cell>
          <cell r="D46" t="str">
            <v>ISO4217:USD</v>
          </cell>
          <cell r="E46" t="b">
            <v>0</v>
          </cell>
          <cell r="I46" t="str">
            <v>EPS (adjusted non-GAAP)</v>
          </cell>
          <cell r="L46">
            <v>-3.590624242522529E-2</v>
          </cell>
          <cell r="M46">
            <v>-3.0026099084949791E-2</v>
          </cell>
          <cell r="N46">
            <v>-2.8367448181151309E-2</v>
          </cell>
          <cell r="O46">
            <v>-3.1279445409921246E-2</v>
          </cell>
          <cell r="P46">
            <v>-3.0217134364142143E-2</v>
          </cell>
          <cell r="Q46">
            <v>-3.5813951732912797E-2</v>
          </cell>
          <cell r="R46">
            <v>-2.0913199955909061E-2</v>
          </cell>
          <cell r="S46">
            <v>-2.8142852650208963E-2</v>
          </cell>
          <cell r="T46">
            <v>9.8718743586706861E-4</v>
          </cell>
          <cell r="U46">
            <v>4.0713035041748894E-3</v>
          </cell>
          <cell r="V46">
            <v>3.5268920172539914E-3</v>
          </cell>
          <cell r="W46">
            <v>7.8057570679401196E-3</v>
          </cell>
          <cell r="X46">
            <v>-2.8976684877697442E-2</v>
          </cell>
          <cell r="Y46">
            <v>-1.822456830639398E-2</v>
          </cell>
          <cell r="Z46">
            <v>-2.0053361544730787E-2</v>
          </cell>
          <cell r="AA46">
            <v>3.4918269230769204E-2</v>
          </cell>
          <cell r="AB46">
            <v>-2.1148801905799711E-2</v>
          </cell>
          <cell r="AC46">
            <v>6.8011347244927613E-3</v>
          </cell>
          <cell r="AD46">
            <v>-8.9886606112836841E-3</v>
          </cell>
          <cell r="AE46">
            <v>1.2185851589422345E-2</v>
          </cell>
          <cell r="AF46">
            <v>2.6800831290879214E-2</v>
          </cell>
          <cell r="AG46">
            <v>4.1519008677833126E-2</v>
          </cell>
          <cell r="AH46">
            <v>6.8647944773709307E-2</v>
          </cell>
          <cell r="AI46">
            <v>8.7540878221653282E-2</v>
          </cell>
          <cell r="AJ46">
            <v>1.6353708975691186E-2</v>
          </cell>
          <cell r="AK46">
            <v>-0.12795726143807409</v>
          </cell>
          <cell r="AL46">
            <v>-0.12557923510124763</v>
          </cell>
          <cell r="AM46">
            <v>-0.11508713870317294</v>
          </cell>
          <cell r="AN46">
            <v>1.6353708975691186E-2</v>
          </cell>
          <cell r="AO46">
            <v>-2.4817293027498903E-2</v>
          </cell>
          <cell r="AP46">
            <v>-7.9140191765229954E-3</v>
          </cell>
          <cell r="AQ46">
            <v>0.22476465237963411</v>
          </cell>
          <cell r="AR46">
            <v>0.44472702644233691</v>
          </cell>
          <cell r="AS46">
            <v>0.70072661696972671</v>
          </cell>
          <cell r="AT46">
            <v>1.0131093503787387</v>
          </cell>
          <cell r="AU46">
            <v>1.2573160049711964</v>
          </cell>
          <cell r="AV46">
            <v>1.4657023330098846</v>
          </cell>
          <cell r="AW46">
            <v>1.6385353209952498</v>
          </cell>
          <cell r="AX46">
            <v>0.42971653024273748</v>
          </cell>
          <cell r="AY46" t="str">
            <v>NM</v>
          </cell>
          <cell r="AZ46" t="str">
            <v>NM</v>
          </cell>
          <cell r="BA46">
            <v>0.65187090391064939</v>
          </cell>
          <cell r="BB46">
            <v>0.41400292250989101</v>
          </cell>
          <cell r="BC46">
            <v>0.27888763458328553</v>
          </cell>
        </row>
        <row r="47">
          <cell r="I47" t="str">
            <v>EPS (GAAP)</v>
          </cell>
          <cell r="L47">
            <v>-3.7064071110600574E-2</v>
          </cell>
          <cell r="M47">
            <v>-3.1296225535796265E-2</v>
          </cell>
          <cell r="N47">
            <v>-3.0111290493238276E-2</v>
          </cell>
          <cell r="O47">
            <v>-3.3091053614964963E-2</v>
          </cell>
          <cell r="P47">
            <v>-3.204552269506087E-2</v>
          </cell>
          <cell r="Q47">
            <v>-3.8353559245149001E-2</v>
          </cell>
          <cell r="R47">
            <v>-2.3228211937202922E-2</v>
          </cell>
          <cell r="S47">
            <v>-3.0459800799872983E-2</v>
          </cell>
          <cell r="T47">
            <v>-3.5928911867288895E-4</v>
          </cell>
          <cell r="U47">
            <v>-2.3744324364467087E-3</v>
          </cell>
          <cell r="V47">
            <v>-3.7803463790795594E-3</v>
          </cell>
          <cell r="W47">
            <v>1.8126981401075592E-3</v>
          </cell>
          <cell r="X47">
            <v>-6.1728884192542584E-2</v>
          </cell>
          <cell r="Y47">
            <v>-3.0629871751617854E-2</v>
          </cell>
          <cell r="Z47">
            <v>-6.4901896677134113E-2</v>
          </cell>
          <cell r="AA47">
            <v>3.0649038461538415E-2</v>
          </cell>
          <cell r="AB47">
            <v>-4.7556293320830688E-2</v>
          </cell>
          <cell r="AC47">
            <v>-3.8376931102535393E-2</v>
          </cell>
          <cell r="AD47">
            <v>-5.8572489397766374E-2</v>
          </cell>
          <cell r="AE47">
            <v>-0.11232315239272243</v>
          </cell>
          <cell r="AF47">
            <v>1.0709439057622684E-2</v>
          </cell>
          <cell r="AG47">
            <v>2.3563344119990504E-2</v>
          </cell>
          <cell r="AH47">
            <v>4.9624986725845567E-2</v>
          </cell>
          <cell r="AI47">
            <v>6.5338445302716278E-2</v>
          </cell>
          <cell r="AJ47">
            <v>-4.483303350395906E-3</v>
          </cell>
          <cell r="AK47">
            <v>-0.1305781627385379</v>
          </cell>
          <cell r="AL47">
            <v>-0.13156264075460011</v>
          </cell>
          <cell r="AM47">
            <v>-0.12408709467728575</v>
          </cell>
          <cell r="AN47">
            <v>-4.483303350395906E-3</v>
          </cell>
          <cell r="AO47">
            <v>-0.11770613271021302</v>
          </cell>
          <cell r="AP47">
            <v>-0.26921139497743579</v>
          </cell>
          <cell r="AQ47">
            <v>0.14946847919999198</v>
          </cell>
          <cell r="AR47">
            <v>0.33638945798897441</v>
          </cell>
          <cell r="AS47">
            <v>0.5565869497665028</v>
          </cell>
          <cell r="AT47">
            <v>0.83297873340581052</v>
          </cell>
          <cell r="AU47">
            <v>1.0442861717653578</v>
          </cell>
          <cell r="AV47">
            <v>1.2220310564841232</v>
          </cell>
          <cell r="AW47">
            <v>1.3674480089897436</v>
          </cell>
          <cell r="AX47">
            <v>0.52629575948586904</v>
          </cell>
          <cell r="AY47" t="str">
            <v>NM</v>
          </cell>
          <cell r="AZ47" t="str">
            <v>NM</v>
          </cell>
          <cell r="BA47">
            <v>0.77294297019186065</v>
          </cell>
          <cell r="BB47">
            <v>0.45878867587967503</v>
          </cell>
          <cell r="BC47">
            <v>0.29971981866471736</v>
          </cell>
        </row>
        <row r="48">
          <cell r="B48" t="str">
            <v>mstag:averageBasicSharesOutstanding</v>
          </cell>
          <cell r="C48">
            <v>6</v>
          </cell>
          <cell r="D48" t="str">
            <v>ms_eqr_gcim_Decimal:ms_eqr_gcim_decimal</v>
          </cell>
          <cell r="E48" t="b">
            <v>0</v>
          </cell>
          <cell r="I48" t="str">
            <v>Basic shares</v>
          </cell>
          <cell r="L48">
            <v>57.387112000000002</v>
          </cell>
          <cell r="M48">
            <v>57.387112000000002</v>
          </cell>
          <cell r="N48">
            <v>57.387112000000002</v>
          </cell>
          <cell r="O48">
            <v>57.387112000000002</v>
          </cell>
          <cell r="P48">
            <v>57.387112000000002</v>
          </cell>
          <cell r="Q48">
            <v>57.387112000000002</v>
          </cell>
          <cell r="R48">
            <v>57.387112000000002</v>
          </cell>
          <cell r="S48">
            <v>57.387112000000002</v>
          </cell>
          <cell r="T48">
            <v>64.015298000000001</v>
          </cell>
          <cell r="U48">
            <v>64.015298000000001</v>
          </cell>
          <cell r="V48">
            <v>64.015298000000001</v>
          </cell>
          <cell r="W48">
            <v>64.015298000000001</v>
          </cell>
          <cell r="X48">
            <v>64.362089999999995</v>
          </cell>
          <cell r="Y48">
            <v>73.033280000000005</v>
          </cell>
          <cell r="Z48">
            <v>75.498564000000002</v>
          </cell>
          <cell r="AA48">
            <v>78</v>
          </cell>
          <cell r="AB48">
            <v>78.29249999999999</v>
          </cell>
          <cell r="AC48">
            <v>78.586096874999981</v>
          </cell>
          <cell r="AD48">
            <v>78.880794738281224</v>
          </cell>
          <cell r="AE48">
            <v>79.176597718549772</v>
          </cell>
          <cell r="AF48">
            <v>2.6201271552160267E-2</v>
          </cell>
          <cell r="AG48">
            <v>64.015298000000001</v>
          </cell>
          <cell r="AH48">
            <v>57.387112000000002</v>
          </cell>
          <cell r="AI48">
            <v>57.387112000000002</v>
          </cell>
          <cell r="AJ48">
            <v>64.015298000000001</v>
          </cell>
          <cell r="AK48">
            <v>72.7234835</v>
          </cell>
          <cell r="AL48">
            <v>78.733997332957742</v>
          </cell>
          <cell r="AM48">
            <v>79.915007292952097</v>
          </cell>
          <cell r="AN48">
            <v>81.113732402346372</v>
          </cell>
          <cell r="AO48">
            <v>82.330438388381566</v>
          </cell>
          <cell r="AP48">
            <v>83.565394964207286</v>
          </cell>
          <cell r="AQ48">
            <v>84.818875888670391</v>
          </cell>
          <cell r="AR48">
            <v>86.091159027000444</v>
          </cell>
          <cell r="AS48">
            <v>87.38252641240544</v>
          </cell>
          <cell r="AT48">
            <v>1.011974221681863</v>
          </cell>
          <cell r="AU48">
            <v>3.7066416513131882E-2</v>
          </cell>
          <cell r="AV48">
            <v>1.5000000000005311E-2</v>
          </cell>
          <cell r="AW48">
            <v>1.5000000000005172E-2</v>
          </cell>
          <cell r="AX48">
            <v>1.5000000000005332E-2</v>
          </cell>
          <cell r="AY48">
            <v>1.5000000000005302E-2</v>
          </cell>
          <cell r="AZ48" t="str">
            <v>NM</v>
          </cell>
          <cell r="BA48">
            <v>0.63111901399598214</v>
          </cell>
          <cell r="BB48">
            <v>0.40685549981496399</v>
          </cell>
          <cell r="BC48">
            <v>0.28741160465712934</v>
          </cell>
        </row>
        <row r="49">
          <cell r="B49" t="str">
            <v>mstag:averageBasicSharesOutstanding</v>
          </cell>
          <cell r="C49">
            <v>6</v>
          </cell>
          <cell r="D49" t="str">
            <v>ms_eqr_gcim_Decimal:ms_eqr_gcim_decimal</v>
          </cell>
          <cell r="E49" t="b">
            <v>0</v>
          </cell>
          <cell r="I49" t="str">
            <v>Average basic shares</v>
          </cell>
          <cell r="L49">
            <v>57.387112000000002</v>
          </cell>
          <cell r="M49">
            <v>57.387112000000002</v>
          </cell>
          <cell r="N49">
            <v>57.387112000000002</v>
          </cell>
          <cell r="O49">
            <v>57.387112000000002</v>
          </cell>
          <cell r="P49">
            <v>57.387112000000002</v>
          </cell>
          <cell r="Q49">
            <v>57.387112000000002</v>
          </cell>
          <cell r="R49">
            <v>57.387112000000002</v>
          </cell>
          <cell r="S49">
            <v>57.387112000000002</v>
          </cell>
          <cell r="T49">
            <v>64.015298000000001</v>
          </cell>
          <cell r="U49">
            <v>64.015298000000001</v>
          </cell>
          <cell r="V49">
            <v>64.015298000000001</v>
          </cell>
          <cell r="W49">
            <v>64.015298000000001</v>
          </cell>
          <cell r="X49">
            <v>64.362089999999995</v>
          </cell>
          <cell r="Y49">
            <v>73.033280000000005</v>
          </cell>
          <cell r="Z49">
            <v>75.498564000000002</v>
          </cell>
          <cell r="AA49">
            <v>78</v>
          </cell>
          <cell r="AB49">
            <v>78.917000000000002</v>
          </cell>
          <cell r="AC49">
            <v>79.552999999999997</v>
          </cell>
          <cell r="AD49">
            <v>106.02247</v>
          </cell>
          <cell r="AE49">
            <v>106.287526175</v>
          </cell>
          <cell r="AF49">
            <v>106.55324499043749</v>
          </cell>
          <cell r="AG49">
            <v>106.81962810291358</v>
          </cell>
          <cell r="AH49">
            <v>107.08667717317086</v>
          </cell>
          <cell r="AI49">
            <v>107.35439386610378</v>
          </cell>
          <cell r="AJ49">
            <v>64.015298000000001</v>
          </cell>
          <cell r="AK49">
            <v>64.015298000000001</v>
          </cell>
          <cell r="AL49">
            <v>57.387112000000002</v>
          </cell>
          <cell r="AM49">
            <v>57.387112000000002</v>
          </cell>
          <cell r="AN49">
            <v>64.015298000000001</v>
          </cell>
          <cell r="AO49">
            <v>72.7234835</v>
          </cell>
          <cell r="AP49">
            <v>92.694999043750002</v>
          </cell>
          <cell r="AQ49">
            <v>106.95348603315642</v>
          </cell>
          <cell r="AR49">
            <v>108.55778832365375</v>
          </cell>
          <cell r="AS49">
            <v>110.18615514850855</v>
          </cell>
          <cell r="AT49">
            <v>111.83894747573616</v>
          </cell>
          <cell r="AU49">
            <v>113.51653168787219</v>
          </cell>
          <cell r="AV49">
            <v>115.21927966319026</v>
          </cell>
          <cell r="AW49">
            <v>116.94756885813811</v>
          </cell>
          <cell r="AX49">
            <v>1.500000000000527E-2</v>
          </cell>
          <cell r="AY49">
            <v>0.14286632878381567</v>
          </cell>
          <cell r="AZ49">
            <v>5.9311226432181438E-2</v>
          </cell>
          <cell r="BA49">
            <v>1.5000000000005287E-2</v>
          </cell>
          <cell r="BB49">
            <v>1.5000000000005188E-2</v>
          </cell>
          <cell r="BC49">
            <v>1.5000000000005153E-2</v>
          </cell>
        </row>
        <row r="50">
          <cell r="B50" t="str">
            <v>mstag:averageDilutedSharesOutstanding</v>
          </cell>
          <cell r="C50">
            <v>6</v>
          </cell>
          <cell r="D50" t="str">
            <v>ms_eqr_gcim_Decimal:ms_eqr_gcim_decimal</v>
          </cell>
          <cell r="E50" t="b">
            <v>0</v>
          </cell>
          <cell r="I50" t="str">
            <v>Average diluted shares</v>
          </cell>
          <cell r="L50">
            <v>66.353918000000007</v>
          </cell>
          <cell r="M50">
            <v>66.353918000000007</v>
          </cell>
          <cell r="N50">
            <v>66.353918000000007</v>
          </cell>
          <cell r="O50">
            <v>66.353918000000007</v>
          </cell>
          <cell r="P50">
            <v>66.353918000000007</v>
          </cell>
          <cell r="Q50">
            <v>66.353918000000007</v>
          </cell>
          <cell r="R50">
            <v>66.353918000000007</v>
          </cell>
          <cell r="S50">
            <v>66.353918000000007</v>
          </cell>
          <cell r="T50">
            <v>72.349201000000008</v>
          </cell>
          <cell r="U50">
            <v>72.349201000000008</v>
          </cell>
          <cell r="V50">
            <v>72.982104000000007</v>
          </cell>
          <cell r="W50">
            <v>71.716298000000009</v>
          </cell>
          <cell r="X50">
            <v>64.362089999999995</v>
          </cell>
          <cell r="Y50">
            <v>73.033280000000005</v>
          </cell>
          <cell r="Z50">
            <v>82.173000000000002</v>
          </cell>
          <cell r="AA50">
            <v>83.2</v>
          </cell>
          <cell r="AB50">
            <v>83.302000000000007</v>
          </cell>
          <cell r="AC50">
            <v>83.191999999999993</v>
          </cell>
          <cell r="AD50">
            <v>108.27146999999999</v>
          </cell>
          <cell r="AE50">
            <v>108.53652617499999</v>
          </cell>
          <cell r="AF50">
            <v>108.80224499043749</v>
          </cell>
          <cell r="AG50">
            <v>109.06862810291358</v>
          </cell>
          <cell r="AH50">
            <v>109.33567717317085</v>
          </cell>
          <cell r="AI50">
            <v>109.60339386610377</v>
          </cell>
          <cell r="AJ50">
            <v>72.349201000000008</v>
          </cell>
          <cell r="AK50">
            <v>72.982104000000007</v>
          </cell>
          <cell r="AL50">
            <v>66.353918000000007</v>
          </cell>
          <cell r="AM50">
            <v>66.353918000000007</v>
          </cell>
          <cell r="AN50">
            <v>72.349201000000008</v>
          </cell>
          <cell r="AO50">
            <v>75.692092500000001</v>
          </cell>
          <cell r="AP50">
            <v>95.82549904375</v>
          </cell>
          <cell r="AQ50">
            <v>109.20248603315642</v>
          </cell>
          <cell r="AR50">
            <v>110.80678832365375</v>
          </cell>
          <cell r="AS50">
            <v>112.43515514850854</v>
          </cell>
          <cell r="AT50">
            <v>114.08794747573616</v>
          </cell>
          <cell r="AU50">
            <v>115.76553168787218</v>
          </cell>
          <cell r="AV50">
            <v>117.46827966319026</v>
          </cell>
          <cell r="AW50">
            <v>119.19656885813811</v>
          </cell>
          <cell r="AX50">
            <v>1.4515954697241273E-2</v>
          </cell>
          <cell r="AY50">
            <v>0.13546029400405651</v>
          </cell>
          <cell r="AZ50">
            <v>5.472768228762255E-2</v>
          </cell>
          <cell r="BA50">
            <v>1.469552999213204E-2</v>
          </cell>
          <cell r="BB50">
            <v>1.4699939526943442E-2</v>
          </cell>
          <cell r="BC50">
            <v>1.4704286485220945E-2</v>
          </cell>
        </row>
        <row r="51">
          <cell r="B51" t="str">
            <v>mstag:periodEndBasicSharesOutstanding</v>
          </cell>
          <cell r="C51">
            <v>6</v>
          </cell>
          <cell r="D51" t="str">
            <v>ms_eqr_gcim_Decimal:ms_eqr_gcim_decimal</v>
          </cell>
          <cell r="E51" t="b">
            <v>0</v>
          </cell>
          <cell r="I51" t="str">
            <v>Period-end basic shares (balance sheet)</v>
          </cell>
          <cell r="L51">
            <v>57.387112000000002</v>
          </cell>
          <cell r="M51">
            <v>57.387112000000002</v>
          </cell>
          <cell r="N51">
            <v>57.387112000000002</v>
          </cell>
          <cell r="O51">
            <v>57.387112000000002</v>
          </cell>
          <cell r="P51">
            <v>57.387112000000002</v>
          </cell>
          <cell r="Q51">
            <v>57.387112000000002</v>
          </cell>
          <cell r="R51">
            <v>57.387112000000002</v>
          </cell>
          <cell r="S51">
            <v>57.387112000000002</v>
          </cell>
          <cell r="T51">
            <v>64.015298000000001</v>
          </cell>
          <cell r="U51">
            <v>64.015298000000001</v>
          </cell>
          <cell r="V51">
            <v>64.015298000000001</v>
          </cell>
          <cell r="W51">
            <v>64.015298000000001</v>
          </cell>
          <cell r="X51">
            <v>65.841376999999994</v>
          </cell>
          <cell r="Y51">
            <v>76.122017</v>
          </cell>
          <cell r="Z51">
            <v>76.757514999999998</v>
          </cell>
          <cell r="AA51">
            <v>79.182912999999999</v>
          </cell>
          <cell r="AB51">
            <v>79.460999999999999</v>
          </cell>
          <cell r="AC51">
            <v>81.274675000000002</v>
          </cell>
          <cell r="AD51">
            <v>106.191141</v>
          </cell>
          <cell r="AE51">
            <v>106.456197175</v>
          </cell>
          <cell r="AF51">
            <v>106.72191599043749</v>
          </cell>
          <cell r="AG51">
            <v>106.98829910291359</v>
          </cell>
          <cell r="AH51">
            <v>107.25534817317086</v>
          </cell>
          <cell r="AI51">
            <v>107.52306486610378</v>
          </cell>
          <cell r="AJ51">
            <v>64.015298000000001</v>
          </cell>
          <cell r="AK51">
            <v>64.015298000000001</v>
          </cell>
          <cell r="AL51">
            <v>57.387112000000002</v>
          </cell>
          <cell r="AM51">
            <v>57.387112000000002</v>
          </cell>
          <cell r="AN51">
            <v>64.015298000000001</v>
          </cell>
          <cell r="AO51">
            <v>79.182912999999999</v>
          </cell>
          <cell r="AP51">
            <v>106.456197175</v>
          </cell>
          <cell r="AQ51">
            <v>107.52306486610378</v>
          </cell>
          <cell r="AR51">
            <v>108.55778832365375</v>
          </cell>
          <cell r="AS51">
            <v>110.18615514850855</v>
          </cell>
          <cell r="AT51">
            <v>111.83894747573616</v>
          </cell>
          <cell r="AU51">
            <v>113.51653168787219</v>
          </cell>
          <cell r="AV51">
            <v>115.21927966319026</v>
          </cell>
          <cell r="AW51">
            <v>116.94756885813811</v>
          </cell>
          <cell r="AY51">
            <v>0.14286632878381567</v>
          </cell>
          <cell r="AZ51">
            <v>5.9311226432181438E-2</v>
          </cell>
          <cell r="BA51">
            <v>1.5000000000005287E-2</v>
          </cell>
          <cell r="BB51">
            <v>1.5000000000005188E-2</v>
          </cell>
          <cell r="BC51">
            <v>1.5000000000005153E-2</v>
          </cell>
        </row>
        <row r="52">
          <cell r="B52" t="str">
            <v>mstag:averageDilutedSharesOutstanding</v>
          </cell>
          <cell r="C52">
            <v>6</v>
          </cell>
          <cell r="D52" t="str">
            <v>ms_eqr_gcim_Decimal:ms_eqr_gcim_decimal</v>
          </cell>
          <cell r="E52" t="b">
            <v>0</v>
          </cell>
          <cell r="I52" t="str">
            <v>Options vested and expected to vest</v>
          </cell>
          <cell r="L52">
            <v>66.353918000000007</v>
          </cell>
          <cell r="M52">
            <v>66.353918000000007</v>
          </cell>
          <cell r="N52">
            <v>66.353918000000007</v>
          </cell>
          <cell r="O52">
            <v>66.353918000000007</v>
          </cell>
          <cell r="P52">
            <v>66.353918000000007</v>
          </cell>
          <cell r="Q52">
            <v>66.353918000000007</v>
          </cell>
          <cell r="R52">
            <v>66.353918000000007</v>
          </cell>
          <cell r="S52">
            <v>66.353918000000007</v>
          </cell>
          <cell r="T52">
            <v>72.349201000000008</v>
          </cell>
          <cell r="U52">
            <v>72.349201000000008</v>
          </cell>
          <cell r="V52">
            <v>72.982104000000007</v>
          </cell>
          <cell r="W52">
            <v>7.6504979999999998</v>
          </cell>
          <cell r="X52">
            <v>7.6346759999999998</v>
          </cell>
          <cell r="Y52">
            <v>7.246937</v>
          </cell>
          <cell r="Z52">
            <v>6.948963</v>
          </cell>
          <cell r="AA52">
            <v>5.5580600000000002</v>
          </cell>
          <cell r="AB52">
            <v>5.8344440000000004</v>
          </cell>
          <cell r="AC52">
            <v>5.5506149999999996</v>
          </cell>
          <cell r="AD52">
            <v>6.3335650000000001</v>
          </cell>
          <cell r="AE52">
            <v>6.3335650000000001</v>
          </cell>
          <cell r="AF52">
            <v>6.3335650000000001</v>
          </cell>
          <cell r="AG52">
            <v>6.3335650000000001</v>
          </cell>
          <cell r="AH52">
            <v>6.3335650000000001</v>
          </cell>
          <cell r="AI52">
            <v>6.3335650000000001</v>
          </cell>
          <cell r="AJ52">
            <v>7.6504979999999998</v>
          </cell>
          <cell r="AK52">
            <v>5.5580600000000002</v>
          </cell>
          <cell r="AL52">
            <v>0</v>
          </cell>
          <cell r="AM52">
            <v>0</v>
          </cell>
          <cell r="AN52">
            <v>7.6504979999999998</v>
          </cell>
          <cell r="AO52">
            <v>5.5580600000000002</v>
          </cell>
          <cell r="AP52">
            <v>6.3335650000000001</v>
          </cell>
          <cell r="AQ52">
            <v>6.3335650000000001</v>
          </cell>
          <cell r="AR52">
            <v>6.3335650000000001</v>
          </cell>
          <cell r="AS52">
            <v>6.3335650000000001</v>
          </cell>
          <cell r="AT52">
            <v>6.3335650000000001</v>
          </cell>
          <cell r="AU52">
            <v>6.3335650000000001</v>
          </cell>
          <cell r="AV52">
            <v>6.3335650000000001</v>
          </cell>
          <cell r="AW52">
            <v>6.3335650000000001</v>
          </cell>
          <cell r="AY52">
            <v>0.13546029400405651</v>
          </cell>
          <cell r="AZ52">
            <v>5.472768228762255E-2</v>
          </cell>
          <cell r="BA52">
            <v>1.469552999213204E-2</v>
          </cell>
          <cell r="BB52">
            <v>1.4699939526943442E-2</v>
          </cell>
          <cell r="BC52">
            <v>1.4704286485220945E-2</v>
          </cell>
        </row>
        <row r="53">
          <cell r="B53" t="str">
            <v>mstag:periodEndBasicSharesOutstanding</v>
          </cell>
          <cell r="C53">
            <v>6</v>
          </cell>
          <cell r="D53" t="str">
            <v>ms_eqr_gcim_Decimal:ms_eqr_gcim_decimal</v>
          </cell>
          <cell r="E53" t="b">
            <v>0</v>
          </cell>
          <cell r="I53" t="str">
            <v>RSUs (unvested)</v>
          </cell>
          <cell r="L53">
            <v>57.387112000000002</v>
          </cell>
          <cell r="M53">
            <v>57.387112000000002</v>
          </cell>
          <cell r="N53">
            <v>57.387112000000002</v>
          </cell>
          <cell r="O53">
            <v>57.387112000000002</v>
          </cell>
          <cell r="P53">
            <v>57.387112000000002</v>
          </cell>
          <cell r="Q53">
            <v>57.387112000000002</v>
          </cell>
          <cell r="R53">
            <v>57.387112000000002</v>
          </cell>
          <cell r="S53">
            <v>57.387112000000002</v>
          </cell>
          <cell r="T53">
            <v>64.015298000000001</v>
          </cell>
          <cell r="U53">
            <v>64.015298000000001</v>
          </cell>
          <cell r="V53">
            <v>64.015298000000001</v>
          </cell>
          <cell r="W53">
            <v>0</v>
          </cell>
          <cell r="X53">
            <v>0</v>
          </cell>
          <cell r="Y53">
            <v>0.17307</v>
          </cell>
          <cell r="Z53">
            <v>0.42010700000000001</v>
          </cell>
          <cell r="AA53">
            <v>0.44454900000000003</v>
          </cell>
          <cell r="AB53">
            <v>0.38200400000000001</v>
          </cell>
          <cell r="AC53">
            <v>0.54940299999999997</v>
          </cell>
          <cell r="AD53">
            <v>0.50913900000000001</v>
          </cell>
          <cell r="AE53">
            <v>0.50913900000000001</v>
          </cell>
          <cell r="AF53">
            <v>0.50913900000000001</v>
          </cell>
          <cell r="AG53">
            <v>0.50913900000000001</v>
          </cell>
          <cell r="AH53">
            <v>0.50913900000000001</v>
          </cell>
          <cell r="AI53">
            <v>0.50913900000000001</v>
          </cell>
          <cell r="AJ53">
            <v>0</v>
          </cell>
          <cell r="AK53">
            <v>0.44454900000000003</v>
          </cell>
          <cell r="AL53">
            <v>0</v>
          </cell>
          <cell r="AM53">
            <v>0</v>
          </cell>
          <cell r="AN53">
            <v>0</v>
          </cell>
          <cell r="AO53">
            <v>0.44454900000000003</v>
          </cell>
          <cell r="AP53">
            <v>0.50913900000000001</v>
          </cell>
          <cell r="AQ53">
            <v>0.50913900000000001</v>
          </cell>
          <cell r="AR53">
            <v>0.50913900000000001</v>
          </cell>
          <cell r="AS53">
            <v>0.50913900000000001</v>
          </cell>
          <cell r="AT53">
            <v>0.50913900000000001</v>
          </cell>
          <cell r="AU53">
            <v>0.50913900000000001</v>
          </cell>
          <cell r="AV53">
            <v>0.50913900000000001</v>
          </cell>
          <cell r="AW53">
            <v>0.50913900000000001</v>
          </cell>
        </row>
        <row r="54">
          <cell r="I54" t="str">
            <v>Period-end fully diluted shares (for market cap)</v>
          </cell>
          <cell r="L54">
            <v>40178</v>
          </cell>
          <cell r="P54">
            <v>40543</v>
          </cell>
          <cell r="T54">
            <v>40908</v>
          </cell>
          <cell r="W54">
            <v>71.665796</v>
          </cell>
          <cell r="X54">
            <v>73.476052999999993</v>
          </cell>
          <cell r="Y54">
            <v>83.542023999999998</v>
          </cell>
          <cell r="Z54">
            <v>84.126585000000006</v>
          </cell>
          <cell r="AA54">
            <v>85.185521999999992</v>
          </cell>
          <cell r="AB54">
            <v>85.677447999999998</v>
          </cell>
          <cell r="AC54">
            <v>87.374692999999994</v>
          </cell>
          <cell r="AD54">
            <v>113.03384500000001</v>
          </cell>
          <cell r="AE54">
            <v>113.298901175</v>
          </cell>
          <cell r="AF54">
            <v>113.56461999043751</v>
          </cell>
          <cell r="AG54">
            <v>113.8310031029136</v>
          </cell>
          <cell r="AH54">
            <v>114.09805217317086</v>
          </cell>
          <cell r="AI54">
            <v>114.36576886610379</v>
          </cell>
          <cell r="AJ54">
            <v>71.665796</v>
          </cell>
          <cell r="AK54">
            <v>64.015298000000001</v>
          </cell>
          <cell r="AL54">
            <v>57.387112000000002</v>
          </cell>
          <cell r="AM54">
            <v>57.387112000000002</v>
          </cell>
          <cell r="AN54">
            <v>71.665796</v>
          </cell>
          <cell r="AO54">
            <v>85.185521999999992</v>
          </cell>
          <cell r="AP54">
            <v>113.298901175</v>
          </cell>
          <cell r="AQ54">
            <v>114.36576886610379</v>
          </cell>
          <cell r="AR54">
            <v>115.40049232365376</v>
          </cell>
          <cell r="AS54">
            <v>117.02885914850856</v>
          </cell>
          <cell r="AT54">
            <v>118.68165147573617</v>
          </cell>
          <cell r="AU54">
            <v>120.3592356878722</v>
          </cell>
          <cell r="AV54">
            <v>122.06198366319026</v>
          </cell>
          <cell r="AW54">
            <v>123.79027285813811</v>
          </cell>
        </row>
        <row r="55">
          <cell r="I55" t="str">
            <v>Period-end fully diluted shares (for valuation)</v>
          </cell>
          <cell r="L55">
            <v>40178</v>
          </cell>
          <cell r="M55">
            <v>2</v>
          </cell>
          <cell r="N55">
            <v>3</v>
          </cell>
          <cell r="O55">
            <v>4</v>
          </cell>
          <cell r="P55">
            <v>40543</v>
          </cell>
          <cell r="Q55">
            <v>2</v>
          </cell>
          <cell r="R55">
            <v>3</v>
          </cell>
          <cell r="S55">
            <v>4</v>
          </cell>
          <cell r="T55">
            <v>40908</v>
          </cell>
          <cell r="U55">
            <v>2</v>
          </cell>
          <cell r="V55">
            <v>3</v>
          </cell>
          <cell r="W55">
            <v>71.665796</v>
          </cell>
          <cell r="X55">
            <v>73.476052999999993</v>
          </cell>
          <cell r="Y55">
            <v>83.498756499999999</v>
          </cell>
          <cell r="Z55">
            <v>84.021558249999998</v>
          </cell>
          <cell r="AA55">
            <v>85.074384749999993</v>
          </cell>
          <cell r="AB55">
            <v>85.581947</v>
          </cell>
          <cell r="AC55">
            <v>87.237342249999998</v>
          </cell>
          <cell r="AD55">
            <v>112.90656025000001</v>
          </cell>
          <cell r="AE55">
            <v>113.171616425</v>
          </cell>
          <cell r="AF55">
            <v>113.43733524043751</v>
          </cell>
          <cell r="AG55">
            <v>113.7037183529136</v>
          </cell>
          <cell r="AH55">
            <v>113.97076742317086</v>
          </cell>
          <cell r="AI55">
            <v>114.23848411610379</v>
          </cell>
          <cell r="AJ55">
            <v>40908</v>
          </cell>
          <cell r="AK55">
            <v>64.015298000000001</v>
          </cell>
          <cell r="AL55">
            <v>57.387112000000002</v>
          </cell>
          <cell r="AM55">
            <v>57.387112000000002</v>
          </cell>
          <cell r="AN55">
            <v>71.665796</v>
          </cell>
          <cell r="AO55">
            <v>85.074384749999993</v>
          </cell>
          <cell r="AP55">
            <v>113.171616425</v>
          </cell>
          <cell r="AQ55">
            <v>114.23848411610379</v>
          </cell>
          <cell r="AR55">
            <v>115.27320757365376</v>
          </cell>
          <cell r="AS55">
            <v>116.90157439850856</v>
          </cell>
          <cell r="AT55">
            <v>118.55436672573617</v>
          </cell>
          <cell r="AU55">
            <v>120.2319509378722</v>
          </cell>
          <cell r="AV55">
            <v>121.93469891319026</v>
          </cell>
          <cell r="AW55">
            <v>123.66298810813811</v>
          </cell>
          <cell r="AX55" t="str">
            <v>2015-2018</v>
          </cell>
          <cell r="AY55" t="str">
            <v>2015-2018</v>
          </cell>
        </row>
        <row r="56">
          <cell r="I56" t="str">
            <v>Millennial Media</v>
          </cell>
          <cell r="L56">
            <v>40178</v>
          </cell>
          <cell r="M56">
            <v>2</v>
          </cell>
          <cell r="N56">
            <v>3</v>
          </cell>
          <cell r="O56">
            <v>4</v>
          </cell>
          <cell r="P56">
            <v>40543</v>
          </cell>
          <cell r="Q56">
            <v>2</v>
          </cell>
          <cell r="R56">
            <v>3</v>
          </cell>
          <cell r="S56">
            <v>4</v>
          </cell>
          <cell r="T56">
            <v>40908</v>
          </cell>
          <cell r="U56">
            <v>2</v>
          </cell>
          <cell r="V56">
            <v>3</v>
          </cell>
          <cell r="W56">
            <v>4</v>
          </cell>
          <cell r="X56">
            <v>41274</v>
          </cell>
          <cell r="Y56">
            <v>2</v>
          </cell>
          <cell r="Z56">
            <v>3</v>
          </cell>
          <cell r="AA56">
            <v>4</v>
          </cell>
          <cell r="AB56">
            <v>41639</v>
          </cell>
          <cell r="AC56">
            <v>2</v>
          </cell>
          <cell r="AD56">
            <v>3</v>
          </cell>
          <cell r="AE56">
            <v>4</v>
          </cell>
          <cell r="AF56">
            <v>113.56461999043751</v>
          </cell>
          <cell r="AG56">
            <v>39813</v>
          </cell>
          <cell r="AH56">
            <v>40178</v>
          </cell>
          <cell r="AI56">
            <v>40543</v>
          </cell>
          <cell r="AJ56">
            <v>40908</v>
          </cell>
          <cell r="AK56">
            <v>41274</v>
          </cell>
          <cell r="AL56">
            <v>41639</v>
          </cell>
          <cell r="AM56">
            <v>42004</v>
          </cell>
          <cell r="AN56">
            <v>42369</v>
          </cell>
          <cell r="AO56">
            <v>42735</v>
          </cell>
          <cell r="AP56">
            <v>43100</v>
          </cell>
          <cell r="AQ56">
            <v>43465</v>
          </cell>
          <cell r="AR56">
            <v>43830</v>
          </cell>
          <cell r="AS56">
            <v>44196</v>
          </cell>
          <cell r="AT56">
            <v>118.68165147573617</v>
          </cell>
          <cell r="AU56" t="str">
            <v>CAGR</v>
          </cell>
          <cell r="AV56" t="str">
            <v>2013-2016</v>
          </cell>
          <cell r="AW56" t="str">
            <v>2014-2017</v>
          </cell>
          <cell r="AX56" t="str">
            <v>2015-2018</v>
          </cell>
          <cell r="AY56" t="str">
            <v>2015-2018</v>
          </cell>
        </row>
        <row r="57">
          <cell r="I57" t="str">
            <v>(USD millions)</v>
          </cell>
          <cell r="L57">
            <v>1</v>
          </cell>
          <cell r="M57">
            <v>2</v>
          </cell>
          <cell r="N57">
            <v>3</v>
          </cell>
          <cell r="O57">
            <v>4</v>
          </cell>
          <cell r="P57">
            <v>1</v>
          </cell>
          <cell r="Q57">
            <v>2</v>
          </cell>
          <cell r="R57">
            <v>3</v>
          </cell>
          <cell r="S57">
            <v>4</v>
          </cell>
          <cell r="T57">
            <v>1</v>
          </cell>
          <cell r="U57">
            <v>2</v>
          </cell>
          <cell r="V57">
            <v>3</v>
          </cell>
          <cell r="W57">
            <v>4</v>
          </cell>
          <cell r="X57">
            <v>1</v>
          </cell>
          <cell r="Y57">
            <v>2</v>
          </cell>
          <cell r="Z57">
            <v>3</v>
          </cell>
          <cell r="AA57">
            <v>4</v>
          </cell>
          <cell r="AB57">
            <v>1</v>
          </cell>
          <cell r="AC57">
            <v>2</v>
          </cell>
          <cell r="AD57">
            <v>3</v>
          </cell>
          <cell r="AE57">
            <v>4</v>
          </cell>
          <cell r="AF57">
            <v>113.43733524043751</v>
          </cell>
          <cell r="AG57">
            <v>39813</v>
          </cell>
          <cell r="AH57">
            <v>40178</v>
          </cell>
          <cell r="AI57">
            <v>40543</v>
          </cell>
          <cell r="AJ57">
            <v>40908</v>
          </cell>
          <cell r="AK57">
            <v>41274</v>
          </cell>
          <cell r="AL57">
            <v>41639</v>
          </cell>
          <cell r="AM57">
            <v>42004</v>
          </cell>
          <cell r="AN57">
            <v>42369</v>
          </cell>
          <cell r="AO57">
            <v>42735</v>
          </cell>
          <cell r="AP57">
            <v>43100</v>
          </cell>
          <cell r="AQ57">
            <v>43465</v>
          </cell>
          <cell r="AR57">
            <v>43830</v>
          </cell>
          <cell r="AS57">
            <v>44196</v>
          </cell>
          <cell r="AT57">
            <v>118.55436672573617</v>
          </cell>
          <cell r="AU57" t="str">
            <v>2012-2015</v>
          </cell>
          <cell r="AV57" t="str">
            <v>2013-2016</v>
          </cell>
          <cell r="AW57" t="str">
            <v>2014-2017</v>
          </cell>
          <cell r="AX57" t="str">
            <v>2015-2018</v>
          </cell>
          <cell r="AY57" t="str">
            <v>2015-2018</v>
          </cell>
        </row>
        <row r="58">
          <cell r="I58" t="str">
            <v>Millennial Media | growth and margin analysis</v>
          </cell>
          <cell r="P58">
            <v>4.4240934234787952</v>
          </cell>
          <cell r="Q58">
            <v>1.7325855962219596</v>
          </cell>
          <cell r="R58">
            <v>1.6819400438703389</v>
          </cell>
          <cell r="S58">
            <v>1.6388341312306389</v>
          </cell>
          <cell r="T58">
            <v>1.4354674220963175</v>
          </cell>
          <cell r="U58">
            <v>1.4246057463815078</v>
          </cell>
          <cell r="V58">
            <v>1.2890766993820431</v>
          </cell>
          <cell r="W58">
            <v>0.84349821247532142</v>
          </cell>
          <cell r="X58">
            <v>0.53212673893825913</v>
          </cell>
          <cell r="Y58">
            <v>0.75573573306009734</v>
          </cell>
          <cell r="Z58">
            <v>0.88042399460081788</v>
          </cell>
          <cell r="AA58">
            <v>0.83000000000000007</v>
          </cell>
          <cell r="AB58">
            <v>0.79</v>
          </cell>
          <cell r="AC58">
            <v>0.64999999999999991</v>
          </cell>
          <cell r="AD58">
            <v>0.56000000000000005</v>
          </cell>
          <cell r="AE58">
            <v>0.51</v>
          </cell>
          <cell r="AH58">
            <v>1.5823913389587645</v>
          </cell>
          <cell r="AI58">
            <v>1.9487053020961773</v>
          </cell>
          <cell r="AJ58">
            <v>1.1677260182319982</v>
          </cell>
          <cell r="AK58">
            <v>0.76442128513281515</v>
          </cell>
          <cell r="AL58">
            <v>0.60351163743270941</v>
          </cell>
          <cell r="AM58">
            <v>0.5</v>
          </cell>
          <cell r="AN58">
            <v>0.41999999999999993</v>
          </cell>
          <cell r="AO58">
            <v>0.33999999999999986</v>
          </cell>
          <cell r="AP58">
            <v>0.26</v>
          </cell>
          <cell r="AQ58">
            <v>0.20500000000000007</v>
          </cell>
          <cell r="AR58">
            <v>0.14999999999999991</v>
          </cell>
          <cell r="AS58">
            <v>9.4999999999999973E-2</v>
          </cell>
        </row>
        <row r="59">
          <cell r="I59" t="str">
            <v>Millennial Media</v>
          </cell>
          <cell r="L59">
            <v>40178</v>
          </cell>
          <cell r="P59">
            <v>40543</v>
          </cell>
          <cell r="Q59">
            <v>1.7325855962219596</v>
          </cell>
          <cell r="R59">
            <v>1.6819400438703389</v>
          </cell>
          <cell r="S59">
            <v>1.6388341312306389</v>
          </cell>
          <cell r="T59">
            <v>40908</v>
          </cell>
          <cell r="U59">
            <v>1.4246057463815078</v>
          </cell>
          <cell r="V59">
            <v>1.2890766993820431</v>
          </cell>
          <cell r="W59">
            <v>0.84349821247532142</v>
          </cell>
          <cell r="X59">
            <v>41274</v>
          </cell>
          <cell r="Y59">
            <v>0.75573573306009734</v>
          </cell>
          <cell r="Z59">
            <v>0.88042399460081788</v>
          </cell>
          <cell r="AA59">
            <v>0.67761729717213237</v>
          </cell>
          <cell r="AB59">
            <v>41639</v>
          </cell>
          <cell r="AC59">
            <v>0.55000000000000004</v>
          </cell>
          <cell r="AD59">
            <v>0.56999999999999984</v>
          </cell>
          <cell r="AE59">
            <v>0.56999999999999984</v>
          </cell>
          <cell r="AF59">
            <v>42004</v>
          </cell>
          <cell r="AH59">
            <v>1.5823913389587645</v>
          </cell>
          <cell r="AI59">
            <v>1.9487053020961773</v>
          </cell>
          <cell r="AJ59">
            <v>1.1677260182319982</v>
          </cell>
          <cell r="AK59">
            <v>0.71364223846910635</v>
          </cell>
          <cell r="AL59">
            <v>0.55444269335329599</v>
          </cell>
          <cell r="AM59">
            <v>0.45999999999999996</v>
          </cell>
          <cell r="AN59">
            <v>0.39100000000000001</v>
          </cell>
          <cell r="AO59">
            <v>0.33234999999999992</v>
          </cell>
          <cell r="AP59">
            <v>0.28249749999999985</v>
          </cell>
          <cell r="AQ59">
            <v>0.22599799999999992</v>
          </cell>
          <cell r="AR59">
            <v>0.18079840000000003</v>
          </cell>
          <cell r="AS59">
            <v>0.14463872000000011</v>
          </cell>
          <cell r="AU59" t="str">
            <v>CAGR</v>
          </cell>
          <cell r="AY59" t="str">
            <v>CAGR</v>
          </cell>
        </row>
        <row r="60">
          <cell r="I60" t="str">
            <v>(USD millions)</v>
          </cell>
          <cell r="L60">
            <v>1</v>
          </cell>
          <cell r="M60">
            <v>2</v>
          </cell>
          <cell r="N60">
            <v>3</v>
          </cell>
          <cell r="O60">
            <v>4</v>
          </cell>
          <cell r="P60">
            <v>1</v>
          </cell>
          <cell r="Q60">
            <v>2</v>
          </cell>
          <cell r="R60">
            <v>3</v>
          </cell>
          <cell r="S60">
            <v>4</v>
          </cell>
          <cell r="T60">
            <v>1</v>
          </cell>
          <cell r="U60">
            <v>2</v>
          </cell>
          <cell r="V60">
            <v>3</v>
          </cell>
          <cell r="W60">
            <v>4</v>
          </cell>
          <cell r="X60">
            <v>1</v>
          </cell>
          <cell r="Y60">
            <v>2</v>
          </cell>
          <cell r="Z60">
            <v>3</v>
          </cell>
          <cell r="AA60">
            <v>4</v>
          </cell>
          <cell r="AB60">
            <v>1</v>
          </cell>
          <cell r="AC60">
            <v>2</v>
          </cell>
          <cell r="AD60">
            <v>3</v>
          </cell>
          <cell r="AE60">
            <v>4</v>
          </cell>
          <cell r="AF60">
            <v>1</v>
          </cell>
          <cell r="AG60">
            <v>2</v>
          </cell>
          <cell r="AH60">
            <v>3</v>
          </cell>
          <cell r="AI60">
            <v>4</v>
          </cell>
          <cell r="AJ60">
            <v>1.1677260182319982</v>
          </cell>
          <cell r="AK60">
            <v>39813</v>
          </cell>
          <cell r="AL60">
            <v>40178</v>
          </cell>
          <cell r="AM60">
            <v>40543</v>
          </cell>
          <cell r="AN60">
            <v>40908</v>
          </cell>
          <cell r="AO60">
            <v>41274</v>
          </cell>
          <cell r="AP60">
            <v>41639</v>
          </cell>
          <cell r="AQ60">
            <v>42004</v>
          </cell>
          <cell r="AR60">
            <v>42369</v>
          </cell>
          <cell r="AS60">
            <v>42735</v>
          </cell>
          <cell r="AT60">
            <v>43100</v>
          </cell>
          <cell r="AU60">
            <v>43465</v>
          </cell>
          <cell r="AV60">
            <v>43830</v>
          </cell>
          <cell r="AW60">
            <v>44196</v>
          </cell>
          <cell r="AX60" t="str">
            <v>2015-2018</v>
          </cell>
          <cell r="AY60" t="str">
            <v>2012-2015</v>
          </cell>
          <cell r="AZ60" t="str">
            <v>2013-2016</v>
          </cell>
          <cell r="BA60" t="str">
            <v>2014-2017</v>
          </cell>
          <cell r="BB60" t="str">
            <v>2015-2018</v>
          </cell>
          <cell r="BC60" t="str">
            <v>2015-2018</v>
          </cell>
        </row>
        <row r="61">
          <cell r="I61" t="str">
            <v>Millennial Media | growth and margin analysis</v>
          </cell>
          <cell r="L61">
            <v>40178</v>
          </cell>
          <cell r="P61">
            <v>8.5677419354838662</v>
          </cell>
          <cell r="Q61">
            <v>1.6005612722170248</v>
          </cell>
          <cell r="R61">
            <v>1.9877862595419855</v>
          </cell>
          <cell r="S61">
            <v>2.3932816537467687</v>
          </cell>
          <cell r="T61">
            <v>1.671611598111935</v>
          </cell>
          <cell r="U61">
            <v>2.1553956834532375</v>
          </cell>
          <cell r="V61">
            <v>1.5283597342871746</v>
          </cell>
          <cell r="W61">
            <v>1.0546756015839174</v>
          </cell>
          <cell r="X61">
            <v>0.64235234729934421</v>
          </cell>
          <cell r="Y61">
            <v>0.78408572731418213</v>
          </cell>
          <cell r="Z61">
            <v>0.95644704931285363</v>
          </cell>
          <cell r="AA61">
            <v>0.77177377510933209</v>
          </cell>
          <cell r="AB61">
            <v>0.58014445981251006</v>
          </cell>
          <cell r="AC61">
            <v>0.54536741214057494</v>
          </cell>
          <cell r="AD61">
            <v>0.66408518155053975</v>
          </cell>
          <cell r="AE61">
            <v>1.0271329958582607</v>
          </cell>
          <cell r="AF61">
            <v>42004</v>
          </cell>
          <cell r="AH61">
            <v>2.587276958882855</v>
          </cell>
          <cell r="AI61">
            <v>2.5090830449826989</v>
          </cell>
          <cell r="AJ61">
            <v>1.4702945889313455</v>
          </cell>
          <cell r="AK61">
            <v>0.79447646134271377</v>
          </cell>
          <cell r="AL61">
            <v>0.74371473139806499</v>
          </cell>
          <cell r="AM61">
            <v>0.48670449319856157</v>
          </cell>
          <cell r="AN61">
            <v>0.41794871794871824</v>
          </cell>
          <cell r="AO61">
            <v>0.33670886075949391</v>
          </cell>
          <cell r="AP61">
            <v>0.27169999999999983</v>
          </cell>
          <cell r="AQ61">
            <v>0.21967407407407391</v>
          </cell>
          <cell r="AR61">
            <v>0.16383999999999976</v>
          </cell>
          <cell r="AS61">
            <v>0.13107199999999986</v>
          </cell>
          <cell r="AY61" t="str">
            <v>CAGR</v>
          </cell>
        </row>
        <row r="62">
          <cell r="I62" t="str">
            <v>Y/Y growth</v>
          </cell>
          <cell r="L62">
            <v>1</v>
          </cell>
          <cell r="M62">
            <v>2</v>
          </cell>
          <cell r="N62">
            <v>3</v>
          </cell>
          <cell r="O62">
            <v>4</v>
          </cell>
          <cell r="P62">
            <v>1.7275204359673024</v>
          </cell>
          <cell r="Q62">
            <v>0.80889309366130568</v>
          </cell>
          <cell r="R62">
            <v>0.84794776119402981</v>
          </cell>
          <cell r="S62">
            <v>0.50880388585306613</v>
          </cell>
          <cell r="T62">
            <v>0.68281718281718295</v>
          </cell>
          <cell r="U62">
            <v>0.85251046025104604</v>
          </cell>
          <cell r="V62">
            <v>0.59212518929833413</v>
          </cell>
          <cell r="W62">
            <v>0.63340040241448703</v>
          </cell>
          <cell r="X62">
            <v>0.36539032353814194</v>
          </cell>
          <cell r="Y62">
            <v>0.66967814793901748</v>
          </cell>
          <cell r="Z62">
            <v>0.7869372225745086</v>
          </cell>
          <cell r="AA62">
            <v>0.64153732446415379</v>
          </cell>
          <cell r="AB62">
            <v>0.72217391304347833</v>
          </cell>
          <cell r="AC62">
            <v>0.37368955021981765</v>
          </cell>
          <cell r="AD62">
            <v>0.95565440028388915</v>
          </cell>
          <cell r="AE62">
            <v>1.1051058081945073</v>
          </cell>
          <cell r="AF62">
            <v>1</v>
          </cell>
          <cell r="AG62">
            <v>2</v>
          </cell>
          <cell r="AH62">
            <v>0.30990415335463251</v>
          </cell>
          <cell r="AI62">
            <v>0.85809312638580915</v>
          </cell>
          <cell r="AJ62">
            <v>0.68544152744630082</v>
          </cell>
          <cell r="AK62">
            <v>0.6151939960351176</v>
          </cell>
          <cell r="AL62">
            <v>0.80135835707710523</v>
          </cell>
          <cell r="AM62">
            <v>0.27980450381787181</v>
          </cell>
          <cell r="AN62">
            <v>0.27272727272727271</v>
          </cell>
          <cell r="AO62">
            <v>0.18800000000000017</v>
          </cell>
          <cell r="AP62">
            <v>0.18622222222222207</v>
          </cell>
          <cell r="AQ62">
            <v>0.20480000000000009</v>
          </cell>
          <cell r="AR62">
            <v>0.16383999999999999</v>
          </cell>
          <cell r="AS62">
            <v>0.13107200000000008</v>
          </cell>
          <cell r="AT62">
            <v>43100</v>
          </cell>
          <cell r="AU62">
            <v>43465</v>
          </cell>
          <cell r="AV62">
            <v>43830</v>
          </cell>
          <cell r="AW62">
            <v>44196</v>
          </cell>
          <cell r="AY62" t="str">
            <v>2012-2015</v>
          </cell>
          <cell r="AZ62" t="str">
            <v>2013-2016</v>
          </cell>
          <cell r="BA62" t="str">
            <v>2014-2017</v>
          </cell>
          <cell r="BB62" t="str">
            <v>2015-2018</v>
          </cell>
          <cell r="BC62" t="str">
            <v>2015-2018</v>
          </cell>
        </row>
        <row r="63">
          <cell r="I63" t="str">
            <v>Total Revenue</v>
          </cell>
          <cell r="P63">
            <v>4.4240934234787952</v>
          </cell>
          <cell r="Q63">
            <v>1.7325855962219596</v>
          </cell>
          <cell r="R63">
            <v>1.6819400438703389</v>
          </cell>
          <cell r="S63">
            <v>1.6388341312306389</v>
          </cell>
          <cell r="T63">
            <v>1.4354674220963175</v>
          </cell>
          <cell r="U63">
            <v>1.4246057463815078</v>
          </cell>
          <cell r="V63">
            <v>1.2890766993820431</v>
          </cell>
          <cell r="W63">
            <v>0.84349821247532142</v>
          </cell>
          <cell r="X63">
            <v>0.53212673893825913</v>
          </cell>
          <cell r="Y63">
            <v>0.75573573306009734</v>
          </cell>
          <cell r="Z63">
            <v>1.4621858747866132</v>
          </cell>
          <cell r="AA63">
            <v>0.67761729717213237</v>
          </cell>
          <cell r="AB63">
            <v>0.50130580018220483</v>
          </cell>
          <cell r="AC63">
            <v>0.44652508182994599</v>
          </cell>
          <cell r="AD63">
            <v>0.3918090938406964</v>
          </cell>
          <cell r="AE63">
            <v>0.75</v>
          </cell>
          <cell r="AF63">
            <v>0.89999999999999969</v>
          </cell>
          <cell r="AG63">
            <v>0.85000000000000009</v>
          </cell>
          <cell r="AH63">
            <v>0.30000000000000004</v>
          </cell>
          <cell r="AI63">
            <v>0.30000000000000004</v>
          </cell>
          <cell r="AJ63">
            <v>0.92972723069810437</v>
          </cell>
          <cell r="AK63">
            <v>1.3603258265452807</v>
          </cell>
          <cell r="AL63">
            <v>1.5823913389587645</v>
          </cell>
          <cell r="AM63">
            <v>1.9487053020961773</v>
          </cell>
          <cell r="AN63">
            <v>1.1677260182319982</v>
          </cell>
          <cell r="AO63">
            <v>0.8549836995312412</v>
          </cell>
          <cell r="AP63">
            <v>0.52971854347679126</v>
          </cell>
          <cell r="AQ63">
            <v>0.50740439229495871</v>
          </cell>
          <cell r="AR63">
            <v>0.39999999999999969</v>
          </cell>
          <cell r="AS63">
            <v>0.32000000000000006</v>
          </cell>
          <cell r="AT63">
            <v>0.25600000000000001</v>
          </cell>
          <cell r="AU63">
            <v>0.20480000000000009</v>
          </cell>
          <cell r="AV63">
            <v>0.16383999999999999</v>
          </cell>
          <cell r="AW63">
            <v>0.13107200000000008</v>
          </cell>
        </row>
        <row r="64">
          <cell r="I64" t="str">
            <v>Gross profit</v>
          </cell>
          <cell r="P64">
            <v>8.5677419354838662</v>
          </cell>
          <cell r="Q64">
            <v>1.6005612722170248</v>
          </cell>
          <cell r="R64">
            <v>1.9877862595419855</v>
          </cell>
          <cell r="S64">
            <v>2.3932816537467687</v>
          </cell>
          <cell r="T64">
            <v>1.671611598111935</v>
          </cell>
          <cell r="U64">
            <v>2.1553956834532375</v>
          </cell>
          <cell r="V64">
            <v>1.5283597342871746</v>
          </cell>
          <cell r="W64">
            <v>1.0546756015839174</v>
          </cell>
          <cell r="X64">
            <v>0.64235234729934421</v>
          </cell>
          <cell r="Y64">
            <v>0.78408572731418213</v>
          </cell>
          <cell r="Z64">
            <v>1.5232417138237677</v>
          </cell>
          <cell r="AA64">
            <v>0.77177377510933209</v>
          </cell>
          <cell r="AB64">
            <v>0.58014445981251006</v>
          </cell>
          <cell r="AC64">
            <v>0.54536741214057494</v>
          </cell>
          <cell r="AD64">
            <v>0.33319983980776868</v>
          </cell>
          <cell r="AE64">
            <v>0.65492615989624769</v>
          </cell>
          <cell r="AF64">
            <v>0.78144125656487029</v>
          </cell>
          <cell r="AG64">
            <v>0.7007233202398182</v>
          </cell>
          <cell r="AH64">
            <v>0.34834484830279377</v>
          </cell>
          <cell r="AI64">
            <v>0.33333333333333326</v>
          </cell>
          <cell r="AJ64">
            <v>0.68197015412215589</v>
          </cell>
          <cell r="AK64">
            <v>0.75749054591292553</v>
          </cell>
          <cell r="AL64">
            <v>2.587276958882855</v>
          </cell>
          <cell r="AM64">
            <v>2.5090830449826989</v>
          </cell>
          <cell r="AN64">
            <v>1.4702945889313455</v>
          </cell>
          <cell r="AO64">
            <v>0.93441109697378</v>
          </cell>
          <cell r="AP64">
            <v>0.5166526948424619</v>
          </cell>
          <cell r="AQ64">
            <v>0.49150062459235633</v>
          </cell>
          <cell r="AR64">
            <v>0.45131383163956684</v>
          </cell>
          <cell r="AS64">
            <v>0.31999999999999984</v>
          </cell>
          <cell r="AT64">
            <v>0.25600000000000001</v>
          </cell>
          <cell r="AU64">
            <v>0.20480000000000032</v>
          </cell>
          <cell r="AV64">
            <v>0.16383999999999976</v>
          </cell>
          <cell r="AW64">
            <v>0.13107200000000008</v>
          </cell>
        </row>
        <row r="65">
          <cell r="I65" t="str">
            <v>Sales and marketing</v>
          </cell>
          <cell r="P65">
            <v>1.7275204359673024</v>
          </cell>
          <cell r="Q65">
            <v>0.80889309366130568</v>
          </cell>
          <cell r="R65">
            <v>0.84794776119402981</v>
          </cell>
          <cell r="S65">
            <v>0.50880388585306613</v>
          </cell>
          <cell r="T65">
            <v>0.68281718281718295</v>
          </cell>
          <cell r="U65">
            <v>0.85251046025104604</v>
          </cell>
          <cell r="V65">
            <v>0.59212518929833413</v>
          </cell>
          <cell r="W65">
            <v>0.63340040241448703</v>
          </cell>
          <cell r="X65">
            <v>0.36539032353814194</v>
          </cell>
          <cell r="Y65">
            <v>0.66967814793901748</v>
          </cell>
          <cell r="Z65">
            <v>1.9752694990488271</v>
          </cell>
          <cell r="AA65">
            <v>0.64153732446415379</v>
          </cell>
          <cell r="AB65">
            <v>0.72217391304347833</v>
          </cell>
          <cell r="AC65">
            <v>0.37368955021981765</v>
          </cell>
          <cell r="AD65">
            <v>0.46984228473998302</v>
          </cell>
          <cell r="AE65">
            <v>1.2834308869878432</v>
          </cell>
          <cell r="AF65">
            <v>0.65999848523100235</v>
          </cell>
          <cell r="AG65">
            <v>0.68767411373707521</v>
          </cell>
          <cell r="AH65">
            <v>-0.10507068803016029</v>
          </cell>
          <cell r="AI65">
            <v>-4.6666666666666745E-2</v>
          </cell>
          <cell r="AJ65">
            <v>3.4490291262135919</v>
          </cell>
          <cell r="AK65">
            <v>3.0774686306601202</v>
          </cell>
          <cell r="AL65">
            <v>0.30990415335463251</v>
          </cell>
          <cell r="AM65">
            <v>0.85809312638580915</v>
          </cell>
          <cell r="AN65">
            <v>0.68544152744630082</v>
          </cell>
          <cell r="AO65">
            <v>0.8805579156046448</v>
          </cell>
          <cell r="AP65">
            <v>0.69622755167350636</v>
          </cell>
          <cell r="AQ65">
            <v>0.19212541755912427</v>
          </cell>
          <cell r="AR65">
            <v>0.27156408915027885</v>
          </cell>
          <cell r="AS65">
            <v>0.19999999999999996</v>
          </cell>
          <cell r="AT65">
            <v>0.13040000000000007</v>
          </cell>
          <cell r="AU65">
            <v>0.20479999999999987</v>
          </cell>
          <cell r="AV65">
            <v>0.16383999999999999</v>
          </cell>
          <cell r="AW65">
            <v>0.13107200000000008</v>
          </cell>
        </row>
        <row r="66">
          <cell r="I66" t="str">
            <v>Technology and development</v>
          </cell>
          <cell r="P66">
            <v>1.2293577981651373</v>
          </cell>
          <cell r="Q66">
            <v>1.1750972762645917</v>
          </cell>
          <cell r="R66">
            <v>0.89818181818181819</v>
          </cell>
          <cell r="S66">
            <v>0.78978978978978964</v>
          </cell>
          <cell r="T66">
            <v>0.32510288065843618</v>
          </cell>
          <cell r="U66">
            <v>0.64221824686940931</v>
          </cell>
          <cell r="V66">
            <v>1.1704980842911876</v>
          </cell>
          <cell r="W66">
            <v>1.4815436241610742</v>
          </cell>
          <cell r="X66">
            <v>2.5170807453416151</v>
          </cell>
          <cell r="Y66">
            <v>1.5065359477124187</v>
          </cell>
          <cell r="Z66">
            <v>4.1129744042365406</v>
          </cell>
          <cell r="AA66">
            <v>0.79580797836375927</v>
          </cell>
          <cell r="AB66">
            <v>0.47373068432671062</v>
          </cell>
          <cell r="AC66">
            <v>0.56410256410256387</v>
          </cell>
          <cell r="AD66">
            <v>0.36095287415846711</v>
          </cell>
          <cell r="AE66">
            <v>2.0551204819277107</v>
          </cell>
          <cell r="AF66">
            <v>1.2512210904733374</v>
          </cell>
          <cell r="AG66">
            <v>1.3443545429285915</v>
          </cell>
          <cell r="AH66">
            <v>-3.663115169964537E-3</v>
          </cell>
          <cell r="AI66">
            <v>0.13750000000000018</v>
          </cell>
          <cell r="AJ66">
            <v>3.7453125000000016</v>
          </cell>
          <cell r="AK66">
            <v>2.7321699045110304</v>
          </cell>
          <cell r="AL66">
            <v>0.64339908952959024</v>
          </cell>
          <cell r="AM66">
            <v>0.99722991689750673</v>
          </cell>
          <cell r="AN66">
            <v>0.92972723069810437</v>
          </cell>
          <cell r="AO66">
            <v>2.1181121226641122</v>
          </cell>
          <cell r="AP66">
            <v>0.76222819823280807</v>
          </cell>
          <cell r="AQ66">
            <v>0.44044394255168839</v>
          </cell>
          <cell r="AR66">
            <v>0.31550169357787983</v>
          </cell>
          <cell r="AS66">
            <v>0.27285714285714291</v>
          </cell>
          <cell r="AT66">
            <v>0.20948148148148138</v>
          </cell>
          <cell r="AU66">
            <v>0.15846153846153843</v>
          </cell>
          <cell r="AV66">
            <v>0.11728639999999979</v>
          </cell>
          <cell r="AW66">
            <v>0.13107200000000008</v>
          </cell>
        </row>
        <row r="67">
          <cell r="I67" t="str">
            <v>General and administrative</v>
          </cell>
          <cell r="P67">
            <v>0.56991525423728806</v>
          </cell>
          <cell r="Q67">
            <v>0.62950373895309286</v>
          </cell>
          <cell r="R67">
            <v>0.67003154574132484</v>
          </cell>
          <cell r="S67">
            <v>1.8499714774671996</v>
          </cell>
          <cell r="T67">
            <v>0.72379667116509228</v>
          </cell>
          <cell r="U67">
            <v>0.89111389236545713</v>
          </cell>
          <cell r="V67">
            <v>0.96826596146581045</v>
          </cell>
          <cell r="W67">
            <v>0.41132906325060037</v>
          </cell>
          <cell r="X67">
            <v>1.1022964509394577</v>
          </cell>
          <cell r="Y67">
            <v>0.94352525921023611</v>
          </cell>
          <cell r="Z67">
            <v>1.1310940499040307</v>
          </cell>
          <cell r="AA67">
            <v>0.38930648135016321</v>
          </cell>
          <cell r="AB67">
            <v>0.36693147964250206</v>
          </cell>
          <cell r="AC67">
            <v>0.31770715096481261</v>
          </cell>
          <cell r="AD67">
            <v>0.12158875979465011</v>
          </cell>
          <cell r="AE67">
            <v>0.44959167006941625</v>
          </cell>
          <cell r="AF67">
            <v>2.3598256447511901E-2</v>
          </cell>
          <cell r="AG67">
            <v>-6.6056507881806503E-4</v>
          </cell>
          <cell r="AH67">
            <v>-8.7721834096201601E-3</v>
          </cell>
          <cell r="AI67">
            <v>-7.1428571428571397E-2</v>
          </cell>
          <cell r="AJ67">
            <v>0.88160226869904279</v>
          </cell>
          <cell r="AK67">
            <v>0.35305199698568202</v>
          </cell>
          <cell r="AL67">
            <v>0.11619150080688545</v>
          </cell>
          <cell r="AM67">
            <v>0.9699598393574298</v>
          </cell>
          <cell r="AN67">
            <v>0.68197015412215589</v>
          </cell>
          <cell r="AO67">
            <v>0.83094153010763128</v>
          </cell>
          <cell r="AP67">
            <v>0.30475837415596452</v>
          </cell>
          <cell r="AQ67">
            <v>-1.7683584918679496E-2</v>
          </cell>
          <cell r="AR67">
            <v>0.34683491865474703</v>
          </cell>
          <cell r="AS67">
            <v>0.19428571428571439</v>
          </cell>
          <cell r="AT67">
            <v>0.12378947368421045</v>
          </cell>
          <cell r="AU67">
            <v>0.13392941176470585</v>
          </cell>
          <cell r="AV67">
            <v>0.16383999999999999</v>
          </cell>
          <cell r="AW67">
            <v>0.13107199999999986</v>
          </cell>
        </row>
        <row r="68">
          <cell r="I68" t="str">
            <v>Stock-based compensation (SBC)</v>
          </cell>
          <cell r="P68">
            <v>1.333333333333333</v>
          </cell>
          <cell r="Q68">
            <v>1.875</v>
          </cell>
          <cell r="R68">
            <v>0.38571428571428568</v>
          </cell>
          <cell r="S68">
            <v>0.78260869565217384</v>
          </cell>
          <cell r="T68">
            <v>0.32467532467532467</v>
          </cell>
          <cell r="U68">
            <v>2.4521739130434783</v>
          </cell>
          <cell r="V68">
            <v>5.2474226804123711</v>
          </cell>
          <cell r="W68">
            <v>4.9186991869918701</v>
          </cell>
          <cell r="X68">
            <v>9.6274509803921582</v>
          </cell>
          <cell r="Y68">
            <v>1.4256926952141056</v>
          </cell>
          <cell r="Z68">
            <v>4.5280528052805282</v>
          </cell>
          <cell r="AA68">
            <v>2.0233516483516487</v>
          </cell>
          <cell r="AB68">
            <v>0.52859778597785967</v>
          </cell>
          <cell r="AC68">
            <v>2.6396677050882658</v>
          </cell>
          <cell r="AD68">
            <v>-0.44477611940298512</v>
          </cell>
          <cell r="AE68">
            <v>0.38250795093139467</v>
          </cell>
          <cell r="AF68">
            <v>0.70064333132166556</v>
          </cell>
          <cell r="AG68">
            <v>-9.7289728958630528E-2</v>
          </cell>
          <cell r="AH68">
            <v>0.80993548387096759</v>
          </cell>
          <cell r="AI68">
            <v>0.30000000000000004</v>
          </cell>
          <cell r="AJ68">
            <v>0.70593907080779372</v>
          </cell>
          <cell r="AK68">
            <v>0.77262059599862298</v>
          </cell>
          <cell r="AL68">
            <v>0.64341085271317833</v>
          </cell>
          <cell r="AM68">
            <v>0.94339622641509435</v>
          </cell>
          <cell r="AN68">
            <v>3.4490291262135919</v>
          </cell>
          <cell r="AO68">
            <v>3.1451172940534651</v>
          </cell>
          <cell r="AP68">
            <v>0.32467754672282156</v>
          </cell>
          <cell r="AQ68">
            <v>0.32184279029101126</v>
          </cell>
          <cell r="AR68">
            <v>0.39999999999999991</v>
          </cell>
          <cell r="AS68">
            <v>0.31999999999999984</v>
          </cell>
          <cell r="AT68">
            <v>0.25600000000000001</v>
          </cell>
          <cell r="AU68">
            <v>0.20479999999999987</v>
          </cell>
          <cell r="AV68">
            <v>0.16383999999999999</v>
          </cell>
          <cell r="AW68">
            <v>0.13107200000000008</v>
          </cell>
        </row>
        <row r="69">
          <cell r="I69" t="str">
            <v>Depreciation</v>
          </cell>
          <cell r="P69">
            <v>24.333333333333485</v>
          </cell>
          <cell r="Q69">
            <v>11.833333333333409</v>
          </cell>
          <cell r="R69">
            <v>2.0625000000000009</v>
          </cell>
          <cell r="S69">
            <v>9.2368421052631984</v>
          </cell>
          <cell r="T69">
            <v>2.4078947368421058</v>
          </cell>
          <cell r="U69">
            <v>7.7272727272727284</v>
          </cell>
          <cell r="V69">
            <v>7.4306122448979615</v>
          </cell>
          <cell r="W69">
            <v>2.2899742930591258</v>
          </cell>
          <cell r="X69">
            <v>6.776833976833978</v>
          </cell>
          <cell r="Y69">
            <v>2.6642857142857141</v>
          </cell>
          <cell r="Z69">
            <v>3.5359477124182987</v>
          </cell>
          <cell r="AA69">
            <v>1.9746835443037987</v>
          </cell>
          <cell r="AB69">
            <v>1.3458445040214473</v>
          </cell>
          <cell r="AC69">
            <v>1.1074561403508771</v>
          </cell>
          <cell r="AD69">
            <v>1.2089337175792507</v>
          </cell>
          <cell r="AE69">
            <v>-7.0921985815602939E-3</v>
          </cell>
          <cell r="AF69">
            <v>-0.19999999999999984</v>
          </cell>
          <cell r="AG69">
            <v>-0.27159209157127984</v>
          </cell>
          <cell r="AH69">
            <v>-0.54337899543378987</v>
          </cell>
          <cell r="AI69">
            <v>0</v>
          </cell>
          <cell r="AJ69">
            <v>-1.2093411653006492</v>
          </cell>
          <cell r="AK69">
            <v>1.4188683369306787</v>
          </cell>
          <cell r="AL69">
            <v>-0.78236914600551022</v>
          </cell>
          <cell r="AM69">
            <v>7.1012658227848302</v>
          </cell>
          <cell r="AN69">
            <v>3.7453125000000016</v>
          </cell>
          <cell r="AO69">
            <v>2.9615409944023701</v>
          </cell>
          <cell r="AP69">
            <v>0.82630161579892292</v>
          </cell>
          <cell r="AQ69">
            <v>-0.31187023838781025</v>
          </cell>
          <cell r="AR69">
            <v>0.12921582175925894</v>
          </cell>
          <cell r="AS69">
            <v>0.19999999999999996</v>
          </cell>
          <cell r="AT69">
            <v>0.13040000000000007</v>
          </cell>
          <cell r="AU69">
            <v>7.0933333333333515E-2</v>
          </cell>
          <cell r="AV69">
            <v>0.16383999999999954</v>
          </cell>
          <cell r="AW69">
            <v>0.13107200000000008</v>
          </cell>
        </row>
        <row r="70">
          <cell r="I70" t="str">
            <v>Amortization</v>
          </cell>
          <cell r="P70">
            <v>-0.16500553709856036</v>
          </cell>
          <cell r="Q70">
            <v>-6.5315315315315314E-2</v>
          </cell>
          <cell r="R70">
            <v>0.19211822660098532</v>
          </cell>
          <cell r="S70">
            <v>-0.71504237288135597</v>
          </cell>
          <cell r="T70">
            <v>0.43368700265251947</v>
          </cell>
          <cell r="U70">
            <v>-0.23373493975903625</v>
          </cell>
          <cell r="V70">
            <v>0.86880165289256062</v>
          </cell>
          <cell r="W70">
            <v>5.6245353159851348</v>
          </cell>
          <cell r="X70">
            <v>0.67345050878815815</v>
          </cell>
          <cell r="Y70">
            <v>1.8018867924528332</v>
          </cell>
          <cell r="Z70">
            <v>-1.4925373134326736E-2</v>
          </cell>
          <cell r="AA70">
            <v>1.5151515151513362E-2</v>
          </cell>
          <cell r="AB70">
            <v>-1.4925373134326736E-2</v>
          </cell>
          <cell r="AC70">
            <v>0.51515151515151381</v>
          </cell>
          <cell r="AD70">
            <v>0.77272727272727115</v>
          </cell>
          <cell r="AE70">
            <v>0.49253731343283702</v>
          </cell>
          <cell r="AF70">
            <v>0.51515151515151381</v>
          </cell>
          <cell r="AG70">
            <v>0</v>
          </cell>
          <cell r="AH70">
            <v>-0.14529914529914523</v>
          </cell>
          <cell r="AI70">
            <v>0</v>
          </cell>
          <cell r="AJ70">
            <v>-1.2976246657228265</v>
          </cell>
          <cell r="AK70">
            <v>1.4016913319238857</v>
          </cell>
          <cell r="AL70">
            <v>2.3877745940783188</v>
          </cell>
          <cell r="AM70">
            <v>-0.20468001127713564</v>
          </cell>
          <cell r="AN70">
            <v>0.88160226869904279</v>
          </cell>
          <cell r="AO70">
            <v>0.35305199698568202</v>
          </cell>
          <cell r="AP70">
            <v>0.43984962406015038</v>
          </cell>
          <cell r="AQ70">
            <v>4.4386422976501416E-2</v>
          </cell>
          <cell r="AR70">
            <v>0.84064097222222389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</row>
        <row r="71">
          <cell r="I71" t="str">
            <v>Total operating expenses (adjusted)</v>
          </cell>
          <cell r="P71">
            <v>1.0059809940824649</v>
          </cell>
          <cell r="Q71">
            <v>0.75765405681833498</v>
          </cell>
          <cell r="R71">
            <v>0.76232897692464774</v>
          </cell>
          <cell r="S71">
            <v>1.181437599527277</v>
          </cell>
          <cell r="T71">
            <v>0.66663239562490628</v>
          </cell>
          <cell r="U71">
            <v>0.85424099964779554</v>
          </cell>
          <cell r="V71">
            <v>0.84390434669254488</v>
          </cell>
          <cell r="W71">
            <v>0.55236674165557131</v>
          </cell>
          <cell r="X71">
            <v>0.9031480444541462</v>
          </cell>
          <cell r="Y71">
            <v>0.89075255497057904</v>
          </cell>
          <cell r="Z71">
            <v>1.7798515376458117</v>
          </cell>
          <cell r="AA71">
            <v>0.52104128403737149</v>
          </cell>
          <cell r="AB71">
            <v>0.49495085498855507</v>
          </cell>
          <cell r="AC71">
            <v>0.36989209269414469</v>
          </cell>
          <cell r="AD71">
            <v>0.29751277943083831</v>
          </cell>
          <cell r="AE71">
            <v>0.96498845023099511</v>
          </cell>
          <cell r="AF71">
            <v>0.43370926776546881</v>
          </cell>
          <cell r="AG71">
            <v>0.44840426997245175</v>
          </cell>
          <cell r="AH71">
            <v>-4.6169405815423503E-2</v>
          </cell>
          <cell r="AI71">
            <v>-1.6259541372888875E-2</v>
          </cell>
          <cell r="AJ71">
            <v>-1.1791467121275008</v>
          </cell>
          <cell r="AK71">
            <v>-0.4551959882050165</v>
          </cell>
          <cell r="AL71">
            <v>0.21227803262565015</v>
          </cell>
          <cell r="AM71">
            <v>0.94252057590345406</v>
          </cell>
          <cell r="AN71">
            <v>0.70593907080779372</v>
          </cell>
          <cell r="AO71">
            <v>0.99019260931104447</v>
          </cell>
          <cell r="AP71">
            <v>0.51644631852092138</v>
          </cell>
          <cell r="AQ71">
            <v>0.15288604304753295</v>
          </cell>
          <cell r="AR71">
            <v>0.30768495209962232</v>
          </cell>
          <cell r="AS71">
            <v>0.21669110554494719</v>
          </cell>
          <cell r="AT71">
            <v>0.14885228806205553</v>
          </cell>
          <cell r="AU71">
            <v>0.16764964419760076</v>
          </cell>
          <cell r="AV71">
            <v>0.15171298665188959</v>
          </cell>
          <cell r="AW71">
            <v>0.13136334500614177</v>
          </cell>
        </row>
        <row r="72">
          <cell r="I72" t="str">
            <v>Operating income (adjusted)</v>
          </cell>
          <cell r="P72">
            <v>-0.15187604046612857</v>
          </cell>
          <cell r="Q72">
            <v>0.2222955725728375</v>
          </cell>
          <cell r="R72">
            <v>-0.24610301986878236</v>
          </cell>
          <cell r="S72">
            <v>-0.14860720137809214</v>
          </cell>
          <cell r="T72">
            <v>-1.0693255106662918</v>
          </cell>
          <cell r="U72">
            <v>-0.90402549238468921</v>
          </cell>
          <cell r="V72">
            <v>-1.3882853968645854</v>
          </cell>
          <cell r="W72">
            <v>-1.6448874851954198</v>
          </cell>
          <cell r="X72">
            <v>-16.457373988799247</v>
          </cell>
          <cell r="Y72">
            <v>5.6297129994371709</v>
          </cell>
          <cell r="Z72">
            <v>-3.6695278969956937</v>
          </cell>
          <cell r="AA72">
            <v>4.0154958677685917</v>
          </cell>
          <cell r="AB72">
            <v>-0.1076086956521769</v>
          </cell>
          <cell r="AC72">
            <v>-1.7280366692131435</v>
          </cell>
          <cell r="AD72">
            <v>-0.41881028938906084</v>
          </cell>
          <cell r="AE72">
            <v>-0.56156539649845372</v>
          </cell>
          <cell r="AF72">
            <v>-3.9211997563946488</v>
          </cell>
          <cell r="AG72">
            <v>6.8516951731374469</v>
          </cell>
          <cell r="AH72">
            <v>-18.211286307053793</v>
          </cell>
          <cell r="AI72">
            <v>6.4805412007892302</v>
          </cell>
          <cell r="AJ72">
            <v>-1.1420984930198834</v>
          </cell>
          <cell r="AK72">
            <v>-0.48096765287134313</v>
          </cell>
          <cell r="AL72">
            <v>-0.15429988070054068</v>
          </cell>
          <cell r="AM72">
            <v>-8.3129250987199033E-2</v>
          </cell>
          <cell r="AN72">
            <v>-1.2093411653006492</v>
          </cell>
          <cell r="AO72">
            <v>-0.65918963962732158</v>
          </cell>
          <cell r="AP72">
            <v>0.55108225108216091</v>
          </cell>
          <cell r="AQ72">
            <v>55.720786352219932</v>
          </cell>
          <cell r="AR72">
            <v>0.92747029267504932</v>
          </cell>
          <cell r="AS72">
            <v>0.55235983331861194</v>
          </cell>
          <cell r="AT72">
            <v>0.44488356883263114</v>
          </cell>
          <cell r="AU72">
            <v>0.2568721605004427</v>
          </cell>
          <cell r="AV72">
            <v>0.17963130129099958</v>
          </cell>
          <cell r="AW72">
            <v>0.13070160115946283</v>
          </cell>
        </row>
        <row r="73">
          <cell r="I73" t="str">
            <v>Adjusted EBITDA</v>
          </cell>
          <cell r="M73">
            <v>1.082360172095882</v>
          </cell>
          <cell r="N73">
            <v>0.21103896103896091</v>
          </cell>
          <cell r="O73">
            <v>0.73092858883743617</v>
          </cell>
          <cell r="P73">
            <v>-0.15859683794466384</v>
          </cell>
          <cell r="Q73">
            <v>0.21462544589774124</v>
          </cell>
          <cell r="R73">
            <v>-0.25472887767969754</v>
          </cell>
          <cell r="S73">
            <v>-0.1862186788154887</v>
          </cell>
          <cell r="T73">
            <v>-1.0980622431004099</v>
          </cell>
          <cell r="U73">
            <v>-0.95154185022026327</v>
          </cell>
          <cell r="V73">
            <v>-1.5236886632825728</v>
          </cell>
          <cell r="W73">
            <v>-1.8432470258922313</v>
          </cell>
          <cell r="X73">
            <v>-15.514970059880403</v>
          </cell>
          <cell r="Y73">
            <v>6.3737373737371934</v>
          </cell>
          <cell r="Z73">
            <v>-1.8885298869143705</v>
          </cell>
          <cell r="AA73">
            <v>3.6141078838174252</v>
          </cell>
          <cell r="AB73">
            <v>-0.68358085808581048</v>
          </cell>
          <cell r="AC73">
            <v>-3.621917808219191</v>
          </cell>
          <cell r="AD73">
            <v>-2.4727272727272718</v>
          </cell>
          <cell r="AE73">
            <v>-0.49125899280575402</v>
          </cell>
          <cell r="AF73">
            <v>-8.1663754889179003</v>
          </cell>
          <cell r="AG73">
            <v>3.2751648380355265</v>
          </cell>
          <cell r="AH73">
            <v>15.226864197530983</v>
          </cell>
          <cell r="AI73">
            <v>4.8767871031605612</v>
          </cell>
          <cell r="AJ73">
            <v>-1.2976246657228265</v>
          </cell>
          <cell r="AK73">
            <v>1.4016913319238857</v>
          </cell>
          <cell r="AL73">
            <v>-0.14920328343795275</v>
          </cell>
          <cell r="AM73">
            <v>-9.8041997729852337E-2</v>
          </cell>
          <cell r="AN73">
            <v>-1.2976246657228265</v>
          </cell>
          <cell r="AO73">
            <v>-3.1712473572887978E-3</v>
          </cell>
          <cell r="AP73">
            <v>1.4632025450688988</v>
          </cell>
          <cell r="AQ73">
            <v>8.3520999440330872</v>
          </cell>
          <cell r="AR73">
            <v>0.87602466876042762</v>
          </cell>
          <cell r="AS73">
            <v>0.53869098625029666</v>
          </cell>
          <cell r="AT73">
            <v>0.43536934675562344</v>
          </cell>
          <cell r="AU73">
            <v>0.25244205678577858</v>
          </cell>
          <cell r="AV73">
            <v>0.1793095898396404</v>
          </cell>
          <cell r="AW73">
            <v>0.1307090481991442</v>
          </cell>
        </row>
        <row r="74">
          <cell r="I74" t="str">
            <v>Net income (adjusted)</v>
          </cell>
          <cell r="M74">
            <v>1.082360172095882</v>
          </cell>
          <cell r="N74">
            <v>0.21103896103896091</v>
          </cell>
          <cell r="O74">
            <v>0.73092858883743617</v>
          </cell>
          <cell r="P74">
            <v>-0.1584434259009615</v>
          </cell>
          <cell r="Q74">
            <v>0.19276072564697855</v>
          </cell>
          <cell r="R74">
            <v>-0.26277471902443472</v>
          </cell>
          <cell r="S74">
            <v>-0.10027648248256382</v>
          </cell>
          <cell r="T74">
            <v>-1.0411875266979917</v>
          </cell>
          <cell r="U74">
            <v>-1.1433179557413671</v>
          </cell>
          <cell r="V74">
            <v>-1.2144735217874341</v>
          </cell>
          <cell r="W74">
            <v>-1.346617437967252</v>
          </cell>
          <cell r="X74">
            <v>-27.11232109520887</v>
          </cell>
          <cell r="Y74">
            <v>-5.5186721991701475</v>
          </cell>
          <cell r="Z74">
            <v>-6.8818958818958533</v>
          </cell>
          <cell r="AA74">
            <v>4.1897106109324724</v>
          </cell>
          <cell r="AB74">
            <v>-0.10509383378016379</v>
          </cell>
          <cell r="AC74">
            <v>-1.4250939143501149</v>
          </cell>
          <cell r="AD74">
            <v>-0.37054161162482935</v>
          </cell>
          <cell r="AE74">
            <v>-0.5447439074762479</v>
          </cell>
          <cell r="AF74">
            <v>-2.7471483595312343</v>
          </cell>
          <cell r="AG74">
            <v>7.0035724932559358</v>
          </cell>
          <cell r="AH74">
            <v>-8.8758337128855125</v>
          </cell>
          <cell r="AI74">
            <v>6.2544267434182901</v>
          </cell>
          <cell r="AJ74">
            <v>-1.1791467121275008</v>
          </cell>
          <cell r="AK74">
            <v>-0.4551959882050165</v>
          </cell>
          <cell r="AL74">
            <v>-0.12020093776988017</v>
          </cell>
          <cell r="AM74">
            <v>-8.3549612239758431E-2</v>
          </cell>
          <cell r="AN74">
            <v>-1.1791467121275008</v>
          </cell>
          <cell r="AO74">
            <v>-2.525383618503815</v>
          </cell>
          <cell r="AP74">
            <v>-0.59353390957445384</v>
          </cell>
          <cell r="AQ74">
            <v>-34.458551523648964</v>
          </cell>
          <cell r="AR74">
            <v>1.0077024625719684</v>
          </cell>
          <cell r="AS74">
            <v>0.59878788229928426</v>
          </cell>
          <cell r="AT74">
            <v>0.46705147600432539</v>
          </cell>
          <cell r="AU74">
            <v>0.25929542068632405</v>
          </cell>
          <cell r="AV74">
            <v>0.18288540411899379</v>
          </cell>
          <cell r="AW74">
            <v>0.13436592982265627</v>
          </cell>
        </row>
        <row r="75">
          <cell r="I75" t="str">
            <v>EPS (adjusted)</v>
          </cell>
          <cell r="M75">
            <v>1.082360172095882</v>
          </cell>
          <cell r="N75">
            <v>0.21103896103896091</v>
          </cell>
          <cell r="O75">
            <v>0.73092858883743617</v>
          </cell>
          <cell r="P75">
            <v>-0.15844342590096161</v>
          </cell>
          <cell r="Q75">
            <v>0.19276072564697877</v>
          </cell>
          <cell r="R75">
            <v>-0.26277471902443472</v>
          </cell>
          <cell r="S75">
            <v>-0.10027648248256393</v>
          </cell>
          <cell r="T75">
            <v>-1.032669790059197</v>
          </cell>
          <cell r="U75">
            <v>-1.1136792592601108</v>
          </cell>
          <cell r="V75">
            <v>-1.168644302387472</v>
          </cell>
          <cell r="W75">
            <v>-1.2773619705492849</v>
          </cell>
          <cell r="X75">
            <v>-30.35276911445553</v>
          </cell>
          <cell r="Y75">
            <v>-5.4763472651217784</v>
          </cell>
          <cell r="Z75">
            <v>-6.6858450575257944</v>
          </cell>
          <cell r="AA75">
            <v>3.4733994315792707</v>
          </cell>
          <cell r="AB75">
            <v>-0.27014418678109853</v>
          </cell>
          <cell r="AC75">
            <v>-1.3731849561619862</v>
          </cell>
          <cell r="AD75">
            <v>-0.55176290063719813</v>
          </cell>
          <cell r="AE75">
            <v>-0.65101788095830238</v>
          </cell>
          <cell r="AF75">
            <v>-2.2672505709900062</v>
          </cell>
          <cell r="AG75">
            <v>5.1047178683744834</v>
          </cell>
          <cell r="AH75">
            <v>-8.6371717369697851</v>
          </cell>
          <cell r="AI75">
            <v>6.1838129308616541</v>
          </cell>
          <cell r="AJ75">
            <v>-1.1420984930198834</v>
          </cell>
          <cell r="AK75">
            <v>-0.48096765287134313</v>
          </cell>
          <cell r="AL75">
            <v>-1.8584536040397559E-2</v>
          </cell>
          <cell r="AM75">
            <v>-8.354961223975832E-2</v>
          </cell>
          <cell r="AN75">
            <v>-1.1420984930198834</v>
          </cell>
          <cell r="AO75">
            <v>-2.5175329990516726</v>
          </cell>
          <cell r="AP75">
            <v>-0.68110868627961019</v>
          </cell>
          <cell r="AQ75">
            <v>-29.400822308644429</v>
          </cell>
          <cell r="AR75">
            <v>0.97863419240486205</v>
          </cell>
          <cell r="AS75">
            <v>0.5756330857049512</v>
          </cell>
          <cell r="AT75">
            <v>0.44579829828628847</v>
          </cell>
          <cell r="AU75">
            <v>0.24104668908757376</v>
          </cell>
          <cell r="AV75">
            <v>0.16573902440974808</v>
          </cell>
          <cell r="AW75">
            <v>0.1179182048720937</v>
          </cell>
        </row>
        <row r="76">
          <cell r="I76" t="str">
            <v>Gross profit</v>
          </cell>
          <cell r="M76">
            <v>2.448387096774193</v>
          </cell>
          <cell r="N76">
            <v>0.22544434050514472</v>
          </cell>
          <cell r="O76">
            <v>0.47709923664122211</v>
          </cell>
          <cell r="P76">
            <v>0.53281653746769941</v>
          </cell>
          <cell r="Q76">
            <v>-6.2710721510451761E-2</v>
          </cell>
          <cell r="R76">
            <v>0.40791366906474846</v>
          </cell>
          <cell r="S76">
            <v>0.67756770567194669</v>
          </cell>
          <cell r="T76">
            <v>0.20682302771854988</v>
          </cell>
          <cell r="U76">
            <v>0.10701665825340756</v>
          </cell>
          <cell r="V76">
            <v>0.12813497492020098</v>
          </cell>
          <cell r="W76">
            <v>0.36327809215844775</v>
          </cell>
          <cell r="X76">
            <v>-3.5356904603068728E-2</v>
          </cell>
          <cell r="Y76">
            <v>0.20255109881665923</v>
          </cell>
          <cell r="Z76">
            <v>0.23712460063897756</v>
          </cell>
          <cell r="AA76">
            <v>0.23459532048964404</v>
          </cell>
          <cell r="AB76">
            <v>-0.13968957871396881</v>
          </cell>
          <cell r="AC76">
            <v>0.17608441937366259</v>
          </cell>
          <cell r="AD76">
            <v>0.33216262972917088</v>
          </cell>
          <cell r="AE76">
            <v>0.50394278997475261</v>
          </cell>
          <cell r="AF76">
            <v>-1.7834258021390386</v>
          </cell>
          <cell r="AG76">
            <v>-5.6761188571428383</v>
          </cell>
          <cell r="AH76">
            <v>-15.812677462888137</v>
          </cell>
          <cell r="AI76">
            <v>2.6784575625420604</v>
          </cell>
          <cell r="AL76">
            <v>-0.15429988070054068</v>
          </cell>
          <cell r="AM76">
            <v>-8.3129250987199033E-2</v>
          </cell>
          <cell r="AN76">
            <v>-1.2093411653006492</v>
          </cell>
          <cell r="AO76">
            <v>-7.446627141334881</v>
          </cell>
          <cell r="AP76">
            <v>-0.60017707975741363</v>
          </cell>
          <cell r="AQ76">
            <v>-13.068973205182406</v>
          </cell>
          <cell r="AR76">
            <v>0.95427819599348518</v>
          </cell>
          <cell r="AS76">
            <v>0.52188373532849441</v>
          </cell>
          <cell r="AT76">
            <v>0.39696728140100301</v>
          </cell>
          <cell r="AU76">
            <v>0.30449260859290139</v>
          </cell>
          <cell r="AV76">
            <v>0.1981192110419705</v>
          </cell>
          <cell r="AW76">
            <v>0.1544901626605466</v>
          </cell>
        </row>
        <row r="77">
          <cell r="I77" t="str">
            <v>Q/Q growth</v>
          </cell>
          <cell r="M77">
            <v>0.44005449591280654</v>
          </cell>
          <cell r="N77">
            <v>1.4191106906338735E-2</v>
          </cell>
          <cell r="O77">
            <v>0.53638059701492535</v>
          </cell>
          <cell r="P77">
            <v>0.21554341226472351</v>
          </cell>
          <cell r="Q77">
            <v>-4.4955044955044876E-2</v>
          </cell>
          <cell r="R77">
            <v>3.608786610878667E-2</v>
          </cell>
          <cell r="S77">
            <v>0.25441696113074186</v>
          </cell>
          <cell r="T77">
            <v>0.35573440643863186</v>
          </cell>
          <cell r="U77">
            <v>5.1350549124369316E-2</v>
          </cell>
          <cell r="V77">
            <v>-0.10954263128176167</v>
          </cell>
          <cell r="W77">
            <v>0.2869372225745086</v>
          </cell>
          <cell r="X77">
            <v>0.13328406011332827</v>
          </cell>
          <cell r="Y77">
            <v>0.28565217391304354</v>
          </cell>
          <cell r="Z77">
            <v>-4.7007101792357009E-2</v>
          </cell>
          <cell r="AA77">
            <v>0.18222143364088006</v>
          </cell>
          <cell r="AB77">
            <v>0.18895392465856209</v>
          </cell>
          <cell r="AC77">
            <v>2.5498611461752141E-2</v>
          </cell>
          <cell r="AD77">
            <v>0.35672922205809932</v>
          </cell>
          <cell r="AE77">
            <v>0.27256697613248315</v>
          </cell>
          <cell r="AF77">
            <v>-2.1225041666666682</v>
          </cell>
          <cell r="AG77">
            <v>-23.208019999999596</v>
          </cell>
          <cell r="AH77">
            <v>13.432872682323726</v>
          </cell>
          <cell r="AI77">
            <v>2.3484210160364922</v>
          </cell>
          <cell r="AL77">
            <v>-0.14920328343795275</v>
          </cell>
          <cell r="AM77">
            <v>-9.8041997729852337E-2</v>
          </cell>
          <cell r="AN77">
            <v>-1.2976246657228265</v>
          </cell>
          <cell r="AO77">
            <v>-4.5280126849894016</v>
          </cell>
          <cell r="AP77">
            <v>-1.1887561797752886</v>
          </cell>
          <cell r="AQ77">
            <v>34.691666517849619</v>
          </cell>
          <cell r="AR77">
            <v>0.88595844948766023</v>
          </cell>
          <cell r="AS77">
            <v>0.51553494937680933</v>
          </cell>
          <cell r="AT77">
            <v>0.39347683125167032</v>
          </cell>
          <cell r="AU77">
            <v>0.30254227559844948</v>
          </cell>
          <cell r="AV77">
            <v>0.19780601692738897</v>
          </cell>
          <cell r="AW77">
            <v>0.15450634391750961</v>
          </cell>
        </row>
        <row r="78">
          <cell r="I78" t="str">
            <v>Total Revenue</v>
          </cell>
          <cell r="M78">
            <v>1.082360172095882</v>
          </cell>
          <cell r="N78">
            <v>0.21103896103896091</v>
          </cell>
          <cell r="O78">
            <v>0.73092858883743617</v>
          </cell>
          <cell r="P78">
            <v>0.24260771613629939</v>
          </cell>
          <cell r="Q78">
            <v>4.9065155807365368E-2</v>
          </cell>
          <cell r="R78">
            <v>0.1885936487362283</v>
          </cell>
          <cell r="S78">
            <v>0.70310796074154847</v>
          </cell>
          <cell r="T78">
            <v>0.14684381836614913</v>
          </cell>
          <cell r="U78">
            <v>4.438654445633472E-2</v>
          </cell>
          <cell r="V78">
            <v>0.12215440816144696</v>
          </cell>
          <cell r="W78">
            <v>0.37159077375044669</v>
          </cell>
          <cell r="X78">
            <v>-4.6860980057309876E-2</v>
          </cell>
          <cell r="Y78">
            <v>0.19681141815973291</v>
          </cell>
          <cell r="Z78">
            <v>0.5736723249854101</v>
          </cell>
          <cell r="AA78">
            <v>-6.5462753950338626E-2</v>
          </cell>
          <cell r="AB78">
            <v>-0.14703243616287087</v>
          </cell>
          <cell r="AC78">
            <v>0.15314130830535211</v>
          </cell>
          <cell r="AD78">
            <v>0.51414688908768769</v>
          </cell>
          <cell r="AE78">
            <v>0.17504633920296597</v>
          </cell>
          <cell r="AF78">
            <v>-7.3920930691117159E-2</v>
          </cell>
          <cell r="AG78">
            <v>0.12279548440257981</v>
          </cell>
          <cell r="AH78">
            <v>6.3995111250807701E-2</v>
          </cell>
          <cell r="AI78">
            <v>0.17504633920296575</v>
          </cell>
          <cell r="AL78">
            <v>-0.12020093776988017</v>
          </cell>
          <cell r="AM78">
            <v>-8.3549612239758431E-2</v>
          </cell>
          <cell r="AN78">
            <v>-1.1791467121275008</v>
          </cell>
          <cell r="AO78">
            <v>-9.4043160603270994</v>
          </cell>
          <cell r="AP78">
            <v>-0.38310989008226526</v>
          </cell>
          <cell r="AQ78">
            <v>-5.1513068465259453</v>
          </cell>
          <cell r="AR78">
            <v>1.0365572718575917</v>
          </cell>
          <cell r="AS78">
            <v>0.56811579597545836</v>
          </cell>
          <cell r="AT78">
            <v>0.41967663641325759</v>
          </cell>
          <cell r="AU78">
            <v>0.30675393570369236</v>
          </cell>
          <cell r="AV78">
            <v>0.20167628792288261</v>
          </cell>
          <cell r="AW78">
            <v>0.15813106444560798</v>
          </cell>
        </row>
        <row r="79">
          <cell r="I79" t="str">
            <v>Gross profit</v>
          </cell>
          <cell r="M79">
            <v>2.448387096774193</v>
          </cell>
          <cell r="N79">
            <v>0.22544434050514472</v>
          </cell>
          <cell r="O79">
            <v>0.47709923664122211</v>
          </cell>
          <cell r="P79">
            <v>0.53281653746769941</v>
          </cell>
          <cell r="Q79">
            <v>-6.2710721510451761E-2</v>
          </cell>
          <cell r="R79">
            <v>0.40791366906474846</v>
          </cell>
          <cell r="S79">
            <v>0.67756770567194669</v>
          </cell>
          <cell r="T79">
            <v>0.20682302771854988</v>
          </cell>
          <cell r="U79">
            <v>0.10701665825340756</v>
          </cell>
          <cell r="V79">
            <v>0.12813497492020098</v>
          </cell>
          <cell r="W79">
            <v>0.36327809215844775</v>
          </cell>
          <cell r="X79">
            <v>-3.5356904603068728E-2</v>
          </cell>
          <cell r="Y79">
            <v>0.20255109881665923</v>
          </cell>
          <cell r="Z79">
            <v>0.59552715654952104</v>
          </cell>
          <cell r="AA79">
            <v>-4.2731277533039957E-2</v>
          </cell>
          <cell r="AB79">
            <v>-0.13968957871396881</v>
          </cell>
          <cell r="AC79">
            <v>0.17608441937366259</v>
          </cell>
          <cell r="AD79">
            <v>0.3764730204672313</v>
          </cell>
          <cell r="AE79">
            <v>0.18827575848603217</v>
          </cell>
          <cell r="AF79">
            <v>-7.3920930691117048E-2</v>
          </cell>
          <cell r="AG79">
            <v>0.12279548440257981</v>
          </cell>
          <cell r="AH79">
            <v>9.1277037180315324E-2</v>
          </cell>
          <cell r="AI79">
            <v>0.17504633920296597</v>
          </cell>
          <cell r="AL79">
            <v>-1.8584536040397559E-2</v>
          </cell>
          <cell r="AM79">
            <v>-8.354961223975832E-2</v>
          </cell>
          <cell r="AN79">
            <v>-1.1420984930198834</v>
          </cell>
          <cell r="AO79">
            <v>-9.3610619658522491</v>
          </cell>
          <cell r="AP79">
            <v>-0.51602137987248375</v>
          </cell>
          <cell r="AQ79">
            <v>-4.5237786074961654</v>
          </cell>
          <cell r="AR79">
            <v>1.0070712309263552</v>
          </cell>
          <cell r="AS79">
            <v>0.54540521460680647</v>
          </cell>
          <cell r="AT79">
            <v>0.39910977809277504</v>
          </cell>
          <cell r="AU79">
            <v>0.28781747214911979</v>
          </cell>
          <cell r="AV79">
            <v>0.18425752711260035</v>
          </cell>
          <cell r="AW79">
            <v>0.14133875721571632</v>
          </cell>
        </row>
        <row r="80">
          <cell r="I80" t="str">
            <v>Sales and marketing</v>
          </cell>
          <cell r="M80">
            <v>0.44005449591280654</v>
          </cell>
          <cell r="N80">
            <v>1.4191106906338735E-2</v>
          </cell>
          <cell r="O80">
            <v>0.53638059701492535</v>
          </cell>
          <cell r="P80">
            <v>0.21554341226472351</v>
          </cell>
          <cell r="Q80">
            <v>-4.4955044955044876E-2</v>
          </cell>
          <cell r="R80">
            <v>3.608786610878667E-2</v>
          </cell>
          <cell r="S80">
            <v>0.25441696113074186</v>
          </cell>
          <cell r="T80">
            <v>0.35573440643863186</v>
          </cell>
          <cell r="U80">
            <v>5.1350549124369316E-2</v>
          </cell>
          <cell r="V80">
            <v>-0.10954263128176167</v>
          </cell>
          <cell r="W80">
            <v>0.2869372225745086</v>
          </cell>
          <cell r="X80">
            <v>0.13328406011332827</v>
          </cell>
          <cell r="Y80">
            <v>0.28565217391304354</v>
          </cell>
          <cell r="Z80">
            <v>0.58674332093337855</v>
          </cell>
          <cell r="AA80">
            <v>-0.28996163682864451</v>
          </cell>
          <cell r="AB80">
            <v>0.18895392465856209</v>
          </cell>
          <cell r="AC80">
            <v>2.5498611461752141E-2</v>
          </cell>
          <cell r="AD80">
            <v>0.69780896110290502</v>
          </cell>
          <cell r="AE80">
            <v>0.10305952294642218</v>
          </cell>
          <cell r="AF80">
            <v>-0.13565953531170927</v>
          </cell>
          <cell r="AG80">
            <v>4.2595806945252557E-2</v>
          </cell>
          <cell r="AH80">
            <v>-9.9696444326239697E-2</v>
          </cell>
          <cell r="AI80">
            <v>0.17504633920296575</v>
          </cell>
        </row>
        <row r="81">
          <cell r="I81" t="str">
            <v>Technology and development</v>
          </cell>
          <cell r="M81">
            <v>0.17889908256880727</v>
          </cell>
          <cell r="N81">
            <v>7.0038910505836549E-2</v>
          </cell>
          <cell r="O81">
            <v>0.21090909090909093</v>
          </cell>
          <cell r="P81">
            <v>0.45945945945945943</v>
          </cell>
          <cell r="Q81">
            <v>0.15020576131687258</v>
          </cell>
          <cell r="R81">
            <v>-6.6189624329159313E-2</v>
          </cell>
          <cell r="S81">
            <v>0.14176245210727956</v>
          </cell>
          <cell r="T81">
            <v>8.0536912751677958E-2</v>
          </cell>
          <cell r="U81">
            <v>0.42546583850931663</v>
          </cell>
          <cell r="V81">
            <v>0.23420479302832264</v>
          </cell>
          <cell r="W81">
            <v>0.30538393645189776</v>
          </cell>
          <cell r="X81">
            <v>0.53144016227180524</v>
          </cell>
          <cell r="Y81">
            <v>1.5894039735099286E-2</v>
          </cell>
          <cell r="Z81">
            <v>1.5176010430247717</v>
          </cell>
          <cell r="AA81">
            <v>-0.54151562230277928</v>
          </cell>
          <cell r="AB81">
            <v>0.25677710843373469</v>
          </cell>
          <cell r="AC81">
            <v>7.819053325344516E-2</v>
          </cell>
          <cell r="AD81">
            <v>1.1906085023617674</v>
          </cell>
          <cell r="AE81">
            <v>2.9223744292237397E-2</v>
          </cell>
          <cell r="AF81">
            <v>-7.3920930691117048E-2</v>
          </cell>
          <cell r="AG81">
            <v>0.12279548440257959</v>
          </cell>
          <cell r="AH81">
            <v>-6.9004277655543178E-2</v>
          </cell>
          <cell r="AI81">
            <v>0.17504633920296575</v>
          </cell>
        </row>
        <row r="82">
          <cell r="I82" t="str">
            <v>General and administrative</v>
          </cell>
          <cell r="M82">
            <v>3.8841807909604675E-2</v>
          </cell>
          <cell r="N82">
            <v>7.7498300475866699E-2</v>
          </cell>
          <cell r="O82">
            <v>0.10599369085173493</v>
          </cell>
          <cell r="P82">
            <v>0.26811180832857961</v>
          </cell>
          <cell r="Q82">
            <v>7.8272604588394135E-2</v>
          </cell>
          <cell r="R82">
            <v>0.10429703796412193</v>
          </cell>
          <cell r="S82">
            <v>0.88741972043823236</v>
          </cell>
          <cell r="T82">
            <v>-0.23298638911128911</v>
          </cell>
          <cell r="U82">
            <v>0.18293319415448872</v>
          </cell>
          <cell r="V82">
            <v>0.14934921685418034</v>
          </cell>
          <cell r="W82">
            <v>0.35335892514395395</v>
          </cell>
          <cell r="X82">
            <v>0.14253297404623466</v>
          </cell>
          <cell r="Y82">
            <v>9.3594836146971172E-2</v>
          </cell>
          <cell r="Z82">
            <v>0.26027241770715093</v>
          </cell>
          <cell r="AA82">
            <v>-0.11771593263082036</v>
          </cell>
          <cell r="AB82">
            <v>0.12413229889750887</v>
          </cell>
          <cell r="AC82">
            <v>5.4213585179804014E-2</v>
          </cell>
          <cell r="AD82">
            <v>7.270221379963826E-2</v>
          </cell>
          <cell r="AE82">
            <v>0.14030354131534595</v>
          </cell>
          <cell r="AF82">
            <v>-0.20621794059238618</v>
          </cell>
          <cell r="AG82">
            <v>2.9229194035698125E-2</v>
          </cell>
          <cell r="AH82">
            <v>6.3995111250807701E-2</v>
          </cell>
          <cell r="AI82">
            <v>6.8223944729969066E-2</v>
          </cell>
        </row>
        <row r="83">
          <cell r="I83" t="str">
            <v>Stock-based compensation (SBC)</v>
          </cell>
          <cell r="M83">
            <v>0.21212121212121215</v>
          </cell>
          <cell r="N83">
            <v>0.75000000000000022</v>
          </cell>
          <cell r="O83">
            <v>-1.4285714285714346E-2</v>
          </cell>
          <cell r="P83">
            <v>0.1159420289855071</v>
          </cell>
          <cell r="Q83">
            <v>0.49350649350649367</v>
          </cell>
          <cell r="R83">
            <v>-0.15652173913043477</v>
          </cell>
          <cell r="S83">
            <v>0.268041237113402</v>
          </cell>
          <cell r="T83">
            <v>-0.17073170731707321</v>
          </cell>
          <cell r="U83">
            <v>2.8921568627450984</v>
          </cell>
          <cell r="V83">
            <v>0.52644836272040285</v>
          </cell>
          <cell r="W83">
            <v>0.20132013201320142</v>
          </cell>
          <cell r="X83">
            <v>0.48901098901098905</v>
          </cell>
          <cell r="Y83">
            <v>-0.11162361623616246</v>
          </cell>
          <cell r="Z83">
            <v>2.4787123572170304</v>
          </cell>
          <cell r="AA83">
            <v>-0.34298507462686567</v>
          </cell>
          <cell r="AB83">
            <v>-0.24716038164470699</v>
          </cell>
          <cell r="AC83">
            <v>1.1152685576342787</v>
          </cell>
          <cell r="AD83">
            <v>-0.46932952924393723</v>
          </cell>
          <cell r="AE83">
            <v>0.63596774193548367</v>
          </cell>
          <cell r="AF83">
            <v>-7.3920930691117048E-2</v>
          </cell>
          <cell r="AG83">
            <v>0.12279548440257981</v>
          </cell>
          <cell r="AH83">
            <v>6.3995111250807701E-2</v>
          </cell>
          <cell r="AI83">
            <v>0.17504633920296597</v>
          </cell>
        </row>
        <row r="84">
          <cell r="I84" t="str">
            <v>Depreciation</v>
          </cell>
          <cell r="M84">
            <v>1</v>
          </cell>
          <cell r="N84">
            <v>4.3333333333333641</v>
          </cell>
          <cell r="O84">
            <v>0.18749999999999534</v>
          </cell>
          <cell r="P84">
            <v>1.000000000000008</v>
          </cell>
          <cell r="Q84">
            <v>1.3157894736842035E-2</v>
          </cell>
          <cell r="R84">
            <v>0.27272727272727315</v>
          </cell>
          <cell r="S84">
            <v>2.9693877551020398</v>
          </cell>
          <cell r="T84">
            <v>-0.33419023136246773</v>
          </cell>
          <cell r="U84">
            <v>1.5945945945945943</v>
          </cell>
          <cell r="V84">
            <v>0.22946428571428612</v>
          </cell>
          <cell r="W84">
            <v>0.54901960784313619</v>
          </cell>
          <cell r="X84">
            <v>0.57383966244725815</v>
          </cell>
          <cell r="Y84">
            <v>0.2225201072386056</v>
          </cell>
          <cell r="Z84">
            <v>0.52192982456140347</v>
          </cell>
          <cell r="AA84">
            <v>1.5850144092219187E-2</v>
          </cell>
          <cell r="AB84">
            <v>0.24113475177304933</v>
          </cell>
          <cell r="AC84">
            <v>9.828571428571431E-2</v>
          </cell>
          <cell r="AD84">
            <v>0.59521331945889688</v>
          </cell>
          <cell r="AE84">
            <v>-0.54337899543378987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</row>
        <row r="85">
          <cell r="I85" t="str">
            <v>Amortization</v>
          </cell>
          <cell r="M85">
            <v>-1.6611295681063232E-2</v>
          </cell>
          <cell r="N85">
            <v>-8.5585585585585711E-2</v>
          </cell>
          <cell r="O85">
            <v>0.16256157635467994</v>
          </cell>
          <cell r="P85">
            <v>-0.20127118644067787</v>
          </cell>
          <cell r="Q85">
            <v>0.10079575596816959</v>
          </cell>
          <cell r="R85">
            <v>0.16626506024096366</v>
          </cell>
          <cell r="S85">
            <v>-0.72210743801652888</v>
          </cell>
          <cell r="T85">
            <v>3.0185873605947942</v>
          </cell>
          <cell r="U85">
            <v>-0.41165587419056426</v>
          </cell>
          <cell r="V85">
            <v>1.8443396226415079</v>
          </cell>
          <cell r="W85">
            <v>-1.4925373134326736E-2</v>
          </cell>
          <cell r="X85">
            <v>1.5151515151513362E-2</v>
          </cell>
          <cell r="Y85">
            <v>-1.4925373134326736E-2</v>
          </cell>
          <cell r="Z85">
            <v>0</v>
          </cell>
          <cell r="AA85">
            <v>1.5151515151513362E-2</v>
          </cell>
          <cell r="AB85">
            <v>-1.4925373134326736E-2</v>
          </cell>
          <cell r="AC85">
            <v>0.51515151515151381</v>
          </cell>
          <cell r="AD85">
            <v>0.16999999999999993</v>
          </cell>
          <cell r="AE85">
            <v>-0.14529914529914523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</row>
        <row r="86">
          <cell r="I86" t="str">
            <v>Total operating expenses (adjusted)</v>
          </cell>
          <cell r="M86">
            <v>0.17885869306553737</v>
          </cell>
          <cell r="N86">
            <v>5.4436324976112616E-2</v>
          </cell>
          <cell r="O86">
            <v>0.27433888094751868</v>
          </cell>
          <cell r="P86">
            <v>0.26636754233977977</v>
          </cell>
          <cell r="Q86">
            <v>3.2923926195993714E-2</v>
          </cell>
          <cell r="R86">
            <v>5.7240861828706135E-2</v>
          </cell>
          <cell r="S86">
            <v>0.57739604003418266</v>
          </cell>
          <cell r="T86">
            <v>-3.2487029980258098E-2</v>
          </cell>
          <cell r="U86">
            <v>0.14919756660054873</v>
          </cell>
          <cell r="V86">
            <v>5.1347166305357517E-2</v>
          </cell>
          <cell r="W86">
            <v>0.32799575821845184</v>
          </cell>
          <cell r="X86">
            <v>0.18613750698714382</v>
          </cell>
          <cell r="Y86">
            <v>0.1417126699878819</v>
          </cell>
          <cell r="Z86">
            <v>0.54572793207146675</v>
          </cell>
          <cell r="AA86">
            <v>-0.27336537727931642</v>
          </cell>
          <cell r="AB86">
            <v>0.16579168416631651</v>
          </cell>
          <cell r="AC86">
            <v>4.6203728721966986E-2</v>
          </cell>
          <cell r="AD86">
            <v>0.46405819559228645</v>
          </cell>
          <cell r="AE86">
            <v>0.10043512774527397</v>
          </cell>
          <cell r="AF86">
            <v>-0.14940653128181014</v>
          </cell>
          <cell r="AG86">
            <v>5.6926939102328378E-2</v>
          </cell>
          <cell r="AH86">
            <v>-3.5860686430350119E-2</v>
          </cell>
          <cell r="AI86">
            <v>0.1349421625367111</v>
          </cell>
        </row>
        <row r="87">
          <cell r="I87" t="str">
            <v>Operating income (adjusted)</v>
          </cell>
          <cell r="M87">
            <v>-0.16865155589704173</v>
          </cell>
          <cell r="N87">
            <v>-5.4176568963999472E-2</v>
          </cell>
          <cell r="O87">
            <v>0.10748685496254162</v>
          </cell>
          <cell r="P87">
            <v>-2.6070333179277649E-2</v>
          </cell>
          <cell r="Q87">
            <v>0.19811910873363447</v>
          </cell>
          <cell r="R87">
            <v>-0.41662765995751294</v>
          </cell>
          <cell r="S87">
            <v>0.25070978891494966</v>
          </cell>
          <cell r="T87">
            <v>-1.0793031977891816</v>
          </cell>
          <cell r="U87">
            <v>-2.6586807716241863</v>
          </cell>
          <cell r="V87">
            <v>-3.3601575689363901</v>
          </cell>
          <cell r="W87">
            <v>1.0772532188841155</v>
          </cell>
          <cell r="X87">
            <v>-2.9008264462809934</v>
          </cell>
          <cell r="Y87">
            <v>-0.28858695652174116</v>
          </cell>
          <cell r="Z87">
            <v>-4.9656226126815417E-2</v>
          </cell>
          <cell r="AA87">
            <v>-4.9027331189710708</v>
          </cell>
          <cell r="AB87">
            <v>-1.3382080329557151</v>
          </cell>
          <cell r="AC87">
            <v>-1.580389768574912</v>
          </cell>
          <cell r="AD87">
            <v>-1.7586568730325329</v>
          </cell>
          <cell r="AE87">
            <v>-3.9441217150760552</v>
          </cell>
          <cell r="AF87">
            <v>1.253410692473921</v>
          </cell>
          <cell r="AG87">
            <v>0.55999038904559861</v>
          </cell>
          <cell r="AH87">
            <v>0.66301166342394713</v>
          </cell>
          <cell r="AI87">
            <v>0.27960359248330113</v>
          </cell>
        </row>
        <row r="88">
          <cell r="I88" t="str">
            <v>Adjusted EBITDA</v>
          </cell>
          <cell r="L88">
            <v>0.19053472649047329</v>
          </cell>
          <cell r="M88">
            <v>-0.16897233201581008</v>
          </cell>
          <cell r="N88">
            <v>-5.7074910820451574E-2</v>
          </cell>
          <cell r="O88">
            <v>0.10718789407313922</v>
          </cell>
          <cell r="P88">
            <v>-3.0182232346241067E-2</v>
          </cell>
          <cell r="Q88">
            <v>0.19964768056371174</v>
          </cell>
          <cell r="R88">
            <v>-0.4214390602055802</v>
          </cell>
          <cell r="S88">
            <v>0.20896785109983185</v>
          </cell>
          <cell r="T88">
            <v>-1.1168649405178432</v>
          </cell>
          <cell r="U88">
            <v>-1.5928143712575038</v>
          </cell>
          <cell r="V88">
            <v>-7.2525252525251318</v>
          </cell>
          <cell r="W88">
            <v>0.94668820678513366</v>
          </cell>
          <cell r="X88">
            <v>-3.0116182572614125</v>
          </cell>
          <cell r="Y88">
            <v>-0.69884488448845006</v>
          </cell>
          <cell r="Z88">
            <v>-0.24657534246575596</v>
          </cell>
          <cell r="AA88">
            <v>-11.109090909090972</v>
          </cell>
          <cell r="AB88">
            <v>-1.1379496402877691</v>
          </cell>
          <cell r="AC88">
            <v>-3.4954367666232238</v>
          </cell>
          <cell r="AD88">
            <v>-0.57680250783699449</v>
          </cell>
          <cell r="AE88">
            <v>2.4920987654321327</v>
          </cell>
          <cell r="AF88">
            <v>0.94322633104715758</v>
          </cell>
          <cell r="AG88">
            <v>0.4886749287287997</v>
          </cell>
          <cell r="AH88">
            <v>0.60629320604636483</v>
          </cell>
          <cell r="AI88">
            <v>0.26471268495468592</v>
          </cell>
          <cell r="AJ88">
            <v>0.38661046702289781</v>
          </cell>
          <cell r="AK88">
            <v>0.40423352992950856</v>
          </cell>
          <cell r="AL88">
            <v>0.40451414276088071</v>
          </cell>
          <cell r="AM88">
            <v>0.40749999999999997</v>
          </cell>
          <cell r="AN88">
            <v>0.40999999999999986</v>
          </cell>
          <cell r="AO88">
            <v>0.40999999999999992</v>
          </cell>
          <cell r="AP88">
            <v>0.40999999999999992</v>
          </cell>
          <cell r="AQ88">
            <v>0.40999999999999992</v>
          </cell>
          <cell r="AR88">
            <v>0.40999999999999992</v>
          </cell>
          <cell r="AS88">
            <v>0.40999999999999992</v>
          </cell>
        </row>
        <row r="89">
          <cell r="I89" t="str">
            <v>Net income (adjusted)</v>
          </cell>
          <cell r="L89">
            <v>0.19053472649047329</v>
          </cell>
          <cell r="M89">
            <v>-0.16376381774063076</v>
          </cell>
          <cell r="N89">
            <v>-5.5240306078582879E-2</v>
          </cell>
          <cell r="O89">
            <v>0.10265277335396017</v>
          </cell>
          <cell r="P89">
            <v>-3.3961952709115284E-2</v>
          </cell>
          <cell r="Q89">
            <v>0.18521999145664325</v>
          </cell>
          <cell r="R89">
            <v>-0.41605997260866456</v>
          </cell>
          <cell r="S89">
            <v>0.34569806196765929</v>
          </cell>
          <cell r="T89">
            <v>-1.0442232720267846</v>
          </cell>
          <cell r="U89">
            <v>3.1241443683883325</v>
          </cell>
          <cell r="V89">
            <v>-0.12614107883816594</v>
          </cell>
          <cell r="W89">
            <v>1.1748251748251692</v>
          </cell>
          <cell r="X89">
            <v>-4.331546981064669</v>
          </cell>
          <cell r="Y89">
            <v>-0.28632707774799127</v>
          </cell>
          <cell r="Z89">
            <v>0.13749060856498829</v>
          </cell>
          <cell r="AA89">
            <v>-2.9188903566710733</v>
          </cell>
          <cell r="AB89">
            <v>-1.5744871265317353</v>
          </cell>
          <cell r="AC89">
            <v>-1.3390053924505712</v>
          </cell>
          <cell r="AD89">
            <v>-2.6843407564510482</v>
          </cell>
          <cell r="AE89">
            <v>-2.387838405036721</v>
          </cell>
          <cell r="AF89">
            <v>1.2047244554763803</v>
          </cell>
          <cell r="AG89">
            <v>0.55296155548622061</v>
          </cell>
          <cell r="AH89">
            <v>0.65745830687761719</v>
          </cell>
          <cell r="AI89">
            <v>0.27833730473122387</v>
          </cell>
          <cell r="AJ89">
            <v>0.38661046702289781</v>
          </cell>
          <cell r="AK89">
            <v>0.40484727045540253</v>
          </cell>
          <cell r="AL89">
            <v>0.40999999999999992</v>
          </cell>
          <cell r="AM89">
            <v>0.40999999999999986</v>
          </cell>
          <cell r="AN89">
            <v>0.40999999999999992</v>
          </cell>
          <cell r="AO89">
            <v>0.40999999999999992</v>
          </cell>
          <cell r="AP89">
            <v>0.40999999999999992</v>
          </cell>
          <cell r="AQ89">
            <v>0.40999999999999992</v>
          </cell>
          <cell r="AR89">
            <v>0.40999999999999992</v>
          </cell>
          <cell r="AS89">
            <v>0.40999999999999992</v>
          </cell>
        </row>
        <row r="90">
          <cell r="I90" t="str">
            <v>EPS (adjusted)</v>
          </cell>
          <cell r="L90">
            <v>0.19053472649047329</v>
          </cell>
          <cell r="M90">
            <v>-0.16376381774063076</v>
          </cell>
          <cell r="N90">
            <v>-5.5240306078582768E-2</v>
          </cell>
          <cell r="O90">
            <v>0.10265277335396017</v>
          </cell>
          <cell r="P90">
            <v>-3.3961952709115395E-2</v>
          </cell>
          <cell r="Q90">
            <v>0.18521999145664347</v>
          </cell>
          <cell r="R90">
            <v>-0.41605997260866467</v>
          </cell>
          <cell r="S90">
            <v>0.34569806196765929</v>
          </cell>
          <cell r="T90">
            <v>-1.0350777317472732</v>
          </cell>
          <cell r="U90">
            <v>3.1241443683883325</v>
          </cell>
          <cell r="V90">
            <v>-0.13371920967391282</v>
          </cell>
          <cell r="W90">
            <v>1.2132112437107208</v>
          </cell>
          <cell r="X90">
            <v>-4.7122196637031859</v>
          </cell>
          <cell r="Y90">
            <v>-0.37106096217304241</v>
          </cell>
          <cell r="Z90">
            <v>0.10034768492679125</v>
          </cell>
          <cell r="AA90">
            <v>-2.7412676250254071</v>
          </cell>
          <cell r="AB90">
            <v>-1.6056658125301313</v>
          </cell>
          <cell r="AC90">
            <v>-1.3215848706128199</v>
          </cell>
          <cell r="AD90">
            <v>-2.3216413106643863</v>
          </cell>
          <cell r="AE90">
            <v>-2.355691589259155</v>
          </cell>
          <cell r="AF90">
            <v>1.1993400374367824</v>
          </cell>
          <cell r="AG90">
            <v>0.54916868910565331</v>
          </cell>
          <cell r="AH90">
            <v>0.65341001531089637</v>
          </cell>
          <cell r="AI90">
            <v>0.2752148445262641</v>
          </cell>
          <cell r="AJ90">
            <v>0.38661046702289781</v>
          </cell>
          <cell r="AK90">
            <v>0.40484727045540253</v>
          </cell>
          <cell r="AL90">
            <v>0.39348774600216962</v>
          </cell>
          <cell r="AM90">
            <v>0.38999999999999996</v>
          </cell>
          <cell r="AN90">
            <v>0.39500000000000002</v>
          </cell>
          <cell r="AO90">
            <v>0.40000000000000008</v>
          </cell>
          <cell r="AP90">
            <v>0.40500000000000003</v>
          </cell>
          <cell r="AQ90">
            <v>0.40999999999999992</v>
          </cell>
          <cell r="AR90">
            <v>0.40999999999999992</v>
          </cell>
          <cell r="AS90">
            <v>0.40999999999999986</v>
          </cell>
        </row>
        <row r="91">
          <cell r="I91" t="str">
            <v>Sales and marketing</v>
          </cell>
          <cell r="L91">
            <v>0.45113706207744314</v>
          </cell>
          <cell r="M91">
            <v>0.31198347107438018</v>
          </cell>
          <cell r="N91">
            <v>0.26127223982451869</v>
          </cell>
          <cell r="O91">
            <v>0.23190650520980005</v>
          </cell>
          <cell r="P91">
            <v>0.22685552407932011</v>
          </cell>
          <cell r="Q91">
            <v>0.20652408727586952</v>
          </cell>
          <cell r="R91">
            <v>0.18002544529262088</v>
          </cell>
          <cell r="S91">
            <v>0.1325969798836775</v>
          </cell>
          <cell r="T91">
            <v>0.15674870888196157</v>
          </cell>
          <cell r="U91">
            <v>0.15779391455428343</v>
          </cell>
          <cell r="V91">
            <v>0.12521338679582358</v>
          </cell>
          <cell r="W91">
            <v>0.11748531071811051</v>
          </cell>
          <cell r="X91">
            <v>0.13969025204980259</v>
          </cell>
          <cell r="Y91">
            <v>0.15005962802263326</v>
          </cell>
          <cell r="Z91">
            <v>0.11898830384664105</v>
          </cell>
          <cell r="AA91">
            <v>0.11495859213250517</v>
          </cell>
          <cell r="AB91">
            <v>0.16024111007726849</v>
          </cell>
          <cell r="AC91">
            <v>0.14250381518707572</v>
          </cell>
          <cell r="AD91">
            <v>0.13</v>
          </cell>
          <cell r="AE91">
            <v>0.11</v>
          </cell>
          <cell r="AF91">
            <v>0</v>
          </cell>
          <cell r="AG91">
            <v>0.54816112084063051</v>
          </cell>
          <cell r="AH91">
            <v>0.27805178791615293</v>
          </cell>
          <cell r="AI91">
            <v>0.17521117337124698</v>
          </cell>
          <cell r="AJ91">
            <v>0.13622947973533439</v>
          </cell>
          <cell r="AK91">
            <v>0.12840313620424726</v>
          </cell>
          <cell r="AL91">
            <v>0.12892594103847679</v>
          </cell>
          <cell r="AM91">
            <v>0.11</v>
          </cell>
          <cell r="AN91">
            <v>9.9999999999999992E-2</v>
          </cell>
          <cell r="AO91">
            <v>9.0000000000000011E-2</v>
          </cell>
          <cell r="AP91">
            <v>8.5000000000000006E-2</v>
          </cell>
          <cell r="AQ91">
            <v>8.5000000000000006E-2</v>
          </cell>
          <cell r="AR91">
            <v>8.5000000000000006E-2</v>
          </cell>
          <cell r="AS91">
            <v>8.5000000000000006E-2</v>
          </cell>
        </row>
        <row r="92">
          <cell r="I92" t="str">
            <v>% of revenue</v>
          </cell>
          <cell r="L92">
            <v>0.13398893669330056</v>
          </cell>
          <cell r="M92">
            <v>7.5855962219598588E-2</v>
          </cell>
          <cell r="N92">
            <v>6.7024128686327081E-2</v>
          </cell>
          <cell r="O92">
            <v>4.6888200506899465E-2</v>
          </cell>
          <cell r="P92">
            <v>5.5070821529745045E-2</v>
          </cell>
          <cell r="Q92">
            <v>6.038021170879241E-2</v>
          </cell>
          <cell r="R92">
            <v>4.7437295528898589E-2</v>
          </cell>
          <cell r="S92">
            <v>3.1801931593831705E-2</v>
          </cell>
          <cell r="T92">
            <v>2.9963243846833857E-2</v>
          </cell>
          <cell r="U92">
            <v>4.0896333585779834E-2</v>
          </cell>
          <cell r="V92">
            <v>4.4979951566159831E-2</v>
          </cell>
          <cell r="W92">
            <v>4.2808764363657416E-2</v>
          </cell>
          <cell r="X92">
            <v>6.8782265411478902E-2</v>
          </cell>
          <cell r="Y92">
            <v>5.8384714927304564E-2</v>
          </cell>
          <cell r="Z92">
            <v>5.5525060169742006E-2</v>
          </cell>
          <cell r="AA92">
            <v>4.5824706694271911E-2</v>
          </cell>
          <cell r="AB92">
            <v>6.7518912577369625E-2</v>
          </cell>
          <cell r="AC92">
            <v>6.3130382921994771E-2</v>
          </cell>
          <cell r="AD92">
            <v>0.08</v>
          </cell>
          <cell r="AE92">
            <v>0.08</v>
          </cell>
          <cell r="AF92">
            <v>-0.16671923593934945</v>
          </cell>
          <cell r="AG92">
            <v>0.10491959879000161</v>
          </cell>
          <cell r="AH92">
            <v>6.6769420468557342E-2</v>
          </cell>
          <cell r="AI92">
            <v>4.5224554654177469E-2</v>
          </cell>
          <cell r="AJ92">
            <v>4.0259264260498848E-2</v>
          </cell>
          <cell r="AK92">
            <v>5.5452053560875118E-2</v>
          </cell>
          <cell r="AL92">
            <v>7.5046936392305127E-2</v>
          </cell>
          <cell r="AM92">
            <v>0.06</v>
          </cell>
          <cell r="AN92">
            <v>5.7500000000000002E-2</v>
          </cell>
          <cell r="AO92">
            <v>5.7500000000000002E-2</v>
          </cell>
          <cell r="AP92">
            <v>5.7500000000000002E-2</v>
          </cell>
          <cell r="AQ92">
            <v>5.7500000000000002E-2</v>
          </cell>
          <cell r="AR92">
            <v>5.7499999999999996E-2</v>
          </cell>
          <cell r="AS92">
            <v>5.7500000000000002E-2</v>
          </cell>
        </row>
        <row r="93">
          <cell r="I93" t="str">
            <v>Gross margin</v>
          </cell>
          <cell r="L93">
            <v>0.19053472649047329</v>
          </cell>
          <cell r="M93">
            <v>0.3155253837072019</v>
          </cell>
          <cell r="N93">
            <v>0.31927857665123072</v>
          </cell>
          <cell r="O93">
            <v>0.27245846240495641</v>
          </cell>
          <cell r="P93">
            <v>0.33609065155807361</v>
          </cell>
          <cell r="Q93">
            <v>0.30028083819399431</v>
          </cell>
          <cell r="R93">
            <v>0.35568884042166482</v>
          </cell>
          <cell r="S93">
            <v>0.35035483698842107</v>
          </cell>
          <cell r="T93">
            <v>0.36867817428930344</v>
          </cell>
          <cell r="U93">
            <v>0.39078718759745174</v>
          </cell>
          <cell r="V93">
            <v>0.39286990352931839</v>
          </cell>
          <cell r="W93">
            <v>0.39048887087904138</v>
          </cell>
          <cell r="X93">
            <v>0.39520194351655025</v>
          </cell>
          <cell r="Y93">
            <v>0.39709725711095889</v>
          </cell>
          <cell r="Z93">
            <v>0.40261206062560473</v>
          </cell>
          <cell r="AA93">
            <v>0.41240510697032434</v>
          </cell>
          <cell r="AB93">
            <v>0.41595533799911005</v>
          </cell>
          <cell r="AC93">
            <v>0.42423126173060399</v>
          </cell>
          <cell r="AD93">
            <v>0.38565801668211303</v>
          </cell>
          <cell r="AE93">
            <v>0.39</v>
          </cell>
          <cell r="AF93">
            <v>0.39</v>
          </cell>
          <cell r="AG93">
            <v>0.39000000000000007</v>
          </cell>
          <cell r="AH93">
            <v>0.39999999999999997</v>
          </cell>
          <cell r="AI93">
            <v>0.39999999999999997</v>
          </cell>
          <cell r="AJ93">
            <v>0.19894288084260883</v>
          </cell>
          <cell r="AK93">
            <v>0.20522209839197575</v>
          </cell>
          <cell r="AL93">
            <v>0.28508014796547465</v>
          </cell>
          <cell r="AM93">
            <v>0.33925733879735714</v>
          </cell>
          <cell r="AN93">
            <v>0.38661046702289781</v>
          </cell>
          <cell r="AO93">
            <v>0.40316450101652973</v>
          </cell>
          <cell r="AP93">
            <v>0.39972093529165831</v>
          </cell>
          <cell r="AQ93">
            <v>0.39550370670108276</v>
          </cell>
          <cell r="AR93">
            <v>0.41</v>
          </cell>
          <cell r="AS93">
            <v>0.40999999999999992</v>
          </cell>
          <cell r="AT93">
            <v>0.40999999999999986</v>
          </cell>
          <cell r="AU93">
            <v>0.41</v>
          </cell>
          <cell r="AV93">
            <v>0.40999999999999992</v>
          </cell>
          <cell r="AW93">
            <v>0.40999999999999992</v>
          </cell>
        </row>
        <row r="94">
          <cell r="I94" t="str">
            <v>Sales and marketing</v>
          </cell>
          <cell r="L94">
            <v>0.45113706207744314</v>
          </cell>
          <cell r="M94">
            <v>0.31198347107438018</v>
          </cell>
          <cell r="N94">
            <v>0.26127223982451869</v>
          </cell>
          <cell r="O94">
            <v>0.23190650520980005</v>
          </cell>
          <cell r="P94">
            <v>0.22685552407932011</v>
          </cell>
          <cell r="Q94">
            <v>0.20652408727586952</v>
          </cell>
          <cell r="R94">
            <v>0.18002544529262088</v>
          </cell>
          <cell r="S94">
            <v>0.1325969798836775</v>
          </cell>
          <cell r="T94">
            <v>0.15674870888196157</v>
          </cell>
          <cell r="U94">
            <v>0.15779391455428343</v>
          </cell>
          <cell r="V94">
            <v>0.12521338679582358</v>
          </cell>
          <cell r="W94">
            <v>0.11748531071811051</v>
          </cell>
          <cell r="X94">
            <v>0.13969025204980259</v>
          </cell>
          <cell r="Y94">
            <v>0.15005962802263326</v>
          </cell>
          <cell r="Z94">
            <v>0.15130603031280232</v>
          </cell>
          <cell r="AA94">
            <v>0.11495859213250517</v>
          </cell>
          <cell r="AB94">
            <v>0.16024111007726849</v>
          </cell>
          <cell r="AC94">
            <v>0.14250381518707572</v>
          </cell>
          <cell r="AD94">
            <v>0.15978915662650606</v>
          </cell>
          <cell r="AE94">
            <v>0.15</v>
          </cell>
          <cell r="AF94">
            <v>0.14000000000000001</v>
          </cell>
          <cell r="AG94">
            <v>0.13</v>
          </cell>
          <cell r="AH94">
            <v>0.11</v>
          </cell>
          <cell r="AI94">
            <v>0.11</v>
          </cell>
          <cell r="AJ94">
            <v>1.7679739192499856E-2</v>
          </cell>
          <cell r="AK94">
            <v>0.54816112084063051</v>
          </cell>
          <cell r="AL94">
            <v>0.27805178791615293</v>
          </cell>
          <cell r="AM94">
            <v>0.17521117337124698</v>
          </cell>
          <cell r="AN94">
            <v>0.13622947973533439</v>
          </cell>
          <cell r="AO94">
            <v>0.13810764295110775</v>
          </cell>
          <cell r="AP94">
            <v>0.15314058267079542</v>
          </cell>
          <cell r="AQ94">
            <v>0.12111068668423179</v>
          </cell>
          <cell r="AR94">
            <v>0.11000000000000001</v>
          </cell>
          <cell r="AS94">
            <v>0.1</v>
          </cell>
          <cell r="AT94">
            <v>9.0000000000000011E-2</v>
          </cell>
          <cell r="AU94">
            <v>0.09</v>
          </cell>
          <cell r="AV94">
            <v>0.09</v>
          </cell>
          <cell r="AW94">
            <v>0.09</v>
          </cell>
        </row>
        <row r="95">
          <cell r="I95" t="str">
            <v>Technology and development</v>
          </cell>
          <cell r="L95">
            <v>0.13398893669330056</v>
          </cell>
          <cell r="M95">
            <v>7.5855962219598588E-2</v>
          </cell>
          <cell r="N95">
            <v>6.7024128686327081E-2</v>
          </cell>
          <cell r="O95">
            <v>4.6888200506899465E-2</v>
          </cell>
          <cell r="P95">
            <v>5.5070821529745045E-2</v>
          </cell>
          <cell r="Q95">
            <v>6.038021170879241E-2</v>
          </cell>
          <cell r="R95">
            <v>4.7437295528898589E-2</v>
          </cell>
          <cell r="S95">
            <v>3.1801931593831705E-2</v>
          </cell>
          <cell r="T95">
            <v>2.9963243846833857E-2</v>
          </cell>
          <cell r="U95">
            <v>4.0896333585779834E-2</v>
          </cell>
          <cell r="V95">
            <v>4.4979951566159831E-2</v>
          </cell>
          <cell r="W95">
            <v>4.2808764363657416E-2</v>
          </cell>
          <cell r="X95">
            <v>6.8782265411478902E-2</v>
          </cell>
          <cell r="Y95">
            <v>5.8384714927304564E-2</v>
          </cell>
          <cell r="Z95">
            <v>9.3405353111899389E-2</v>
          </cell>
          <cell r="AA95">
            <v>4.5824706694271911E-2</v>
          </cell>
          <cell r="AB95">
            <v>6.7518912577369625E-2</v>
          </cell>
          <cell r="AC95">
            <v>6.3130382921994771E-2</v>
          </cell>
          <cell r="AD95">
            <v>9.1334569045412428E-2</v>
          </cell>
          <cell r="AE95">
            <v>7.9999999999999988E-2</v>
          </cell>
          <cell r="AF95">
            <v>0.08</v>
          </cell>
          <cell r="AG95">
            <v>0.08</v>
          </cell>
          <cell r="AH95">
            <v>7.0000000000000007E-2</v>
          </cell>
          <cell r="AI95">
            <v>7.0000000000000007E-2</v>
          </cell>
          <cell r="AJ95">
            <v>5.4245588013600524E-3</v>
          </cell>
          <cell r="AK95">
            <v>0.10491959879000161</v>
          </cell>
          <cell r="AL95">
            <v>6.6769420468557342E-2</v>
          </cell>
          <cell r="AM95">
            <v>4.5224554654177469E-2</v>
          </cell>
          <cell r="AN95">
            <v>4.0259264260498848E-2</v>
          </cell>
          <cell r="AO95">
            <v>6.767331700646316E-2</v>
          </cell>
          <cell r="AP95">
            <v>7.7959326573690424E-2</v>
          </cell>
          <cell r="AQ95">
            <v>7.4496293298917174E-2</v>
          </cell>
          <cell r="AR95">
            <v>7.0000000000000007E-2</v>
          </cell>
          <cell r="AS95">
            <v>6.7500000000000004E-2</v>
          </cell>
          <cell r="AT95">
            <v>6.5000000000000002E-2</v>
          </cell>
          <cell r="AU95">
            <v>6.25E-2</v>
          </cell>
          <cell r="AV95">
            <v>0.06</v>
          </cell>
          <cell r="AW95">
            <v>0.06</v>
          </cell>
        </row>
        <row r="96">
          <cell r="I96" t="str">
            <v>General and administrative</v>
          </cell>
          <cell r="L96">
            <v>0.87031346035648427</v>
          </cell>
          <cell r="M96">
            <v>0.43417945690672965</v>
          </cell>
          <cell r="N96">
            <v>0.38630270533755789</v>
          </cell>
          <cell r="O96">
            <v>0.2468318783441284</v>
          </cell>
          <cell r="P96">
            <v>0.25189801699716713</v>
          </cell>
          <cell r="Q96">
            <v>0.2589112119248218</v>
          </cell>
          <cell r="R96">
            <v>0.24054889131225007</v>
          </cell>
          <cell r="S96">
            <v>0.26658129235366312</v>
          </cell>
          <cell r="T96">
            <v>0.17829060624389337</v>
          </cell>
          <cell r="U96">
            <v>0.2019423530984096</v>
          </cell>
          <cell r="V96">
            <v>0.20683631744015243</v>
          </cell>
          <cell r="W96">
            <v>0.20408694897102667</v>
          </cell>
          <cell r="X96">
            <v>0.2446401457637413</v>
          </cell>
          <cell r="Y96">
            <v>0.22354165080815003</v>
          </cell>
          <cell r="Z96">
            <v>0.17902289584005157</v>
          </cell>
          <cell r="AA96">
            <v>0.16901311249137338</v>
          </cell>
          <cell r="AB96">
            <v>0.22274363849670289</v>
          </cell>
          <cell r="AC96">
            <v>0.20363451384869055</v>
          </cell>
          <cell r="AD96">
            <v>0.14426552363299353</v>
          </cell>
          <cell r="AE96">
            <v>0.14000000000000001</v>
          </cell>
          <cell r="AF96">
            <v>0.12</v>
          </cell>
          <cell r="AG96">
            <v>0.11</v>
          </cell>
          <cell r="AH96">
            <v>0.11</v>
          </cell>
          <cell r="AI96">
            <v>0.1</v>
          </cell>
          <cell r="AJ96">
            <v>1.8961842685294142E-3</v>
          </cell>
          <cell r="AK96">
            <v>0.88791593695271454</v>
          </cell>
          <cell r="AL96">
            <v>0.38378545006165227</v>
          </cell>
          <cell r="AM96">
            <v>0.2563979259011458</v>
          </cell>
          <cell r="AN96">
            <v>0.19894288084260883</v>
          </cell>
          <cell r="AO96">
            <v>0.19636441158271845</v>
          </cell>
          <cell r="AP96">
            <v>0.1674870919825831</v>
          </cell>
          <cell r="AQ96">
            <v>0.10914477933704547</v>
          </cell>
          <cell r="AR96">
            <v>0.10499999999999998</v>
          </cell>
          <cell r="AS96">
            <v>9.5000000000000001E-2</v>
          </cell>
          <cell r="AT96">
            <v>8.5000000000000006E-2</v>
          </cell>
          <cell r="AU96">
            <v>0.08</v>
          </cell>
          <cell r="AV96">
            <v>0.08</v>
          </cell>
          <cell r="AW96">
            <v>7.9999999999999988E-2</v>
          </cell>
        </row>
        <row r="97">
          <cell r="I97" t="str">
            <v>Stock-based compensation (SBC)</v>
          </cell>
          <cell r="L97">
            <v>2.0282728948985865E-2</v>
          </cell>
          <cell r="M97">
            <v>1.1806375442739079E-2</v>
          </cell>
          <cell r="N97">
            <v>1.7060687301974169E-2</v>
          </cell>
          <cell r="O97">
            <v>9.7155730780061952E-3</v>
          </cell>
          <cell r="P97">
            <v>8.7252124645892364E-3</v>
          </cell>
          <cell r="Q97">
            <v>1.2421689349751568E-2</v>
          </cell>
          <cell r="R97">
            <v>8.8149763722282816E-3</v>
          </cell>
          <cell r="S97">
            <v>6.5631503121498323E-3</v>
          </cell>
          <cell r="T97">
            <v>4.7457311682873498E-3</v>
          </cell>
          <cell r="U97">
            <v>1.7686105047445094E-2</v>
          </cell>
          <cell r="V97">
            <v>2.4058120608201991E-2</v>
          </cell>
          <cell r="W97">
            <v>2.1071521606992966E-2</v>
          </cell>
          <cell r="X97">
            <v>3.2918311569996965E-2</v>
          </cell>
          <cell r="Y97">
            <v>2.4434802466316508E-2</v>
          </cell>
          <cell r="Z97">
            <v>5.401483392454047E-2</v>
          </cell>
          <cell r="AA97">
            <v>3.7974465148378191E-2</v>
          </cell>
          <cell r="AB97">
            <v>3.3516728022978275E-2</v>
          </cell>
          <cell r="AC97">
            <v>6.1481520461681489E-2</v>
          </cell>
          <cell r="AD97">
            <v>2.1547729379054682E-2</v>
          </cell>
          <cell r="AE97">
            <v>0.03</v>
          </cell>
          <cell r="AF97">
            <v>0.03</v>
          </cell>
          <cell r="AG97">
            <v>0.03</v>
          </cell>
          <cell r="AH97">
            <v>0.03</v>
          </cell>
          <cell r="AI97">
            <v>0.03</v>
          </cell>
          <cell r="AJ97">
            <v>0.39311136403094188</v>
          </cell>
          <cell r="AK97">
            <v>2.0538130870880435E-2</v>
          </cell>
          <cell r="AL97">
            <v>1.3070283600493221E-2</v>
          </cell>
          <cell r="AM97">
            <v>8.6142008865099963E-3</v>
          </cell>
          <cell r="AN97">
            <v>1.7679739192499856E-2</v>
          </cell>
          <cell r="AO97">
            <v>3.9506866124864155E-2</v>
          </cell>
          <cell r="AP97">
            <v>3.4211429756251764E-2</v>
          </cell>
          <cell r="AQ97">
            <v>0.03</v>
          </cell>
          <cell r="AR97">
            <v>3.0000000000000002E-2</v>
          </cell>
          <cell r="AS97">
            <v>0.03</v>
          </cell>
          <cell r="AT97">
            <v>0.03</v>
          </cell>
          <cell r="AU97">
            <v>2.9999999999999995E-2</v>
          </cell>
          <cell r="AV97">
            <v>0.03</v>
          </cell>
          <cell r="AW97">
            <v>0.03</v>
          </cell>
        </row>
        <row r="98">
          <cell r="I98" t="str">
            <v>Depreciation</v>
          </cell>
          <cell r="L98">
            <v>3.4146008331625827E-4</v>
          </cell>
          <cell r="M98">
            <v>3.2795487340941688E-4</v>
          </cell>
          <cell r="N98">
            <v>1.4442909885269133E-3</v>
          </cell>
          <cell r="O98">
            <v>9.9085286356477152E-4</v>
          </cell>
          <cell r="P98">
            <v>1.5947959290735494E-3</v>
          </cell>
          <cell r="Q98">
            <v>1.5402094684877142E-3</v>
          </cell>
          <cell r="R98">
            <v>1.6492319291301482E-3</v>
          </cell>
          <cell r="S98">
            <v>3.8438203424063298E-3</v>
          </cell>
          <cell r="T98">
            <v>2.231562041732795E-3</v>
          </cell>
          <cell r="U98">
            <v>5.5439232166634494E-3</v>
          </cell>
          <cell r="V98">
            <v>6.0740799555361489E-3</v>
          </cell>
          <cell r="W98">
            <v>6.8598222813974338E-3</v>
          </cell>
          <cell r="X98">
            <v>1.1327057394473126E-2</v>
          </cell>
          <cell r="Y98">
            <v>1.157037375352059E-2</v>
          </cell>
          <cell r="Z98">
            <v>1.1189938729442114E-2</v>
          </cell>
          <cell r="AA98">
            <v>1.2163561076604556E-2</v>
          </cell>
          <cell r="AB98">
            <v>1.7698936041101985E-2</v>
          </cell>
          <cell r="AC98">
            <v>1.6856987493202826E-2</v>
          </cell>
          <cell r="AD98">
            <v>1.7759499536607971E-2</v>
          </cell>
          <cell r="AE98">
            <v>6.901311249137336E-3</v>
          </cell>
          <cell r="AF98">
            <v>7.4521835962534687E-3</v>
          </cell>
          <cell r="AG98">
            <v>6.637169190450252E-3</v>
          </cell>
          <cell r="AH98">
            <v>6.2379696299992883E-3</v>
          </cell>
          <cell r="AI98">
            <v>5.308700960874874E-3</v>
          </cell>
          <cell r="AJ98">
            <v>0.37353544056991261</v>
          </cell>
          <cell r="AK98">
            <v>1.0702471297917881E-2</v>
          </cell>
          <cell r="AL98">
            <v>9.0195003881810053E-4</v>
          </cell>
          <cell r="AM98">
            <v>2.478015357500178E-3</v>
          </cell>
          <cell r="AN98">
            <v>5.4245588013600524E-3</v>
          </cell>
          <cell r="AO98">
            <v>1.1584798331955425E-2</v>
          </cell>
          <cell r="AP98">
            <v>1.3830868431697127E-2</v>
          </cell>
          <cell r="AQ98">
            <v>6.3137882876295875E-3</v>
          </cell>
          <cell r="AR98">
            <v>5.0925925925925921E-3</v>
          </cell>
          <cell r="AS98">
            <v>4.6296296296296294E-3</v>
          </cell>
          <cell r="AT98">
            <v>4.1666666666666675E-3</v>
          </cell>
          <cell r="AU98">
            <v>3.7037037037037047E-3</v>
          </cell>
          <cell r="AV98">
            <v>3.7037037037037034E-3</v>
          </cell>
          <cell r="AW98">
            <v>3.7037037037037034E-3</v>
          </cell>
        </row>
        <row r="99">
          <cell r="I99" t="str">
            <v>Amortization</v>
          </cell>
          <cell r="L99">
            <v>2.0555897015638876E-2</v>
          </cell>
          <cell r="M99">
            <v>9.7074642529187995E-3</v>
          </cell>
          <cell r="N99">
            <v>7.3297767667740857E-3</v>
          </cell>
          <cell r="O99">
            <v>4.9229742273955174E-3</v>
          </cell>
          <cell r="P99">
            <v>3.1644108697933067E-3</v>
          </cell>
          <cell r="Q99">
            <v>3.3204515814150731E-3</v>
          </cell>
          <cell r="R99">
            <v>3.2580745048938434E-3</v>
          </cell>
          <cell r="S99">
            <v>5.31613199026891E-4</v>
          </cell>
          <cell r="T99">
            <v>1.8627942603190357E-3</v>
          </cell>
          <cell r="U99">
            <v>1.0493854660112956E-3</v>
          </cell>
          <cell r="V99">
            <v>2.6598912223589643E-3</v>
          </cell>
          <cell r="W99">
            <v>1.9103302555790343E-3</v>
          </cell>
          <cell r="X99">
            <v>2.0346188885514713E-3</v>
          </cell>
          <cell r="Y99">
            <v>1.6746593590621921E-3</v>
          </cell>
          <cell r="Z99">
            <v>1.0641728474685595E-3</v>
          </cell>
          <cell r="AA99">
            <v>1.1559696342305029E-3</v>
          </cell>
          <cell r="AB99">
            <v>1.3350054613859796E-3</v>
          </cell>
          <cell r="AC99">
            <v>1.7541090003332807E-3</v>
          </cell>
          <cell r="AD99">
            <v>1.3554216867469879E-3</v>
          </cell>
          <cell r="AE99">
            <v>9.8590160701961943E-4</v>
          </cell>
          <cell r="AF99">
            <v>1.0645976566076383E-3</v>
          </cell>
          <cell r="AG99">
            <v>9.4816702720717876E-4</v>
          </cell>
          <cell r="AH99">
            <v>8.9113851857132681E-4</v>
          </cell>
          <cell r="AI99">
            <v>7.5838585155355346E-4</v>
          </cell>
          <cell r="AJ99">
            <v>1.3075026452985208E-2</v>
          </cell>
          <cell r="AK99">
            <v>6.1738222859063505E-3</v>
          </cell>
          <cell r="AL99">
            <v>8.0992830068045869E-3</v>
          </cell>
          <cell r="AM99">
            <v>2.1845254135962511E-3</v>
          </cell>
          <cell r="AN99">
            <v>1.8961842685294142E-3</v>
          </cell>
          <cell r="AO99">
            <v>1.3831042891831885E-3</v>
          </cell>
          <cell r="AP99">
            <v>1.301848761204227E-3</v>
          </cell>
          <cell r="AQ99">
            <v>9.0196975537565533E-4</v>
          </cell>
          <cell r="AR99">
            <v>1.1858589196069198E-3</v>
          </cell>
          <cell r="AS99">
            <v>8.983779693991817E-4</v>
          </cell>
          <cell r="AT99">
            <v>7.1526908391654595E-4</v>
          </cell>
          <cell r="AU99">
            <v>5.9368283857615036E-4</v>
          </cell>
          <cell r="AV99">
            <v>5.1010692069025838E-4</v>
          </cell>
          <cell r="AW99">
            <v>4.5099420787558916E-4</v>
          </cell>
        </row>
        <row r="100">
          <cell r="I100" t="str">
            <v>Total operating expenses (GAAP)</v>
          </cell>
          <cell r="L100">
            <v>1.4757221880762137</v>
          </cell>
          <cell r="M100">
            <v>0.8338252656434475</v>
          </cell>
          <cell r="N100">
            <v>0.73165976115037779</v>
          </cell>
          <cell r="O100">
            <v>0.53534215713883404</v>
          </cell>
          <cell r="P100">
            <v>0.54254957507082147</v>
          </cell>
          <cell r="Q100">
            <v>0.53823720025923538</v>
          </cell>
          <cell r="R100">
            <v>0.4768266085059979</v>
          </cell>
          <cell r="S100">
            <v>0.43754335414332207</v>
          </cell>
          <cell r="T100">
            <v>0.36974829014097615</v>
          </cell>
          <cell r="U100">
            <v>0.418318706285918</v>
          </cell>
          <cell r="V100">
            <v>0.40108777641033783</v>
          </cell>
          <cell r="W100">
            <v>0.38545254565978754</v>
          </cell>
          <cell r="X100">
            <v>0.48603097479501983</v>
          </cell>
          <cell r="Y100">
            <v>0.45642079622440435</v>
          </cell>
          <cell r="Z100">
            <v>0.47774911318929381</v>
          </cell>
          <cell r="AA100">
            <v>0.36777087646652867</v>
          </cell>
          <cell r="AB100">
            <v>0.4913224645009911</v>
          </cell>
          <cell r="AC100">
            <v>0.4772404357206757</v>
          </cell>
          <cell r="AD100">
            <v>0.45331325301204817</v>
          </cell>
          <cell r="AE100">
            <v>0.50844917677215817</v>
          </cell>
          <cell r="AF100">
            <v>0.37</v>
          </cell>
          <cell r="AG100">
            <v>0.35000000000000003</v>
          </cell>
          <cell r="AH100">
            <v>0.32</v>
          </cell>
          <cell r="AI100">
            <v>0.31</v>
          </cell>
          <cell r="AJ100">
            <v>1.8248808811898453E-2</v>
          </cell>
          <cell r="AK100">
            <v>1.5615347874542271</v>
          </cell>
          <cell r="AL100">
            <v>0.74167694204685575</v>
          </cell>
          <cell r="AM100">
            <v>0.48544785481308017</v>
          </cell>
          <cell r="AN100">
            <v>0.39311136403094188</v>
          </cell>
          <cell r="AO100">
            <v>0.44165223766515355</v>
          </cell>
          <cell r="AP100">
            <v>0.48334619319707545</v>
          </cell>
          <cell r="AQ100">
            <v>0.33475175932019441</v>
          </cell>
          <cell r="AR100">
            <v>0.315</v>
          </cell>
          <cell r="AS100">
            <v>0.29250000000000004</v>
          </cell>
          <cell r="AT100">
            <v>0.27</v>
          </cell>
          <cell r="AU100">
            <v>0.26250000000000001</v>
          </cell>
          <cell r="AV100">
            <v>0.26</v>
          </cell>
          <cell r="AW100">
            <v>0.25999999999999995</v>
          </cell>
        </row>
        <row r="101">
          <cell r="I101" t="str">
            <v>Total operating expenses (adjusted)</v>
          </cell>
          <cell r="L101">
            <v>1.434883562111589</v>
          </cell>
          <cell r="M101">
            <v>0.8123114259477896</v>
          </cell>
          <cell r="N101">
            <v>0.70726929708162956</v>
          </cell>
          <cell r="O101">
            <v>0.52070360983343233</v>
          </cell>
          <cell r="P101">
            <v>0.53065995173643898</v>
          </cell>
          <cell r="Q101">
            <v>0.52249505932806872</v>
          </cell>
          <cell r="R101">
            <v>0.46475355762887571</v>
          </cell>
          <cell r="S101">
            <v>0.43044859063214541</v>
          </cell>
          <cell r="T101">
            <v>0.36313976471236975</v>
          </cell>
          <cell r="U101">
            <v>0.39958321577246159</v>
          </cell>
          <cell r="V101">
            <v>0.37436976457977689</v>
          </cell>
          <cell r="W101">
            <v>0.36247069379721553</v>
          </cell>
          <cell r="X101">
            <v>0.45107804433647136</v>
          </cell>
          <cell r="Y101">
            <v>0.43031133439902564</v>
          </cell>
          <cell r="Z101">
            <v>0.42267010641728475</v>
          </cell>
          <cell r="AA101">
            <v>0.32864044168391998</v>
          </cell>
          <cell r="AB101">
            <v>0.44916865568995507</v>
          </cell>
          <cell r="AC101">
            <v>0.40751460295742775</v>
          </cell>
          <cell r="AD101">
            <v>0.39403382761816497</v>
          </cell>
          <cell r="AE101">
            <v>0.36901409839298033</v>
          </cell>
          <cell r="AF101">
            <v>0.33893540234339237</v>
          </cell>
          <cell r="AG101">
            <v>0.31905183297279277</v>
          </cell>
          <cell r="AH101">
            <v>0.28910886148142867</v>
          </cell>
          <cell r="AI101">
            <v>0.27924161414844645</v>
          </cell>
          <cell r="AJ101">
            <v>1.1412042842047358E-2</v>
          </cell>
          <cell r="AK101">
            <v>1.5348228342974404</v>
          </cell>
          <cell r="AL101">
            <v>0.7205073754395579</v>
          </cell>
          <cell r="AM101">
            <v>0.47464912851297392</v>
          </cell>
          <cell r="AN101">
            <v>0.37353544056991261</v>
          </cell>
          <cell r="AO101">
            <v>0.4007622672511062</v>
          </cell>
          <cell r="AP101">
            <v>0.39728515246586477</v>
          </cell>
          <cell r="AQ101">
            <v>0.30384978956481873</v>
          </cell>
          <cell r="AR101">
            <v>0.28381414108039316</v>
          </cell>
          <cell r="AS101">
            <v>0.26160162203060083</v>
          </cell>
          <cell r="AT101">
            <v>0.23928473091608346</v>
          </cell>
          <cell r="AU101">
            <v>0.23190631716142387</v>
          </cell>
          <cell r="AV101">
            <v>0.22948989307930975</v>
          </cell>
          <cell r="AW101">
            <v>0.22954900579212439</v>
          </cell>
        </row>
        <row r="102">
          <cell r="I102" t="str">
            <v>Operating margin (adjusted)</v>
          </cell>
          <cell r="L102">
            <v>-1.2443488356211156</v>
          </cell>
          <cell r="M102">
            <v>-0.49678604224058776</v>
          </cell>
          <cell r="N102">
            <v>-0.38799072043039884</v>
          </cell>
          <cell r="O102">
            <v>-0.24824514742847595</v>
          </cell>
          <cell r="P102">
            <v>-0.19456930017836535</v>
          </cell>
          <cell r="Q102">
            <v>-0.22221422113407438</v>
          </cell>
          <cell r="R102">
            <v>-0.10906471720721088</v>
          </cell>
          <cell r="S102">
            <v>-8.0093753643724369E-2</v>
          </cell>
          <cell r="T102">
            <v>5.538409576933666E-3</v>
          </cell>
          <cell r="U102">
            <v>-8.7960281750098686E-3</v>
          </cell>
          <cell r="V102">
            <v>1.8500138949541511E-2</v>
          </cell>
          <cell r="W102">
            <v>2.8018177081825812E-2</v>
          </cell>
          <cell r="X102">
            <v>-5.5876100819921094E-2</v>
          </cell>
          <cell r="Y102">
            <v>-3.3214077288066718E-2</v>
          </cell>
          <cell r="Z102">
            <v>-2.0058045791680041E-2</v>
          </cell>
          <cell r="AA102">
            <v>8.3764665286404361E-2</v>
          </cell>
          <cell r="AB102">
            <v>-3.3213317690845012E-2</v>
          </cell>
          <cell r="AC102">
            <v>1.6716658773176216E-2</v>
          </cell>
          <cell r="AD102">
            <v>-8.3758109360519712E-3</v>
          </cell>
          <cell r="AE102">
            <v>2.0985901607019675E-2</v>
          </cell>
          <cell r="AF102">
            <v>5.1064597656607653E-2</v>
          </cell>
          <cell r="AG102">
            <v>7.0948167027207271E-2</v>
          </cell>
          <cell r="AH102">
            <v>0.11089113851857131</v>
          </cell>
          <cell r="AI102">
            <v>0.12075838585155353</v>
          </cell>
          <cell r="AJ102">
            <v>1</v>
          </cell>
          <cell r="AK102">
            <v>-1.3296007359054647</v>
          </cell>
          <cell r="AL102">
            <v>-0.43542722747408324</v>
          </cell>
          <cell r="AM102">
            <v>-0.1353917897156168</v>
          </cell>
          <cell r="AN102">
            <v>1.3075026452985208E-2</v>
          </cell>
          <cell r="AO102">
            <v>2.4022337654235233E-3</v>
          </cell>
          <cell r="AP102">
            <v>2.4357828257935516E-3</v>
          </cell>
          <cell r="AQ102">
            <v>9.1653917136264029E-2</v>
          </cell>
          <cell r="AR102">
            <v>0.12618585891960682</v>
          </cell>
          <cell r="AS102">
            <v>0.14839837796939906</v>
          </cell>
          <cell r="AT102">
            <v>0.17071526908391643</v>
          </cell>
          <cell r="AU102">
            <v>0.17809368283857607</v>
          </cell>
          <cell r="AV102">
            <v>0.18051010692069017</v>
          </cell>
          <cell r="AW102">
            <v>0.18045099420787553</v>
          </cell>
        </row>
        <row r="103">
          <cell r="I103" t="str">
            <v>Adjusted EBITDA margin</v>
          </cell>
          <cell r="L103">
            <v>-1.2440073755377994</v>
          </cell>
          <cell r="M103">
            <v>-0.49645808736717834</v>
          </cell>
          <cell r="N103">
            <v>-0.38654642944187195</v>
          </cell>
          <cell r="O103">
            <v>-0.24725429456491119</v>
          </cell>
          <cell r="P103">
            <v>-0.1929745042492918</v>
          </cell>
          <cell r="Q103">
            <v>-0.22067401166558664</v>
          </cell>
          <cell r="R103">
            <v>-0.10741548527808072</v>
          </cell>
          <cell r="S103">
            <v>-7.6249933301318046E-2</v>
          </cell>
          <cell r="T103">
            <v>7.7699716186664606E-3</v>
          </cell>
          <cell r="U103">
            <v>-4.4103889161136046E-3</v>
          </cell>
          <cell r="V103">
            <v>2.4574218905077657E-2</v>
          </cell>
          <cell r="W103">
            <v>3.4877999363223243E-2</v>
          </cell>
          <cell r="X103">
            <v>-7.3610689341026478E-2</v>
          </cell>
          <cell r="Y103">
            <v>-1.8522747456293866E-2</v>
          </cell>
          <cell r="Z103">
            <v>-8.8681070622379267E-3</v>
          </cell>
          <cell r="AA103">
            <v>9.592822636300892E-2</v>
          </cell>
          <cell r="AB103">
            <v>-1.5514381649743031E-2</v>
          </cell>
          <cell r="AC103">
            <v>3.3573646266379042E-2</v>
          </cell>
          <cell r="AD103">
            <v>9.3836886005560002E-3</v>
          </cell>
          <cell r="AE103">
            <v>2.7887212856157011E-2</v>
          </cell>
          <cell r="AF103">
            <v>5.8516781252861125E-2</v>
          </cell>
          <cell r="AG103">
            <v>7.7585336217657522E-2</v>
          </cell>
          <cell r="AH103">
            <v>0.1171291081485706</v>
          </cell>
          <cell r="AI103">
            <v>0.1260670868124284</v>
          </cell>
          <cell r="AJ103">
            <v>1</v>
          </cell>
          <cell r="AK103">
            <v>-1.3188982646075467</v>
          </cell>
          <cell r="AL103">
            <v>-0.43452527743526514</v>
          </cell>
          <cell r="AM103">
            <v>-0.13291377435811663</v>
          </cell>
          <cell r="AN103">
            <v>1.8248808811898453E-2</v>
          </cell>
          <cell r="AO103">
            <v>9.8065213887199906E-3</v>
          </cell>
          <cell r="AP103">
            <v>1.5790779647651014E-2</v>
          </cell>
          <cell r="AQ103">
            <v>9.7967705423893603E-2</v>
          </cell>
          <cell r="AR103">
            <v>0.13127845151219941</v>
          </cell>
          <cell r="AS103">
            <v>0.15302800759902868</v>
          </cell>
          <cell r="AT103">
            <v>0.17488193575058311</v>
          </cell>
          <cell r="AU103">
            <v>0.18179738654227975</v>
          </cell>
          <cell r="AV103">
            <v>0.18421381062439385</v>
          </cell>
          <cell r="AW103">
            <v>0.18415469791157923</v>
          </cell>
        </row>
        <row r="104">
          <cell r="I104" t="str">
            <v>Net income margin (adjusted)</v>
          </cell>
          <cell r="L104">
            <v>-1.2664754490200094</v>
          </cell>
          <cell r="M104">
            <v>-0.50859241768332686</v>
          </cell>
          <cell r="N104">
            <v>-0.39676478818569988</v>
          </cell>
          <cell r="O104">
            <v>-0.25275092045016001</v>
          </cell>
          <cell r="P104">
            <v>-0.19649564578743051</v>
          </cell>
          <cell r="Q104">
            <v>-0.22199819175407873</v>
          </cell>
          <cell r="R104">
            <v>-0.10906471720721088</v>
          </cell>
          <cell r="S104">
            <v>-8.6176673445229099E-2</v>
          </cell>
          <cell r="T104">
            <v>3.3230457461601998E-3</v>
          </cell>
          <cell r="U104">
            <v>1.3122268256584553E-2</v>
          </cell>
          <cell r="V104">
            <v>1.0218746278137307E-2</v>
          </cell>
          <cell r="W104">
            <v>1.6203073895047614E-2</v>
          </cell>
          <cell r="X104">
            <v>-5.6635286972365674E-2</v>
          </cell>
          <cell r="Y104">
            <v>-3.3772297074420775E-2</v>
          </cell>
          <cell r="Z104">
            <v>-2.441148016768778E-2</v>
          </cell>
          <cell r="AA104">
            <v>5.012422360248444E-2</v>
          </cell>
          <cell r="AB104">
            <v>-3.3759456288684729E-2</v>
          </cell>
          <cell r="AC104">
            <v>9.9247487238857332E-3</v>
          </cell>
          <cell r="AD104">
            <v>-1.1040315106580238E-2</v>
          </cell>
          <cell r="AE104">
            <v>1.3039633244602224E-2</v>
          </cell>
          <cell r="AF104">
            <v>3.1043567722864186E-2</v>
          </cell>
          <cell r="AG104">
            <v>4.2936997777820979E-2</v>
          </cell>
          <cell r="AH104">
            <v>6.6885912244064497E-2</v>
          </cell>
          <cell r="AI104">
            <v>7.2765433949237374E-2</v>
          </cell>
          <cell r="AJ104">
            <v>1</v>
          </cell>
          <cell r="AK104">
            <v>-1.3041270852128997</v>
          </cell>
          <cell r="AL104">
            <v>-0.44430515595743714</v>
          </cell>
          <cell r="AM104">
            <v>-0.13808895455629591</v>
          </cell>
          <cell r="AN104">
            <v>1.1412042842047358E-2</v>
          </cell>
          <cell r="AO104">
            <v>-9.384310605705987E-3</v>
          </cell>
          <cell r="AP104">
            <v>-2.4935332447306338E-3</v>
          </cell>
          <cell r="AQ104">
            <v>5.5346800746502313E-2</v>
          </cell>
          <cell r="AR104">
            <v>7.9371362967309123E-2</v>
          </cell>
          <cell r="AS104">
            <v>9.6134828267963629E-2</v>
          </cell>
          <cell r="AT104">
            <v>0.11228880709071527</v>
          </cell>
          <cell r="AU104">
            <v>0.1173678457533763</v>
          </cell>
          <cell r="AV104">
            <v>0.11928848609306973</v>
          </cell>
          <cell r="AW104">
            <v>0.11963588033662051</v>
          </cell>
        </row>
        <row r="105">
          <cell r="I105" t="str">
            <v>Sales and marketing</v>
          </cell>
          <cell r="L105">
            <v>2.3677419354838705</v>
          </cell>
          <cell r="M105">
            <v>0.98877455565949479</v>
          </cell>
          <cell r="N105">
            <v>0.81832061068702322</v>
          </cell>
          <cell r="O105">
            <v>0.8511627906976742</v>
          </cell>
          <cell r="P105">
            <v>0.67498314227916389</v>
          </cell>
          <cell r="Q105">
            <v>0.68776978417266199</v>
          </cell>
          <cell r="R105">
            <v>0.50613183444047016</v>
          </cell>
          <cell r="S105">
            <v>0.37846481876332627</v>
          </cell>
          <cell r="T105">
            <v>0.42516405855628481</v>
          </cell>
          <cell r="U105">
            <v>0.4037847697218423</v>
          </cell>
          <cell r="V105">
            <v>0.31871463217461599</v>
          </cell>
          <cell r="W105">
            <v>0.30086724482988664</v>
          </cell>
          <cell r="X105">
            <v>0.35346549869371446</v>
          </cell>
          <cell r="Y105">
            <v>0.37789137380191684</v>
          </cell>
          <cell r="Z105">
            <v>0.29110066628789832</v>
          </cell>
          <cell r="AA105">
            <v>0.27875162113542234</v>
          </cell>
          <cell r="AB105">
            <v>0.38523633534331836</v>
          </cell>
          <cell r="AC105">
            <v>0.33591068844324995</v>
          </cell>
          <cell r="AD105">
            <v>0.34210526315789469</v>
          </cell>
          <cell r="AE105">
            <v>0.28947368421052633</v>
          </cell>
          <cell r="AF105">
            <v>1.0897947262653606E-3</v>
          </cell>
          <cell r="AG105">
            <v>2.6710628394103964</v>
          </cell>
          <cell r="AH105">
            <v>0.97534602076124588</v>
          </cell>
          <cell r="AI105">
            <v>0.51645507210649588</v>
          </cell>
          <cell r="AJ105">
            <v>0.35236883466806374</v>
          </cell>
          <cell r="AK105">
            <v>0.31716438660883106</v>
          </cell>
          <cell r="AL105">
            <v>0.32764918945599369</v>
          </cell>
          <cell r="AM105">
            <v>0.2820512820512821</v>
          </cell>
          <cell r="AN105">
            <v>0.25316455696202528</v>
          </cell>
          <cell r="AO105">
            <v>0.22499999999999998</v>
          </cell>
          <cell r="AP105">
            <v>0.20987654320987653</v>
          </cell>
          <cell r="AQ105">
            <v>0.20731707317073175</v>
          </cell>
          <cell r="AR105">
            <v>0.20731707317073178</v>
          </cell>
          <cell r="AS105">
            <v>0.20731707317073178</v>
          </cell>
          <cell r="AT105">
            <v>1.3505589152771245E-3</v>
          </cell>
          <cell r="AU105">
            <v>1.1116225876935655E-3</v>
          </cell>
          <cell r="AV105">
            <v>9.3990067782263713E-4</v>
          </cell>
          <cell r="AW105">
            <v>8.1355771912260783E-4</v>
          </cell>
        </row>
        <row r="106">
          <cell r="I106" t="str">
            <v>% of gross profit (proxy for net revenue)</v>
          </cell>
          <cell r="L106">
            <v>0.70322580645161281</v>
          </cell>
          <cell r="M106">
            <v>0.24041159962581854</v>
          </cell>
          <cell r="N106">
            <v>0.20992366412213748</v>
          </cell>
          <cell r="O106">
            <v>0.17209302325581391</v>
          </cell>
          <cell r="P106">
            <v>0.16385704652730954</v>
          </cell>
          <cell r="Q106">
            <v>0.20107913669064756</v>
          </cell>
          <cell r="R106">
            <v>0.13336739908022485</v>
          </cell>
          <cell r="S106">
            <v>9.0770636612854103E-2</v>
          </cell>
          <cell r="T106">
            <v>8.1272084805653733E-2</v>
          </cell>
          <cell r="U106">
            <v>0.10465116279069768</v>
          </cell>
          <cell r="V106">
            <v>0.11449070331447049</v>
          </cell>
          <cell r="W106">
            <v>0.10962864131643318</v>
          </cell>
          <cell r="X106">
            <v>0.1740433379437529</v>
          </cell>
          <cell r="Y106">
            <v>0.14702875399361021</v>
          </cell>
          <cell r="Z106">
            <v>0.13584009090439542</v>
          </cell>
          <cell r="AA106">
            <v>0.11111575952809272</v>
          </cell>
          <cell r="AB106">
            <v>0.16232250534915382</v>
          </cell>
          <cell r="AC106">
            <v>0.14881124664047962</v>
          </cell>
          <cell r="AD106">
            <v>0.21052631578947367</v>
          </cell>
          <cell r="AE106">
            <v>0.21052631578947373</v>
          </cell>
          <cell r="AF106">
            <v>0.37</v>
          </cell>
          <cell r="AG106">
            <v>0.51124903025601254</v>
          </cell>
          <cell r="AH106">
            <v>0.23421280276816614</v>
          </cell>
          <cell r="AI106">
            <v>0.13330457290767905</v>
          </cell>
          <cell r="AJ106">
            <v>0.10413392211161838</v>
          </cell>
          <cell r="AK106">
            <v>0.13697030363697033</v>
          </cell>
          <cell r="AL106">
            <v>0.19072242313713964</v>
          </cell>
          <cell r="AM106">
            <v>0.15384615384615385</v>
          </cell>
          <cell r="AN106">
            <v>0.14556962025316456</v>
          </cell>
          <cell r="AO106">
            <v>0.14374999999999999</v>
          </cell>
          <cell r="AP106">
            <v>0.1419753086419753</v>
          </cell>
          <cell r="AQ106">
            <v>0.14024390243902443</v>
          </cell>
          <cell r="AR106">
            <v>0.14024390243902443</v>
          </cell>
          <cell r="AS106">
            <v>0.14024390243902443</v>
          </cell>
          <cell r="AT106">
            <v>0.26500000000000001</v>
          </cell>
          <cell r="AU106">
            <v>0.25250000000000006</v>
          </cell>
          <cell r="AV106">
            <v>0.25</v>
          </cell>
          <cell r="AW106">
            <v>0.25000000000000006</v>
          </cell>
        </row>
        <row r="107">
          <cell r="I107" t="str">
            <v>Gross profit</v>
          </cell>
          <cell r="L107">
            <v>1</v>
          </cell>
          <cell r="M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T107">
            <v>1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1</v>
          </cell>
          <cell r="Z107">
            <v>1</v>
          </cell>
          <cell r="AA107">
            <v>1</v>
          </cell>
          <cell r="AB107">
            <v>1</v>
          </cell>
          <cell r="AC107">
            <v>1</v>
          </cell>
          <cell r="AD107">
            <v>1</v>
          </cell>
          <cell r="AE107">
            <v>1</v>
          </cell>
          <cell r="AF107">
            <v>1</v>
          </cell>
          <cell r="AG107">
            <v>1</v>
          </cell>
          <cell r="AH107">
            <v>1</v>
          </cell>
          <cell r="AI107">
            <v>1</v>
          </cell>
          <cell r="AJ107">
            <v>0.51458224184816503</v>
          </cell>
          <cell r="AK107">
            <v>1</v>
          </cell>
          <cell r="AL107">
            <v>1</v>
          </cell>
          <cell r="AM107">
            <v>1</v>
          </cell>
          <cell r="AN107">
            <v>1</v>
          </cell>
          <cell r="AO107">
            <v>1</v>
          </cell>
          <cell r="AP107">
            <v>1</v>
          </cell>
          <cell r="AQ107">
            <v>1</v>
          </cell>
          <cell r="AR107">
            <v>1</v>
          </cell>
          <cell r="AS107">
            <v>1</v>
          </cell>
          <cell r="AT107">
            <v>1</v>
          </cell>
          <cell r="AU107">
            <v>1</v>
          </cell>
          <cell r="AV107">
            <v>1</v>
          </cell>
          <cell r="AW107">
            <v>1</v>
          </cell>
        </row>
        <row r="108">
          <cell r="I108" t="str">
            <v>Sales and marketing</v>
          </cell>
          <cell r="L108">
            <v>2.3677419354838705</v>
          </cell>
          <cell r="M108">
            <v>0.98877455565949479</v>
          </cell>
          <cell r="N108">
            <v>0.81832061068702322</v>
          </cell>
          <cell r="O108">
            <v>0.8511627906976742</v>
          </cell>
          <cell r="P108">
            <v>0.67498314227916389</v>
          </cell>
          <cell r="Q108">
            <v>0.68776978417266199</v>
          </cell>
          <cell r="R108">
            <v>0.50613183444047016</v>
          </cell>
          <cell r="S108">
            <v>0.37846481876332627</v>
          </cell>
          <cell r="T108">
            <v>0.42516405855628481</v>
          </cell>
          <cell r="U108">
            <v>0.4037847697218423</v>
          </cell>
          <cell r="V108">
            <v>0.31871463217461599</v>
          </cell>
          <cell r="W108">
            <v>0.30086724482988664</v>
          </cell>
          <cell r="X108">
            <v>0.35346549869371446</v>
          </cell>
          <cell r="Y108">
            <v>0.37789137380191684</v>
          </cell>
          <cell r="Z108">
            <v>0.37581097316780127</v>
          </cell>
          <cell r="AA108">
            <v>0.27875162113542234</v>
          </cell>
          <cell r="AB108">
            <v>0.38523633534331836</v>
          </cell>
          <cell r="AC108">
            <v>0.33591068844324995</v>
          </cell>
          <cell r="AD108">
            <v>0.41432862721538011</v>
          </cell>
          <cell r="AE108">
            <v>0.38461538461538458</v>
          </cell>
          <cell r="AF108">
            <v>0.35897435897435898</v>
          </cell>
          <cell r="AG108">
            <v>0.33333333333333326</v>
          </cell>
          <cell r="AH108">
            <v>0.27500000000000002</v>
          </cell>
          <cell r="AI108">
            <v>0.27500000000000002</v>
          </cell>
          <cell r="AJ108">
            <v>4.5730110021704962E-2</v>
          </cell>
          <cell r="AK108">
            <v>2.6710628394103964</v>
          </cell>
          <cell r="AL108">
            <v>0.97534602076124588</v>
          </cell>
          <cell r="AM108">
            <v>0.51645507210649588</v>
          </cell>
          <cell r="AN108">
            <v>0.35236883466806374</v>
          </cell>
          <cell r="AO108">
            <v>0.34255903633104184</v>
          </cell>
          <cell r="AP108">
            <v>0.38311874397835993</v>
          </cell>
          <cell r="AQ108">
            <v>0.30621884101775532</v>
          </cell>
          <cell r="AR108">
            <v>0.26829268292682934</v>
          </cell>
          <cell r="AS108">
            <v>0.24390243902439032</v>
          </cell>
          <cell r="AT108">
            <v>0.2195121951219513</v>
          </cell>
          <cell r="AU108">
            <v>0.21951219512195122</v>
          </cell>
          <cell r="AV108">
            <v>0.21951219512195125</v>
          </cell>
          <cell r="AW108">
            <v>0.21951219512195125</v>
          </cell>
        </row>
        <row r="109">
          <cell r="I109" t="str">
            <v>Technology and development</v>
          </cell>
          <cell r="L109">
            <v>0.70322580645161281</v>
          </cell>
          <cell r="M109">
            <v>0.24041159962581854</v>
          </cell>
          <cell r="N109">
            <v>0.20992366412213748</v>
          </cell>
          <cell r="O109">
            <v>0.17209302325581391</v>
          </cell>
          <cell r="P109">
            <v>0.16385704652730954</v>
          </cell>
          <cell r="Q109">
            <v>0.20107913669064756</v>
          </cell>
          <cell r="R109">
            <v>0.13336739908022485</v>
          </cell>
          <cell r="S109">
            <v>9.0770636612854103E-2</v>
          </cell>
          <cell r="T109">
            <v>8.1272084805653733E-2</v>
          </cell>
          <cell r="U109">
            <v>0.10465116279069768</v>
          </cell>
          <cell r="V109">
            <v>0.11449070331447049</v>
          </cell>
          <cell r="W109">
            <v>0.10962864131643318</v>
          </cell>
          <cell r="X109">
            <v>0.1740433379437529</v>
          </cell>
          <cell r="Y109">
            <v>0.14702875399361021</v>
          </cell>
          <cell r="Z109">
            <v>0.23199839807769318</v>
          </cell>
          <cell r="AA109">
            <v>0.11111575952809272</v>
          </cell>
          <cell r="AB109">
            <v>0.16232250534915382</v>
          </cell>
          <cell r="AC109">
            <v>0.14881124664047962</v>
          </cell>
          <cell r="AD109">
            <v>0.23682787623911092</v>
          </cell>
          <cell r="AE109">
            <v>0.20512820512820509</v>
          </cell>
          <cell r="AF109">
            <v>0.20512820512820512</v>
          </cell>
          <cell r="AG109">
            <v>0.20512820512820509</v>
          </cell>
          <cell r="AH109">
            <v>0.17500000000000002</v>
          </cell>
          <cell r="AI109">
            <v>0.17500000000000002</v>
          </cell>
          <cell r="AJ109">
            <v>1.4031070713454769E-2</v>
          </cell>
          <cell r="AK109">
            <v>0.51124903025601254</v>
          </cell>
          <cell r="AL109">
            <v>0.23421280276816614</v>
          </cell>
          <cell r="AM109">
            <v>0.13330457290767905</v>
          </cell>
          <cell r="AN109">
            <v>0.10413392211161838</v>
          </cell>
          <cell r="AO109">
            <v>0.16785534647974515</v>
          </cell>
          <cell r="AP109">
            <v>0.19503438446827165</v>
          </cell>
          <cell r="AQ109">
            <v>0.18835801545400088</v>
          </cell>
          <cell r="AR109">
            <v>0.17073170731707321</v>
          </cell>
          <cell r="AS109">
            <v>0.16463414634146348</v>
          </cell>
          <cell r="AT109">
            <v>0.15853658536585369</v>
          </cell>
          <cell r="AU109">
            <v>0.15243902439024393</v>
          </cell>
          <cell r="AV109">
            <v>0.14634146341463417</v>
          </cell>
          <cell r="AW109">
            <v>0.14634146341463417</v>
          </cell>
        </row>
        <row r="110">
          <cell r="I110" t="str">
            <v>General and administrative</v>
          </cell>
          <cell r="L110">
            <v>4.5677419354838698</v>
          </cell>
          <cell r="M110">
            <v>1.3760523854069224</v>
          </cell>
          <cell r="N110">
            <v>1.2099236641221378</v>
          </cell>
          <cell r="O110">
            <v>0.90594315245478008</v>
          </cell>
          <cell r="P110">
            <v>0.74949426837491584</v>
          </cell>
          <cell r="Q110">
            <v>0.86223021582733828</v>
          </cell>
          <cell r="R110">
            <v>0.67629024016351558</v>
          </cell>
          <cell r="S110">
            <v>0.76088943039902546</v>
          </cell>
          <cell r="T110">
            <v>0.48359414437152964</v>
          </cell>
          <cell r="U110">
            <v>0.51675786593707262</v>
          </cell>
          <cell r="V110">
            <v>0.52647534357316084</v>
          </cell>
          <cell r="W110">
            <v>0.52264472611370549</v>
          </cell>
          <cell r="X110">
            <v>0.61902566466881825</v>
          </cell>
          <cell r="Y110">
            <v>0.56293929712460056</v>
          </cell>
          <cell r="Z110">
            <v>0.44465358430116125</v>
          </cell>
          <cell r="AA110">
            <v>0.40982303476551069</v>
          </cell>
          <cell r="AB110">
            <v>0.53549893016922767</v>
          </cell>
          <cell r="AC110">
            <v>0.48000826958858794</v>
          </cell>
          <cell r="AD110">
            <v>0.37407629918894569</v>
          </cell>
          <cell r="AE110">
            <v>0.35897435897435898</v>
          </cell>
          <cell r="AF110">
            <v>0.30769230769230765</v>
          </cell>
          <cell r="AG110">
            <v>0.28205128205128199</v>
          </cell>
          <cell r="AH110">
            <v>0.27500000000000002</v>
          </cell>
          <cell r="AI110">
            <v>0.25000000000000006</v>
          </cell>
          <cell r="AJ110">
            <v>4.9046376916047352E-3</v>
          </cell>
          <cell r="AK110">
            <v>4.3266097750193957</v>
          </cell>
          <cell r="AL110">
            <v>1.3462370242214536</v>
          </cell>
          <cell r="AM110">
            <v>0.75576235671145098</v>
          </cell>
          <cell r="AN110">
            <v>0.51458224184816503</v>
          </cell>
          <cell r="AO110">
            <v>0.48705779176393194</v>
          </cell>
          <cell r="AP110">
            <v>0.41901005725500801</v>
          </cell>
          <cell r="AQ110">
            <v>0.27596398589390686</v>
          </cell>
          <cell r="AR110">
            <v>0.25609756097560976</v>
          </cell>
          <cell r="AS110">
            <v>0.2317073170731708</v>
          </cell>
          <cell r="AT110">
            <v>0.20731707317073175</v>
          </cell>
          <cell r="AU110">
            <v>0.1951219512195122</v>
          </cell>
          <cell r="AV110">
            <v>0.19512195121951223</v>
          </cell>
          <cell r="AW110">
            <v>0.19512195121951223</v>
          </cell>
        </row>
        <row r="111">
          <cell r="I111" t="str">
            <v>Stock-based compensation (SBC)</v>
          </cell>
          <cell r="L111">
            <v>0.10645161290322579</v>
          </cell>
          <cell r="M111">
            <v>3.7418147801683822E-2</v>
          </cell>
          <cell r="N111">
            <v>5.3435114503816813E-2</v>
          </cell>
          <cell r="O111">
            <v>3.5658914728682163E-2</v>
          </cell>
          <cell r="P111">
            <v>2.5960890087660154E-2</v>
          </cell>
          <cell r="Q111">
            <v>4.1366906474820157E-2</v>
          </cell>
          <cell r="R111">
            <v>2.4782830863566686E-2</v>
          </cell>
          <cell r="S111">
            <v>1.8732866280840699E-2</v>
          </cell>
          <cell r="T111">
            <v>1.2872286723876834E-2</v>
          </cell>
          <cell r="U111">
            <v>4.5257637938896499E-2</v>
          </cell>
          <cell r="V111">
            <v>6.1236863379143081E-2</v>
          </cell>
          <cell r="W111">
            <v>5.3961900526276779E-2</v>
          </cell>
          <cell r="X111">
            <v>8.3294913170431847E-2</v>
          </cell>
          <cell r="Y111">
            <v>6.1533546325878583E-2</v>
          </cell>
          <cell r="Z111">
            <v>0.13416099319183017</v>
          </cell>
          <cell r="AA111">
            <v>9.2080491988453333E-2</v>
          </cell>
          <cell r="AB111">
            <v>8.0577708617000574E-2</v>
          </cell>
          <cell r="AC111">
            <v>0.14492454000413477</v>
          </cell>
          <cell r="AD111">
            <v>5.5872634424752196E-2</v>
          </cell>
          <cell r="AE111">
            <v>7.6923076923076913E-2</v>
          </cell>
          <cell r="AF111">
            <v>7.6923076923076913E-2</v>
          </cell>
          <cell r="AG111">
            <v>7.6923076923076913E-2</v>
          </cell>
          <cell r="AH111">
            <v>7.4999999999999997E-2</v>
          </cell>
          <cell r="AI111">
            <v>7.4999999999999997E-2</v>
          </cell>
          <cell r="AJ111">
            <v>1.016815108649552</v>
          </cell>
          <cell r="AK111">
            <v>0.100077579519007</v>
          </cell>
          <cell r="AL111">
            <v>4.5847750865051919E-2</v>
          </cell>
          <cell r="AM111">
            <v>2.5391347220510303E-2</v>
          </cell>
          <cell r="AN111">
            <v>4.5730110021704962E-2</v>
          </cell>
          <cell r="AO111">
            <v>9.7991926435121279E-2</v>
          </cell>
          <cell r="AP111">
            <v>8.5588286065850491E-2</v>
          </cell>
          <cell r="AQ111">
            <v>7.5852639284297932E-2</v>
          </cell>
          <cell r="AR111">
            <v>7.3170731707317083E-2</v>
          </cell>
          <cell r="AS111">
            <v>7.3170731707317083E-2</v>
          </cell>
          <cell r="AT111">
            <v>7.3170731707317097E-2</v>
          </cell>
          <cell r="AU111">
            <v>7.3170731707317069E-2</v>
          </cell>
          <cell r="AV111">
            <v>7.3170731707317083E-2</v>
          </cell>
          <cell r="AW111">
            <v>7.3170731707317083E-2</v>
          </cell>
        </row>
        <row r="112">
          <cell r="I112" t="str">
            <v>Depreciation</v>
          </cell>
          <cell r="L112">
            <v>1.7921146953404907E-3</v>
          </cell>
          <cell r="M112">
            <v>1.0393929944912108E-3</v>
          </cell>
          <cell r="N112">
            <v>4.5236075770426921E-3</v>
          </cell>
          <cell r="O112">
            <v>3.6367116470475487E-3</v>
          </cell>
          <cell r="P112">
            <v>4.7451362353587581E-3</v>
          </cell>
          <cell r="Q112">
            <v>5.1292299493738347E-3</v>
          </cell>
          <cell r="R112">
            <v>4.636726660232026E-3</v>
          </cell>
          <cell r="S112">
            <v>1.0971220992542954E-2</v>
          </cell>
          <cell r="T112">
            <v>6.052872660646514E-3</v>
          </cell>
          <cell r="U112">
            <v>1.4186553174241275E-2</v>
          </cell>
          <cell r="V112">
            <v>1.5460792239288606E-2</v>
          </cell>
          <cell r="W112">
            <v>1.7567267066933508E-2</v>
          </cell>
          <cell r="X112">
            <v>2.8661441524512069E-2</v>
          </cell>
          <cell r="Y112">
            <v>2.9137380191693284E-2</v>
          </cell>
          <cell r="Z112">
            <v>2.7793352022426904E-2</v>
          </cell>
          <cell r="AA112">
            <v>2.9494205748232444E-2</v>
          </cell>
          <cell r="AB112">
            <v>4.2550087531608626E-2</v>
          </cell>
          <cell r="AC112">
            <v>3.973537316518503E-2</v>
          </cell>
          <cell r="AD112">
            <v>4.6049864824271564E-2</v>
          </cell>
          <cell r="AE112">
            <v>1.7695669869582913E-2</v>
          </cell>
          <cell r="AF112">
            <v>1.9108163067316587E-2</v>
          </cell>
          <cell r="AG112">
            <v>1.7018382539616028E-2</v>
          </cell>
          <cell r="AH112">
            <v>1.5594924074998221E-2</v>
          </cell>
          <cell r="AI112">
            <v>1.3271752402187186E-2</v>
          </cell>
          <cell r="AJ112">
            <v>0.96618036093624227</v>
          </cell>
          <cell r="AK112">
            <v>5.2150676665804675E-2</v>
          </cell>
          <cell r="AL112">
            <v>3.1638472382416942E-3</v>
          </cell>
          <cell r="AM112">
            <v>7.3042350868062697E-3</v>
          </cell>
          <cell r="AN112">
            <v>1.4031070713454769E-2</v>
          </cell>
          <cell r="AO112">
            <v>2.8734668609824977E-2</v>
          </cell>
          <cell r="AP112">
            <v>3.4601311091212596E-2</v>
          </cell>
          <cell r="AQ112">
            <v>1.5963916849966408E-2</v>
          </cell>
          <cell r="AR112">
            <v>1.2420957542908763E-2</v>
          </cell>
          <cell r="AS112">
            <v>1.1291779584462513E-2</v>
          </cell>
          <cell r="AT112">
            <v>1.0162601626016265E-2</v>
          </cell>
          <cell r="AU112">
            <v>9.0334236675700119E-3</v>
          </cell>
          <cell r="AV112">
            <v>9.0334236675700102E-3</v>
          </cell>
          <cell r="AW112">
            <v>9.0334236675700102E-3</v>
          </cell>
        </row>
        <row r="113">
          <cell r="I113" t="str">
            <v>Amortization</v>
          </cell>
          <cell r="L113">
            <v>0.10788530465949821</v>
          </cell>
          <cell r="M113">
            <v>3.0766032636940031E-2</v>
          </cell>
          <cell r="N113">
            <v>2.2957308453491664E-2</v>
          </cell>
          <cell r="O113">
            <v>1.8068714709541581E-2</v>
          </cell>
          <cell r="P113">
            <v>9.4153492670013272E-3</v>
          </cell>
          <cell r="Q113">
            <v>1.1057820410338398E-2</v>
          </cell>
          <cell r="R113">
            <v>9.1599008308257159E-3</v>
          </cell>
          <cell r="S113">
            <v>1.5173565280175094E-3</v>
          </cell>
          <cell r="T113">
            <v>5.0526296109334986E-3</v>
          </cell>
          <cell r="U113">
            <v>2.6853118508385265E-3</v>
          </cell>
          <cell r="V113">
            <v>6.770412287793042E-3</v>
          </cell>
          <cell r="W113">
            <v>4.8921503224371851E-3</v>
          </cell>
          <cell r="X113">
            <v>5.1483018287997503E-3</v>
          </cell>
          <cell r="Y113">
            <v>4.2172523961661375E-3</v>
          </cell>
          <cell r="Z113">
            <v>2.6431718061674025E-3</v>
          </cell>
          <cell r="AA113">
            <v>2.8029954399029391E-3</v>
          </cell>
          <cell r="AB113">
            <v>3.2094923166699108E-3</v>
          </cell>
          <cell r="AC113">
            <v>4.1347942939838744E-3</v>
          </cell>
          <cell r="AD113">
            <v>3.5145689396215087E-3</v>
          </cell>
          <cell r="AE113">
            <v>2.5279528385118446E-3</v>
          </cell>
          <cell r="AF113">
            <v>2.7297375810452266E-3</v>
          </cell>
          <cell r="AG113">
            <v>2.4311975056594323E-3</v>
          </cell>
          <cell r="AH113">
            <v>2.2278462964283171E-3</v>
          </cell>
          <cell r="AI113">
            <v>1.8959646288838835E-3</v>
          </cell>
          <cell r="AJ113">
            <v>3.3819639063757713E-2</v>
          </cell>
          <cell r="AK113">
            <v>3.0083613481596428E-2</v>
          </cell>
          <cell r="AL113">
            <v>2.841054722542613E-2</v>
          </cell>
          <cell r="AM113">
            <v>6.4391397437126539E-3</v>
          </cell>
          <cell r="AN113">
            <v>4.9046376916047352E-3</v>
          </cell>
          <cell r="AO113">
            <v>3.4306202200239879E-3</v>
          </cell>
          <cell r="AP113">
            <v>3.2568941135252944E-3</v>
          </cell>
          <cell r="AQ113">
            <v>2.280559549995201E-3</v>
          </cell>
          <cell r="AR113">
            <v>2.8923388283095611E-3</v>
          </cell>
          <cell r="AS113">
            <v>2.1911657790223949E-3</v>
          </cell>
          <cell r="AT113">
            <v>1.7445587412598686E-3</v>
          </cell>
          <cell r="AU113">
            <v>1.4480069233564644E-3</v>
          </cell>
          <cell r="AV113">
            <v>1.2441632211957524E-3</v>
          </cell>
          <cell r="AW113">
            <v>1.099985872867291E-3</v>
          </cell>
        </row>
        <row r="114">
          <cell r="I114" t="str">
            <v>Total operating expenses (GAAP)</v>
          </cell>
          <cell r="L114">
            <v>7.7451612903225788</v>
          </cell>
          <cell r="M114">
            <v>2.6426566884939198</v>
          </cell>
          <cell r="N114">
            <v>2.2916030534351148</v>
          </cell>
          <cell r="O114">
            <v>1.9648578811369501</v>
          </cell>
          <cell r="P114">
            <v>1.6142953472690493</v>
          </cell>
          <cell r="Q114">
            <v>1.7924460431654683</v>
          </cell>
          <cell r="R114">
            <v>1.3405723045477775</v>
          </cell>
          <cell r="S114">
            <v>1.2488577520560464</v>
          </cell>
          <cell r="T114">
            <v>1.002902574457345</v>
          </cell>
          <cell r="U114">
            <v>1.0704514363885091</v>
          </cell>
          <cell r="V114">
            <v>1.0209175424413903</v>
          </cell>
          <cell r="W114">
            <v>0.98710251278630201</v>
          </cell>
          <cell r="X114">
            <v>1.2298294144767177</v>
          </cell>
          <cell r="Y114">
            <v>1.1493929712460063</v>
          </cell>
          <cell r="Z114">
            <v>1.186623948738486</v>
          </cell>
          <cell r="AA114">
            <v>0.89177090741747911</v>
          </cell>
          <cell r="AB114">
            <v>1.1811904298774556</v>
          </cell>
          <cell r="AC114">
            <v>1.1249534835641926</v>
          </cell>
          <cell r="AD114">
            <v>1.1754280564734156</v>
          </cell>
          <cell r="AE114">
            <v>1.3037158378773286</v>
          </cell>
          <cell r="AF114">
            <v>0.94871794871794868</v>
          </cell>
          <cell r="AG114">
            <v>0.89743589743589736</v>
          </cell>
          <cell r="AH114">
            <v>0.80000000000000016</v>
          </cell>
          <cell r="AI114">
            <v>0.77500000000000002</v>
          </cell>
          <cell r="AJ114">
            <v>4.720205573435142E-2</v>
          </cell>
          <cell r="AK114">
            <v>7.6089992242048119</v>
          </cell>
          <cell r="AL114">
            <v>2.6016435986159174</v>
          </cell>
          <cell r="AM114">
            <v>1.4309133489461361</v>
          </cell>
          <cell r="AN114">
            <v>1.016815108649552</v>
          </cell>
          <cell r="AO114">
            <v>1.0954641010098403</v>
          </cell>
          <cell r="AP114">
            <v>1.2092091019560924</v>
          </cell>
          <cell r="AQ114">
            <v>0.84639348164996087</v>
          </cell>
          <cell r="AR114">
            <v>0.7682926829268294</v>
          </cell>
          <cell r="AS114">
            <v>0.71341463414634165</v>
          </cell>
          <cell r="AT114">
            <v>0.6585365853658538</v>
          </cell>
          <cell r="AU114">
            <v>0.64024390243902451</v>
          </cell>
          <cell r="AV114">
            <v>0.63414634146341475</v>
          </cell>
          <cell r="AW114">
            <v>0.63414634146341464</v>
          </cell>
        </row>
        <row r="115">
          <cell r="I115" t="str">
            <v>Total operating expenses (adjusted)</v>
          </cell>
          <cell r="L115">
            <v>7.5308243727598541</v>
          </cell>
          <cell r="M115">
            <v>2.5744725080552957</v>
          </cell>
          <cell r="N115">
            <v>2.2152106304778068</v>
          </cell>
          <cell r="O115">
            <v>1.9111302516987265</v>
          </cell>
          <cell r="P115">
            <v>1.5789191079143878</v>
          </cell>
          <cell r="Q115">
            <v>1.7400213162803098</v>
          </cell>
          <cell r="R115">
            <v>1.306629572853385</v>
          </cell>
          <cell r="S115">
            <v>1.2286075292471883</v>
          </cell>
          <cell r="T115">
            <v>0.98497765812253468</v>
          </cell>
          <cell r="U115">
            <v>1.0225084865987741</v>
          </cell>
          <cell r="V115">
            <v>0.95291026677445423</v>
          </cell>
          <cell r="W115">
            <v>0.92824846193758803</v>
          </cell>
          <cell r="X115">
            <v>1.1413861994774859</v>
          </cell>
          <cell r="Y115">
            <v>1.0836421725239616</v>
          </cell>
          <cell r="Z115">
            <v>1.0498197837404883</v>
          </cell>
          <cell r="AA115">
            <v>0.79688741998912282</v>
          </cell>
          <cell r="AB115">
            <v>1.0798482785450298</v>
          </cell>
          <cell r="AC115">
            <v>0.96059541037833351</v>
          </cell>
          <cell r="AD115">
            <v>1.0217182337038151</v>
          </cell>
          <cell r="AE115">
            <v>0.94618999587943675</v>
          </cell>
          <cell r="AF115">
            <v>0.86906513421382658</v>
          </cell>
          <cell r="AG115">
            <v>0.81808162300716092</v>
          </cell>
          <cell r="AH115">
            <v>0.72277215370357173</v>
          </cell>
          <cell r="AI115">
            <v>0.69810403537111609</v>
          </cell>
          <cell r="AJ115">
            <v>2.9518194191497291E-2</v>
          </cell>
          <cell r="AK115">
            <v>7.4788380312042086</v>
          </cell>
          <cell r="AL115">
            <v>2.5273853005254394</v>
          </cell>
          <cell r="AM115">
            <v>1.3990828619819131</v>
          </cell>
          <cell r="AN115">
            <v>0.96618036093624227</v>
          </cell>
          <cell r="AO115">
            <v>0.99404155435469499</v>
          </cell>
          <cell r="AP115">
            <v>0.99390629158811439</v>
          </cell>
          <cell r="AQ115">
            <v>0.76826028281566772</v>
          </cell>
          <cell r="AR115">
            <v>0.69222961239120284</v>
          </cell>
          <cell r="AS115">
            <v>0.63805273666000217</v>
          </cell>
          <cell r="AT115">
            <v>0.58362129491727688</v>
          </cell>
          <cell r="AU115">
            <v>0.56562516380835104</v>
          </cell>
          <cell r="AV115">
            <v>0.55973144653490192</v>
          </cell>
          <cell r="AW115">
            <v>0.55987562388323031</v>
          </cell>
        </row>
        <row r="116">
          <cell r="I116" t="str">
            <v>Operating income (adjusted)</v>
          </cell>
          <cell r="L116">
            <v>-6.5308243727598541</v>
          </cell>
          <cell r="M116">
            <v>-1.5744725080552959</v>
          </cell>
          <cell r="N116">
            <v>-1.2152106304778068</v>
          </cell>
          <cell r="O116">
            <v>-0.91113025169872652</v>
          </cell>
          <cell r="P116">
            <v>-0.57891910791438794</v>
          </cell>
          <cell r="Q116">
            <v>-0.74002131628030965</v>
          </cell>
          <cell r="R116">
            <v>-0.30662957285338488</v>
          </cell>
          <cell r="S116">
            <v>-0.22860752924718836</v>
          </cell>
          <cell r="T116">
            <v>1.5022341877465335E-2</v>
          </cell>
          <cell r="U116">
            <v>-2.2508486598774118E-2</v>
          </cell>
          <cell r="V116">
            <v>4.7089733225545778E-2</v>
          </cell>
          <cell r="W116">
            <v>7.1751538062411982E-2</v>
          </cell>
          <cell r="X116">
            <v>-0.14138619947748593</v>
          </cell>
          <cell r="Y116">
            <v>-8.3642172523961486E-2</v>
          </cell>
          <cell r="Z116">
            <v>-4.981978374048842E-2</v>
          </cell>
          <cell r="AA116">
            <v>0.20311258001087718</v>
          </cell>
          <cell r="AB116">
            <v>-7.9848278545029933E-2</v>
          </cell>
          <cell r="AC116">
            <v>3.9404589621666437E-2</v>
          </cell>
          <cell r="AD116">
            <v>-2.1718233703815149E-2</v>
          </cell>
          <cell r="AE116">
            <v>5.3810004120563269E-2</v>
          </cell>
          <cell r="AF116">
            <v>0.13093486578617347</v>
          </cell>
          <cell r="AG116">
            <v>0.18191837699283914</v>
          </cell>
          <cell r="AH116">
            <v>0.27722784629642827</v>
          </cell>
          <cell r="AI116">
            <v>0.30189596462888385</v>
          </cell>
          <cell r="AJ116">
            <v>3.3819639063757713E-2</v>
          </cell>
          <cell r="AK116">
            <v>-6.4788380312042086</v>
          </cell>
          <cell r="AL116">
            <v>-1.5273853005254394</v>
          </cell>
          <cell r="AM116">
            <v>-0.39908286198191306</v>
          </cell>
          <cell r="AN116">
            <v>3.3819639063757713E-2</v>
          </cell>
          <cell r="AO116">
            <v>5.9584456453050461E-3</v>
          </cell>
          <cell r="AP116">
            <v>6.0937084118855844E-3</v>
          </cell>
          <cell r="AQ116">
            <v>0.23173971718433228</v>
          </cell>
          <cell r="AR116">
            <v>0.30777038760879716</v>
          </cell>
          <cell r="AS116">
            <v>0.36194726333999777</v>
          </cell>
          <cell r="AT116">
            <v>0.41637870508272307</v>
          </cell>
          <cell r="AU116">
            <v>0.43437483619164896</v>
          </cell>
          <cell r="AV116">
            <v>0.44026855346509802</v>
          </cell>
          <cell r="AW116">
            <v>0.44012437611676969</v>
          </cell>
        </row>
        <row r="117">
          <cell r="I117" t="str">
            <v>Adjusted EBITDA</v>
          </cell>
          <cell r="L117">
            <v>-6.5290322580645137</v>
          </cell>
          <cell r="M117">
            <v>-1.5734331150608047</v>
          </cell>
          <cell r="N117">
            <v>-1.210687022900764</v>
          </cell>
          <cell r="O117">
            <v>-0.90749354005167904</v>
          </cell>
          <cell r="P117">
            <v>-0.57417397167902917</v>
          </cell>
          <cell r="Q117">
            <v>-0.73489208633093583</v>
          </cell>
          <cell r="R117">
            <v>-0.30199284619315286</v>
          </cell>
          <cell r="S117">
            <v>-0.21763630825464539</v>
          </cell>
          <cell r="T117">
            <v>2.1075214538111849E-2</v>
          </cell>
          <cell r="U117">
            <v>-1.1285909712722537E-2</v>
          </cell>
          <cell r="V117">
            <v>6.2550525464834389E-2</v>
          </cell>
          <cell r="W117">
            <v>8.931880512934548E-2</v>
          </cell>
          <cell r="X117">
            <v>-0.18626094974642707</v>
          </cell>
          <cell r="Y117">
            <v>-4.6645367412140412E-2</v>
          </cell>
          <cell r="Z117">
            <v>-2.2026431718061519E-2</v>
          </cell>
          <cell r="AA117">
            <v>0.23260678575910962</v>
          </cell>
          <cell r="AB117">
            <v>-3.7298191013421314E-2</v>
          </cell>
          <cell r="AC117">
            <v>7.9139962786851467E-2</v>
          </cell>
          <cell r="AD117">
            <v>2.4331631120456415E-2</v>
          </cell>
          <cell r="AE117">
            <v>7.1505673990146179E-2</v>
          </cell>
          <cell r="AF117">
            <v>0.15004302885349005</v>
          </cell>
          <cell r="AG117">
            <v>0.19893675953245515</v>
          </cell>
          <cell r="AH117">
            <v>0.29282277037142651</v>
          </cell>
          <cell r="AI117">
            <v>0.31516771703107105</v>
          </cell>
          <cell r="AJ117">
            <v>4.720205573435142E-2</v>
          </cell>
          <cell r="AK117">
            <v>-6.4266873545384042</v>
          </cell>
          <cell r="AL117">
            <v>-1.5242214532871976</v>
          </cell>
          <cell r="AM117">
            <v>-0.39177862689510679</v>
          </cell>
          <cell r="AN117">
            <v>4.720205573435142E-2</v>
          </cell>
          <cell r="AO117">
            <v>2.4323871184080078E-2</v>
          </cell>
          <cell r="AP117">
            <v>3.9504509905464912E-2</v>
          </cell>
          <cell r="AQ117">
            <v>0.24770363403429868</v>
          </cell>
          <cell r="AR117">
            <v>0.32019134515170594</v>
          </cell>
          <cell r="AS117">
            <v>0.37323904292446031</v>
          </cell>
          <cell r="AT117">
            <v>0.42654130670873935</v>
          </cell>
          <cell r="AU117">
            <v>0.443408259859219</v>
          </cell>
          <cell r="AV117">
            <v>0.44930197713266801</v>
          </cell>
          <cell r="AW117">
            <v>0.44915779978433967</v>
          </cell>
        </row>
        <row r="118">
          <cell r="I118" t="str">
            <v>Net income (adjusted)</v>
          </cell>
          <cell r="L118">
            <v>-6.6469534050179186</v>
          </cell>
          <cell r="M118">
            <v>-1.6118906558569797</v>
          </cell>
          <cell r="N118">
            <v>-1.2426915465083412</v>
          </cell>
          <cell r="O118">
            <v>-0.92766771939898496</v>
          </cell>
          <cell r="P118">
            <v>-0.58465073299867654</v>
          </cell>
          <cell r="Q118">
            <v>-0.73930189181987815</v>
          </cell>
          <cell r="R118">
            <v>-0.30662957285338488</v>
          </cell>
          <cell r="S118">
            <v>-0.24596969799528462</v>
          </cell>
          <cell r="T118">
            <v>9.0134051264792008E-3</v>
          </cell>
          <cell r="U118">
            <v>3.3579064700815495E-2</v>
          </cell>
          <cell r="V118">
            <v>2.601050929668559E-2</v>
          </cell>
          <cell r="W118">
            <v>4.1494329553035357E-2</v>
          </cell>
          <cell r="X118">
            <v>-0.14330720762256044</v>
          </cell>
          <cell r="Y118">
            <v>-8.5047923322683516E-2</v>
          </cell>
          <cell r="Z118">
            <v>-6.0632759311173241E-2</v>
          </cell>
          <cell r="AA118">
            <v>0.1215412291344182</v>
          </cell>
          <cell r="AB118">
            <v>-8.1161252674576717E-2</v>
          </cell>
          <cell r="AC118">
            <v>2.339466611536083E-2</v>
          </cell>
          <cell r="AD118">
            <v>-2.8627215379994179E-2</v>
          </cell>
          <cell r="AE118">
            <v>3.34349570374416E-2</v>
          </cell>
          <cell r="AF118">
            <v>7.9598891597087648E-2</v>
          </cell>
          <cell r="AG118">
            <v>0.11009486609697684</v>
          </cell>
          <cell r="AH118">
            <v>0.16721478061016126</v>
          </cell>
          <cell r="AI118">
            <v>0.18191358487309345</v>
          </cell>
          <cell r="AJ118">
            <v>2.9518194191497291E-2</v>
          </cell>
          <cell r="AK118">
            <v>-6.3547108007930371</v>
          </cell>
          <cell r="AL118">
            <v>-1.5585271690375502</v>
          </cell>
          <cell r="AM118">
            <v>-0.4070330653592088</v>
          </cell>
          <cell r="AN118">
            <v>2.9518194191497291E-2</v>
          </cell>
          <cell r="AO118">
            <v>-2.3276629222177554E-2</v>
          </cell>
          <cell r="AP118">
            <v>-6.2381852551986429E-3</v>
          </cell>
          <cell r="AQ118">
            <v>0.13994003041881173</v>
          </cell>
          <cell r="AR118">
            <v>0.1935886901641686</v>
          </cell>
          <cell r="AS118">
            <v>0.23447519089747232</v>
          </cell>
          <cell r="AT118">
            <v>0.2738751392456471</v>
          </cell>
          <cell r="AU118">
            <v>0.28626303842286904</v>
          </cell>
          <cell r="AV118">
            <v>0.2909475270562677</v>
          </cell>
          <cell r="AW118">
            <v>0.29179483008931839</v>
          </cell>
        </row>
        <row r="119">
          <cell r="I119" t="str">
            <v>Millennial Media</v>
          </cell>
          <cell r="L119">
            <v>40178</v>
          </cell>
          <cell r="M119">
            <v>2</v>
          </cell>
          <cell r="N119">
            <v>3</v>
          </cell>
          <cell r="O119">
            <v>4</v>
          </cell>
          <cell r="P119">
            <v>40543</v>
          </cell>
          <cell r="Q119">
            <v>2</v>
          </cell>
          <cell r="R119">
            <v>3</v>
          </cell>
          <cell r="S119">
            <v>4</v>
          </cell>
          <cell r="T119">
            <v>40908</v>
          </cell>
          <cell r="U119">
            <v>2</v>
          </cell>
          <cell r="V119">
            <v>3</v>
          </cell>
          <cell r="W119">
            <v>4</v>
          </cell>
          <cell r="X119">
            <v>41274</v>
          </cell>
          <cell r="Y119">
            <v>2</v>
          </cell>
          <cell r="Z119">
            <v>3</v>
          </cell>
          <cell r="AA119">
            <v>4</v>
          </cell>
          <cell r="AB119">
            <v>41639</v>
          </cell>
          <cell r="AC119">
            <v>2</v>
          </cell>
          <cell r="AD119">
            <v>3</v>
          </cell>
          <cell r="AE119">
            <v>4</v>
          </cell>
          <cell r="AF119">
            <v>2.7943454519624628E-3</v>
          </cell>
          <cell r="AG119">
            <v>39813</v>
          </cell>
          <cell r="AH119">
            <v>40178</v>
          </cell>
          <cell r="AI119">
            <v>40543</v>
          </cell>
          <cell r="AJ119">
            <v>40908</v>
          </cell>
          <cell r="AK119">
            <v>41274</v>
          </cell>
          <cell r="AL119">
            <v>41639</v>
          </cell>
          <cell r="AM119">
            <v>42004</v>
          </cell>
          <cell r="AN119">
            <v>42369</v>
          </cell>
          <cell r="AO119">
            <v>42735</v>
          </cell>
          <cell r="AP119">
            <v>43100</v>
          </cell>
          <cell r="AQ119">
            <v>43465</v>
          </cell>
          <cell r="AR119">
            <v>43830</v>
          </cell>
          <cell r="AS119">
            <v>44196</v>
          </cell>
          <cell r="AT119">
            <v>3.3763972881928109E-3</v>
          </cell>
          <cell r="AU119">
            <v>2.7790564692339141E-3</v>
          </cell>
          <cell r="AV119">
            <v>2.349751694556593E-3</v>
          </cell>
          <cell r="AW119">
            <v>2.0338942978065195E-3</v>
          </cell>
        </row>
        <row r="120">
          <cell r="I120" t="str">
            <v>Millennial Media</v>
          </cell>
          <cell r="L120">
            <v>40178</v>
          </cell>
          <cell r="M120">
            <v>2</v>
          </cell>
          <cell r="N120">
            <v>3</v>
          </cell>
          <cell r="O120">
            <v>4</v>
          </cell>
          <cell r="P120">
            <v>40543</v>
          </cell>
          <cell r="Q120">
            <v>2</v>
          </cell>
          <cell r="R120">
            <v>3</v>
          </cell>
          <cell r="S120">
            <v>4</v>
          </cell>
          <cell r="T120">
            <v>40908</v>
          </cell>
          <cell r="U120">
            <v>2</v>
          </cell>
          <cell r="V120">
            <v>3</v>
          </cell>
          <cell r="W120">
            <v>4</v>
          </cell>
          <cell r="X120">
            <v>41274</v>
          </cell>
          <cell r="Y120">
            <v>2</v>
          </cell>
          <cell r="Z120">
            <v>3</v>
          </cell>
          <cell r="AA120">
            <v>4</v>
          </cell>
          <cell r="AB120">
            <v>41639</v>
          </cell>
          <cell r="AC120">
            <v>2</v>
          </cell>
          <cell r="AD120">
            <v>3</v>
          </cell>
          <cell r="AE120">
            <v>4</v>
          </cell>
          <cell r="AF120">
            <v>0.94871794871794868</v>
          </cell>
          <cell r="AG120">
            <v>39813</v>
          </cell>
          <cell r="AH120">
            <v>40178</v>
          </cell>
          <cell r="AI120">
            <v>40543</v>
          </cell>
          <cell r="AJ120">
            <v>40908</v>
          </cell>
          <cell r="AK120">
            <v>41274</v>
          </cell>
          <cell r="AL120">
            <v>41639</v>
          </cell>
          <cell r="AM120">
            <v>42004</v>
          </cell>
          <cell r="AN120">
            <v>42369</v>
          </cell>
          <cell r="AO120">
            <v>42735</v>
          </cell>
          <cell r="AP120">
            <v>43100</v>
          </cell>
          <cell r="AQ120">
            <v>43465</v>
          </cell>
          <cell r="AR120">
            <v>43830</v>
          </cell>
          <cell r="AS120">
            <v>44196</v>
          </cell>
          <cell r="AT120">
            <v>0.66249999999999987</v>
          </cell>
          <cell r="AU120">
            <v>0.6312500000000002</v>
          </cell>
          <cell r="AV120">
            <v>0.625</v>
          </cell>
          <cell r="AW120">
            <v>0.62500000000000011</v>
          </cell>
        </row>
        <row r="121">
          <cell r="I121" t="str">
            <v>(USD millions)</v>
          </cell>
          <cell r="L121">
            <v>1</v>
          </cell>
          <cell r="M121">
            <v>2</v>
          </cell>
          <cell r="N121">
            <v>3</v>
          </cell>
          <cell r="O121">
            <v>4</v>
          </cell>
          <cell r="P121">
            <v>1</v>
          </cell>
          <cell r="Q121">
            <v>2</v>
          </cell>
          <cell r="R121">
            <v>3</v>
          </cell>
          <cell r="S121">
            <v>4</v>
          </cell>
          <cell r="T121">
            <v>1</v>
          </cell>
          <cell r="U121">
            <v>2</v>
          </cell>
          <cell r="V121">
            <v>3</v>
          </cell>
          <cell r="W121">
            <v>4</v>
          </cell>
          <cell r="X121">
            <v>1</v>
          </cell>
          <cell r="Y121">
            <v>2</v>
          </cell>
          <cell r="Z121">
            <v>3</v>
          </cell>
          <cell r="AA121">
            <v>4</v>
          </cell>
          <cell r="AB121">
            <v>1</v>
          </cell>
          <cell r="AC121">
            <v>2</v>
          </cell>
          <cell r="AD121">
            <v>3</v>
          </cell>
          <cell r="AE121">
            <v>4</v>
          </cell>
          <cell r="AF121">
            <v>0.86900052634290925</v>
          </cell>
          <cell r="AG121">
            <v>39813</v>
          </cell>
          <cell r="AH121">
            <v>40178</v>
          </cell>
          <cell r="AI121">
            <v>40543</v>
          </cell>
          <cell r="AJ121">
            <v>40908</v>
          </cell>
          <cell r="AK121">
            <v>41274</v>
          </cell>
          <cell r="AL121">
            <v>41639</v>
          </cell>
          <cell r="AM121">
            <v>42004</v>
          </cell>
          <cell r="AN121">
            <v>42369</v>
          </cell>
          <cell r="AO121">
            <v>42735</v>
          </cell>
          <cell r="AP121">
            <v>43100</v>
          </cell>
          <cell r="AQ121">
            <v>43465</v>
          </cell>
          <cell r="AR121">
            <v>43830</v>
          </cell>
          <cell r="AS121">
            <v>44196</v>
          </cell>
          <cell r="AT121">
            <v>0.58412360271180708</v>
          </cell>
          <cell r="AU121">
            <v>0.5534709435307662</v>
          </cell>
          <cell r="AV121">
            <v>0.54765024830544351</v>
          </cell>
          <cell r="AW121">
            <v>0.54796610570219362</v>
          </cell>
        </row>
        <row r="122">
          <cell r="I122" t="str">
            <v>Balance Sheet</v>
          </cell>
          <cell r="L122">
            <v>-6.5308243727598541</v>
          </cell>
          <cell r="M122">
            <v>-1.5744725080552959</v>
          </cell>
          <cell r="N122">
            <v>-1.2152106304778068</v>
          </cell>
          <cell r="O122">
            <v>-0.91113025169872652</v>
          </cell>
          <cell r="P122">
            <v>-0.57891910791438794</v>
          </cell>
          <cell r="Q122">
            <v>-0.74002131628030965</v>
          </cell>
          <cell r="R122">
            <v>-0.30662957285338488</v>
          </cell>
          <cell r="S122">
            <v>-0.22860752924718836</v>
          </cell>
          <cell r="T122">
            <v>1.5022341877465335E-2</v>
          </cell>
          <cell r="U122">
            <v>-2.2508486598774118E-2</v>
          </cell>
          <cell r="V122">
            <v>4.7089733225545778E-2</v>
          </cell>
          <cell r="W122">
            <v>7.1751538062411982E-2</v>
          </cell>
          <cell r="X122">
            <v>-0.23673577884104199</v>
          </cell>
          <cell r="Y122">
            <v>-0.19634202103337911</v>
          </cell>
          <cell r="Z122">
            <v>-4.960960960960964E-2</v>
          </cell>
          <cell r="AA122">
            <v>4.048701298701287E-2</v>
          </cell>
          <cell r="AB122">
            <v>-0.22470897484040533</v>
          </cell>
          <cell r="AC122">
            <v>-5.2966101694915481E-2</v>
          </cell>
          <cell r="AD122">
            <v>-2.2259605275015547E-2</v>
          </cell>
          <cell r="AE122">
            <v>0.11774859523452408</v>
          </cell>
          <cell r="AF122">
            <v>0.13099947365709069</v>
          </cell>
          <cell r="AG122">
            <v>0.18170767386870698</v>
          </cell>
          <cell r="AH122">
            <v>0.22706873838403396</v>
          </cell>
          <cell r="AI122">
            <v>0.30164634310975769</v>
          </cell>
          <cell r="AK122">
            <v>-6.4788380312042086</v>
          </cell>
          <cell r="AL122">
            <v>-1.5273853005254394</v>
          </cell>
          <cell r="AM122">
            <v>-0.39908286198191306</v>
          </cell>
          <cell r="AN122">
            <v>3.3819639063757713E-2</v>
          </cell>
          <cell r="AO122">
            <v>-9.0601835052614946E-2</v>
          </cell>
          <cell r="AP122">
            <v>-2.5832015537124678E-2</v>
          </cell>
          <cell r="AQ122">
            <v>0.22206123181348733</v>
          </cell>
          <cell r="AR122">
            <v>0.31798868936879687</v>
          </cell>
          <cell r="AS122">
            <v>0.37298020375244467</v>
          </cell>
          <cell r="AT122">
            <v>0.41587639728819292</v>
          </cell>
          <cell r="AU122">
            <v>0.44652905646923374</v>
          </cell>
          <cell r="AV122">
            <v>0.45234975169455655</v>
          </cell>
          <cell r="AW122">
            <v>0.45203389429780644</v>
          </cell>
        </row>
        <row r="123">
          <cell r="B123" t="str">
            <v>mstag:cashAndCashEquivalents</v>
          </cell>
          <cell r="C123">
            <v>6</v>
          </cell>
          <cell r="D123" t="str">
            <v>ISO4217:USD</v>
          </cell>
          <cell r="E123" t="b">
            <v>0</v>
          </cell>
          <cell r="I123" t="str">
            <v>Millennial Media</v>
          </cell>
          <cell r="L123">
            <v>40178</v>
          </cell>
          <cell r="M123">
            <v>6.48</v>
          </cell>
          <cell r="N123">
            <v>4.8280000000000003</v>
          </cell>
          <cell r="O123">
            <v>19.170999999999999</v>
          </cell>
          <cell r="P123">
            <v>40543</v>
          </cell>
          <cell r="Q123">
            <v>11.657999999999999</v>
          </cell>
          <cell r="R123">
            <v>9.7690000000000001</v>
          </cell>
          <cell r="S123">
            <v>27.803000000000001</v>
          </cell>
          <cell r="T123">
            <v>40908</v>
          </cell>
          <cell r="U123">
            <v>21.657</v>
          </cell>
          <cell r="V123">
            <v>20.015000000000001</v>
          </cell>
          <cell r="W123">
            <v>16.707000000000001</v>
          </cell>
          <cell r="X123">
            <v>41274</v>
          </cell>
          <cell r="Y123">
            <v>123.47199999999999</v>
          </cell>
          <cell r="Z123">
            <v>122.404</v>
          </cell>
          <cell r="AA123">
            <v>130.37973057582545</v>
          </cell>
          <cell r="AB123">
            <v>41639</v>
          </cell>
          <cell r="AC123">
            <v>126.85314477906992</v>
          </cell>
          <cell r="AD123">
            <v>125.35556504383358</v>
          </cell>
          <cell r="AE123">
            <v>122.13293852700603</v>
          </cell>
          <cell r="AF123">
            <v>42004</v>
          </cell>
          <cell r="AG123">
            <v>10.199999999999999</v>
          </cell>
          <cell r="AH123">
            <v>19.170999999999999</v>
          </cell>
          <cell r="AI123">
            <v>27.803000000000001</v>
          </cell>
          <cell r="AJ123">
            <v>16.707000000000001</v>
          </cell>
          <cell r="AK123">
            <v>130.37973057582545</v>
          </cell>
          <cell r="AL123">
            <v>122.13293852700603</v>
          </cell>
          <cell r="AM123">
            <v>136.15887891504912</v>
          </cell>
          <cell r="AN123">
            <v>178.00278588875111</v>
          </cell>
          <cell r="AO123">
            <v>258.74089461216602</v>
          </cell>
          <cell r="AP123">
            <v>386.53202779847368</v>
          </cell>
          <cell r="AQ123">
            <v>547.71884187942828</v>
          </cell>
          <cell r="AR123">
            <v>724.21816704517823</v>
          </cell>
          <cell r="AS123">
            <v>921.462430402476</v>
          </cell>
          <cell r="AT123">
            <v>0.42513565654745217</v>
          </cell>
          <cell r="AU123">
            <v>0.45578831572849304</v>
          </cell>
          <cell r="AV123">
            <v>0.46160901095381585</v>
          </cell>
          <cell r="AW123">
            <v>0.46129315355706568</v>
          </cell>
        </row>
        <row r="124">
          <cell r="B124" t="str">
            <v>mstag:cashAndCashEquivalents</v>
          </cell>
          <cell r="C124">
            <v>6</v>
          </cell>
          <cell r="D124" t="str">
            <v>ISO4217:USD</v>
          </cell>
          <cell r="E124" t="b">
            <v>0</v>
          </cell>
          <cell r="I124" t="str">
            <v>(USD millions)</v>
          </cell>
          <cell r="L124">
            <v>1</v>
          </cell>
          <cell r="M124">
            <v>2</v>
          </cell>
          <cell r="N124">
            <v>3</v>
          </cell>
          <cell r="O124">
            <v>4</v>
          </cell>
          <cell r="P124">
            <v>1</v>
          </cell>
          <cell r="Q124">
            <v>2</v>
          </cell>
          <cell r="R124">
            <v>3</v>
          </cell>
          <cell r="S124">
            <v>4</v>
          </cell>
          <cell r="T124">
            <v>1</v>
          </cell>
          <cell r="U124">
            <v>2</v>
          </cell>
          <cell r="V124">
            <v>3</v>
          </cell>
          <cell r="W124">
            <v>4</v>
          </cell>
          <cell r="X124">
            <v>1</v>
          </cell>
          <cell r="Y124">
            <v>2</v>
          </cell>
          <cell r="Z124">
            <v>3</v>
          </cell>
          <cell r="AA124">
            <v>4</v>
          </cell>
          <cell r="AB124">
            <v>1</v>
          </cell>
          <cell r="AC124">
            <v>2</v>
          </cell>
          <cell r="AD124">
            <v>3</v>
          </cell>
          <cell r="AE124">
            <v>4</v>
          </cell>
          <cell r="AF124">
            <v>1</v>
          </cell>
          <cell r="AG124">
            <v>2</v>
          </cell>
          <cell r="AH124">
            <v>3</v>
          </cell>
          <cell r="AI124">
            <v>4</v>
          </cell>
          <cell r="AJ124">
            <v>16.707000000000001</v>
          </cell>
          <cell r="AK124">
            <v>39813</v>
          </cell>
          <cell r="AL124">
            <v>40178</v>
          </cell>
          <cell r="AM124">
            <v>40543</v>
          </cell>
          <cell r="AN124">
            <v>40908</v>
          </cell>
          <cell r="AO124">
            <v>41274</v>
          </cell>
          <cell r="AP124">
            <v>41639</v>
          </cell>
          <cell r="AQ124">
            <v>42004</v>
          </cell>
          <cell r="AR124">
            <v>42369</v>
          </cell>
          <cell r="AS124">
            <v>42735</v>
          </cell>
          <cell r="AT124">
            <v>43100</v>
          </cell>
          <cell r="AU124">
            <v>43465</v>
          </cell>
          <cell r="AV124">
            <v>43830</v>
          </cell>
          <cell r="AW124">
            <v>44196</v>
          </cell>
        </row>
        <row r="125">
          <cell r="B125" t="str">
            <v>mstag:cashAndCashEquivalents</v>
          </cell>
          <cell r="C125">
            <v>6</v>
          </cell>
          <cell r="D125" t="str">
            <v>ISO4217:USD</v>
          </cell>
          <cell r="E125" t="b">
            <v>0</v>
          </cell>
          <cell r="I125" t="str">
            <v>Cash &amp; equivalents</v>
          </cell>
          <cell r="L125">
            <v>8.1489999999999991</v>
          </cell>
          <cell r="M125">
            <v>6.48</v>
          </cell>
          <cell r="N125">
            <v>4.8280000000000003</v>
          </cell>
          <cell r="O125">
            <v>19.170999999999999</v>
          </cell>
          <cell r="P125">
            <v>14.654999999999999</v>
          </cell>
          <cell r="Q125">
            <v>11.657999999999999</v>
          </cell>
          <cell r="R125">
            <v>9.7690000000000001</v>
          </cell>
          <cell r="S125">
            <v>27.803000000000001</v>
          </cell>
          <cell r="T125">
            <v>24.065999999999999</v>
          </cell>
          <cell r="U125">
            <v>21.657</v>
          </cell>
          <cell r="V125">
            <v>20.015000000000001</v>
          </cell>
          <cell r="W125">
            <v>16.707000000000001</v>
          </cell>
          <cell r="X125">
            <v>128.506</v>
          </cell>
          <cell r="Y125">
            <v>123.47199999999999</v>
          </cell>
          <cell r="Z125">
            <v>122.404</v>
          </cell>
          <cell r="AA125">
            <v>137.43899999999999</v>
          </cell>
          <cell r="AB125">
            <v>133.49600000000001</v>
          </cell>
          <cell r="AC125">
            <v>122.63500000000001</v>
          </cell>
          <cell r="AD125">
            <v>115.26842373889049</v>
          </cell>
          <cell r="AE125">
            <v>96.193234330234773</v>
          </cell>
          <cell r="AG125">
            <v>10.199999999999999</v>
          </cell>
          <cell r="AH125">
            <v>19.170999999999999</v>
          </cell>
          <cell r="AI125">
            <v>27.803000000000001</v>
          </cell>
          <cell r="AJ125">
            <v>16.707000000000001</v>
          </cell>
          <cell r="AK125">
            <v>137.43899999999999</v>
          </cell>
          <cell r="AL125">
            <v>96.193234330234773</v>
          </cell>
          <cell r="AM125">
            <v>110.90381327880542</v>
          </cell>
          <cell r="AN125">
            <v>150.66245034664576</v>
          </cell>
          <cell r="AO125">
            <v>228.21045861588982</v>
          </cell>
          <cell r="AP125">
            <v>347.15218134567567</v>
          </cell>
          <cell r="AQ125">
            <v>509.40434632440594</v>
          </cell>
          <cell r="AR125">
            <v>689.57797519435655</v>
          </cell>
          <cell r="AS125">
            <v>898.66171256946632</v>
          </cell>
        </row>
        <row r="126">
          <cell r="B126" t="str">
            <v>mstag:tradeReceivables</v>
          </cell>
          <cell r="C126">
            <v>6</v>
          </cell>
          <cell r="D126" t="str">
            <v>ISO4217:USD</v>
          </cell>
          <cell r="E126" t="b">
            <v>0</v>
          </cell>
          <cell r="I126" t="str">
            <v>Balance Sheet</v>
          </cell>
          <cell r="L126">
            <v>2.286</v>
          </cell>
          <cell r="M126">
            <v>3.5449999999999999</v>
          </cell>
          <cell r="N126">
            <v>4.1449999999999996</v>
          </cell>
          <cell r="O126">
            <v>6.4850000000000003</v>
          </cell>
          <cell r="P126">
            <v>8.798</v>
          </cell>
          <cell r="Q126">
            <v>10.146000000000001</v>
          </cell>
          <cell r="R126">
            <v>12.224</v>
          </cell>
          <cell r="S126">
            <v>19.978000000000002</v>
          </cell>
          <cell r="T126">
            <v>23.440999999999999</v>
          </cell>
          <cell r="U126">
            <v>22.555</v>
          </cell>
          <cell r="V126">
            <v>25.704999999999998</v>
          </cell>
          <cell r="W126">
            <v>34.985999999999997</v>
          </cell>
          <cell r="X126">
            <v>36.482999999999997</v>
          </cell>
          <cell r="Y126">
            <v>43.122999999999998</v>
          </cell>
          <cell r="Z126">
            <v>51.176000000000002</v>
          </cell>
          <cell r="AA126">
            <v>59.179000000000002</v>
          </cell>
          <cell r="AB126">
            <v>53.981000000000002</v>
          </cell>
          <cell r="AC126">
            <v>57.073</v>
          </cell>
          <cell r="AD126">
            <v>83.023289823099006</v>
          </cell>
          <cell r="AE126">
            <v>122.06940749288371</v>
          </cell>
          <cell r="AG126">
            <v>2.2799999999999998</v>
          </cell>
          <cell r="AH126">
            <v>6.4850000000000003</v>
          </cell>
          <cell r="AI126">
            <v>19.978000000000002</v>
          </cell>
          <cell r="AJ126">
            <v>34.985999999999997</v>
          </cell>
          <cell r="AK126">
            <v>59.179000000000002</v>
          </cell>
          <cell r="AL126">
            <v>122.06940749288371</v>
          </cell>
          <cell r="AM126">
            <v>172.63202450421264</v>
          </cell>
          <cell r="AN126">
            <v>227.02391287673959</v>
          </cell>
          <cell r="AO126">
            <v>280.31914871080755</v>
          </cell>
          <cell r="AP126">
            <v>327.77421592494449</v>
          </cell>
          <cell r="AQ126">
            <v>365.61774167206931</v>
          </cell>
          <cell r="AR126">
            <v>408.47923843987024</v>
          </cell>
          <cell r="AS126">
            <v>442.74447604066472</v>
          </cell>
        </row>
        <row r="127">
          <cell r="B127" t="str">
            <v>mstag:prepaidExpenses</v>
          </cell>
          <cell r="C127">
            <v>6</v>
          </cell>
          <cell r="D127" t="str">
            <v>ISO4217:USD</v>
          </cell>
          <cell r="E127" t="b">
            <v>0</v>
          </cell>
          <cell r="I127" t="str">
            <v>Assets:</v>
          </cell>
          <cell r="L127">
            <v>0.04</v>
          </cell>
          <cell r="M127">
            <v>3.9E-2</v>
          </cell>
          <cell r="N127">
            <v>9.0999999999999998E-2</v>
          </cell>
          <cell r="O127">
            <v>5.8000000000000003E-2</v>
          </cell>
          <cell r="P127">
            <v>0.121</v>
          </cell>
          <cell r="Q127">
            <v>0.14599999999999999</v>
          </cell>
          <cell r="R127">
            <v>0.17100000000000001</v>
          </cell>
          <cell r="S127">
            <v>0.35199999999999998</v>
          </cell>
          <cell r="T127">
            <v>0.36799999999999999</v>
          </cell>
          <cell r="U127">
            <v>0.44400000000000001</v>
          </cell>
          <cell r="V127">
            <v>1.077</v>
          </cell>
          <cell r="W127">
            <v>1.417</v>
          </cell>
          <cell r="X127">
            <v>1.581</v>
          </cell>
          <cell r="Y127">
            <v>1.8080000000000001</v>
          </cell>
          <cell r="Z127">
            <v>2.1190000000000002</v>
          </cell>
          <cell r="AA127">
            <v>1.966</v>
          </cell>
          <cell r="AB127">
            <v>1.675</v>
          </cell>
          <cell r="AC127">
            <v>3.319</v>
          </cell>
          <cell r="AD127">
            <v>4.5509180376520746</v>
          </cell>
          <cell r="AE127">
            <v>7.2529012621751763</v>
          </cell>
          <cell r="AG127">
            <v>6.0999999999999999E-2</v>
          </cell>
          <cell r="AH127">
            <v>5.8000000000000003E-2</v>
          </cell>
          <cell r="AI127">
            <v>0.35199999999999998</v>
          </cell>
          <cell r="AJ127">
            <v>1.417</v>
          </cell>
          <cell r="AK127">
            <v>1.966</v>
          </cell>
          <cell r="AL127">
            <v>7.2529012621751763</v>
          </cell>
          <cell r="AM127">
            <v>7.8823535274508494</v>
          </cell>
          <cell r="AN127">
            <v>10.216645427640401</v>
          </cell>
          <cell r="AO127">
            <v>12.513416345665874</v>
          </cell>
          <cell r="AP127">
            <v>14.794083826539886</v>
          </cell>
          <cell r="AQ127">
            <v>17.169823673326622</v>
          </cell>
          <cell r="AR127">
            <v>19.98292758396445</v>
          </cell>
          <cell r="AS127">
            <v>22.60212986824984</v>
          </cell>
        </row>
        <row r="128">
          <cell r="B128" t="str">
            <v>mstag:cashAndCashEquivalents</v>
          </cell>
          <cell r="C128">
            <v>6</v>
          </cell>
          <cell r="D128" t="str">
            <v>ISO4217:USD</v>
          </cell>
          <cell r="E128" t="b">
            <v>0</v>
          </cell>
          <cell r="I128" t="str">
            <v>Cash &amp; equivalents</v>
          </cell>
          <cell r="L128">
            <v>8.1489999999999991</v>
          </cell>
          <cell r="M128">
            <v>6.48</v>
          </cell>
          <cell r="N128">
            <v>4.8280000000000003</v>
          </cell>
          <cell r="O128">
            <v>19.170999999999999</v>
          </cell>
          <cell r="P128">
            <v>14.654999999999999</v>
          </cell>
          <cell r="Q128">
            <v>11.657999999999999</v>
          </cell>
          <cell r="R128">
            <v>9.7690000000000001</v>
          </cell>
          <cell r="S128">
            <v>27.803000000000001</v>
          </cell>
          <cell r="T128">
            <v>24.065999999999999</v>
          </cell>
          <cell r="U128">
            <v>21.657</v>
          </cell>
          <cell r="V128">
            <v>20.015000000000001</v>
          </cell>
          <cell r="W128">
            <v>16.707000000000001</v>
          </cell>
          <cell r="X128">
            <v>128.506</v>
          </cell>
          <cell r="Y128">
            <v>123.47199999999999</v>
          </cell>
          <cell r="Z128">
            <v>122.404</v>
          </cell>
          <cell r="AA128">
            <v>137.43899999999999</v>
          </cell>
          <cell r="AB128">
            <v>133.49600000000001</v>
          </cell>
          <cell r="AC128">
            <v>122.63500000000001</v>
          </cell>
          <cell r="AD128">
            <v>121.2</v>
          </cell>
          <cell r="AE128">
            <v>101.39896548699301</v>
          </cell>
          <cell r="AF128">
            <v>103.52537782457797</v>
          </cell>
          <cell r="AG128">
            <v>105.10274234651762</v>
          </cell>
          <cell r="AH128">
            <v>109.14494696664748</v>
          </cell>
          <cell r="AI128">
            <v>113.77125720853998</v>
          </cell>
          <cell r="AJ128">
            <v>53.11</v>
          </cell>
          <cell r="AK128">
            <v>10.199999999999999</v>
          </cell>
          <cell r="AL128">
            <v>19.170999999999999</v>
          </cell>
          <cell r="AM128">
            <v>27.803000000000001</v>
          </cell>
          <cell r="AN128">
            <v>16.707000000000001</v>
          </cell>
          <cell r="AO128">
            <v>137.43899999999999</v>
          </cell>
          <cell r="AP128">
            <v>101.39896548699301</v>
          </cell>
          <cell r="AQ128">
            <v>113.77125720853998</v>
          </cell>
          <cell r="AR128">
            <v>148.52445401124425</v>
          </cell>
          <cell r="AS128">
            <v>209.65035604102169</v>
          </cell>
          <cell r="AT128">
            <v>306.59431971402228</v>
          </cell>
          <cell r="AU128">
            <v>434.53705846092953</v>
          </cell>
          <cell r="AV128">
            <v>588.39334879989417</v>
          </cell>
          <cell r="AW128">
            <v>765.05534670049497</v>
          </cell>
        </row>
        <row r="129">
          <cell r="B129" t="str">
            <v>mstag:tradeReceivables</v>
          </cell>
          <cell r="C129">
            <v>6</v>
          </cell>
          <cell r="D129" t="str">
            <v>ISO4217:USD</v>
          </cell>
          <cell r="E129" t="b">
            <v>0</v>
          </cell>
          <cell r="I129" t="str">
            <v>Accounts receivable, net</v>
          </cell>
          <cell r="L129">
            <v>2.286</v>
          </cell>
          <cell r="M129">
            <v>3.5449999999999999</v>
          </cell>
          <cell r="N129">
            <v>4.1449999999999996</v>
          </cell>
          <cell r="O129">
            <v>6.4850000000000003</v>
          </cell>
          <cell r="P129">
            <v>8.798</v>
          </cell>
          <cell r="Q129">
            <v>10.146000000000001</v>
          </cell>
          <cell r="R129">
            <v>12.224</v>
          </cell>
          <cell r="S129">
            <v>19.978000000000002</v>
          </cell>
          <cell r="T129">
            <v>23.440999999999999</v>
          </cell>
          <cell r="U129">
            <v>22.555</v>
          </cell>
          <cell r="V129">
            <v>25.704999999999998</v>
          </cell>
          <cell r="W129">
            <v>34.985999999999997</v>
          </cell>
          <cell r="X129">
            <v>36.482999999999997</v>
          </cell>
          <cell r="Y129">
            <v>43.122999999999998</v>
          </cell>
          <cell r="Z129">
            <v>51.176000000000002</v>
          </cell>
          <cell r="AA129">
            <v>59.179000000000002</v>
          </cell>
          <cell r="AB129">
            <v>53.981000000000002</v>
          </cell>
          <cell r="AC129">
            <v>57.073</v>
          </cell>
          <cell r="AD129">
            <v>58.521000000000001</v>
          </cell>
          <cell r="AE129">
            <v>66.648049281314172</v>
          </cell>
          <cell r="AF129">
            <v>61.721363449691985</v>
          </cell>
          <cell r="AG129">
            <v>69.300468172484599</v>
          </cell>
          <cell r="AH129">
            <v>73.735359342915814</v>
          </cell>
          <cell r="AI129">
            <v>86.642464065708424</v>
          </cell>
          <cell r="AJ129">
            <v>3.6880000000000002</v>
          </cell>
          <cell r="AK129">
            <v>2.2799999999999998</v>
          </cell>
          <cell r="AL129">
            <v>6.4850000000000003</v>
          </cell>
          <cell r="AM129">
            <v>19.978000000000002</v>
          </cell>
          <cell r="AN129">
            <v>34.985999999999997</v>
          </cell>
          <cell r="AO129">
            <v>59.179000000000002</v>
          </cell>
          <cell r="AP129">
            <v>66.648049281314172</v>
          </cell>
          <cell r="AQ129">
            <v>86.642464065708424</v>
          </cell>
          <cell r="AR129">
            <v>118.98819247091032</v>
          </cell>
          <cell r="AS129">
            <v>157.06441406160161</v>
          </cell>
          <cell r="AT129">
            <v>197.27290406137161</v>
          </cell>
          <cell r="AU129">
            <v>237.67439481314054</v>
          </cell>
          <cell r="AV129">
            <v>276.61496765932549</v>
          </cell>
          <cell r="AW129">
            <v>312.87144470036856</v>
          </cell>
        </row>
        <row r="130">
          <cell r="B130" t="str">
            <v>mstag:prepaidExpenses</v>
          </cell>
          <cell r="C130">
            <v>6</v>
          </cell>
          <cell r="D130" t="str">
            <v>ISO4217:USD</v>
          </cell>
          <cell r="E130" t="b">
            <v>0</v>
          </cell>
          <cell r="I130" t="str">
            <v>Prepaid expenses &amp; other current assets</v>
          </cell>
          <cell r="L130">
            <v>0.04</v>
          </cell>
          <cell r="M130">
            <v>3.9E-2</v>
          </cell>
          <cell r="N130">
            <v>9.0999999999999998E-2</v>
          </cell>
          <cell r="O130">
            <v>5.8000000000000003E-2</v>
          </cell>
          <cell r="P130">
            <v>0.121</v>
          </cell>
          <cell r="Q130">
            <v>0.14599999999999999</v>
          </cell>
          <cell r="R130">
            <v>0.17100000000000001</v>
          </cell>
          <cell r="S130">
            <v>0.35199999999999998</v>
          </cell>
          <cell r="T130">
            <v>0.36799999999999999</v>
          </cell>
          <cell r="U130">
            <v>0.44400000000000001</v>
          </cell>
          <cell r="V130">
            <v>1.077</v>
          </cell>
          <cell r="W130">
            <v>1.417</v>
          </cell>
          <cell r="X130">
            <v>1.581</v>
          </cell>
          <cell r="Y130">
            <v>1.8080000000000001</v>
          </cell>
          <cell r="Z130">
            <v>2.1190000000000002</v>
          </cell>
          <cell r="AA130">
            <v>1.966</v>
          </cell>
          <cell r="AB130">
            <v>1.675</v>
          </cell>
          <cell r="AC130">
            <v>3.319</v>
          </cell>
          <cell r="AD130">
            <v>3.5019999999999998</v>
          </cell>
          <cell r="AE130">
            <v>5.4534093035297779</v>
          </cell>
          <cell r="AF130">
            <v>3.3927774333952443</v>
          </cell>
          <cell r="AG130">
            <v>3.7534151636658457</v>
          </cell>
          <cell r="AH130">
            <v>3.5783783041295192</v>
          </cell>
          <cell r="AI130">
            <v>4.1148690299573429</v>
          </cell>
          <cell r="AJ130">
            <v>1.3480000000000001</v>
          </cell>
          <cell r="AK130">
            <v>6.0999999999999999E-2</v>
          </cell>
          <cell r="AL130">
            <v>5.8000000000000003E-2</v>
          </cell>
          <cell r="AM130">
            <v>0.35199999999999998</v>
          </cell>
          <cell r="AN130">
            <v>1.417</v>
          </cell>
          <cell r="AO130">
            <v>1.966</v>
          </cell>
          <cell r="AP130">
            <v>5.4534093035297779</v>
          </cell>
          <cell r="AQ130">
            <v>4.1148690299573429</v>
          </cell>
          <cell r="AR130">
            <v>5.42090427215782</v>
          </cell>
          <cell r="AS130">
            <v>6.6444798078734424</v>
          </cell>
          <cell r="AT130">
            <v>7.703507666482194</v>
          </cell>
          <cell r="AU130">
            <v>9.0233753133394767</v>
          </cell>
          <cell r="AV130">
            <v>10.401748313965806</v>
          </cell>
          <cell r="AW130">
            <v>11.765126268973932</v>
          </cell>
        </row>
        <row r="131">
          <cell r="B131" t="str">
            <v>mstag:otherIntangibleAssets</v>
          </cell>
          <cell r="C131">
            <v>6</v>
          </cell>
          <cell r="D131" t="str">
            <v>ISO4217:USD</v>
          </cell>
          <cell r="E131" t="b">
            <v>0</v>
          </cell>
          <cell r="I131" t="str">
            <v>Total current assets</v>
          </cell>
          <cell r="L131">
            <v>10.474999999999998</v>
          </cell>
          <cell r="M131">
            <v>10.064</v>
          </cell>
          <cell r="N131">
            <v>9.0639999999999983</v>
          </cell>
          <cell r="O131">
            <v>25.713999999999999</v>
          </cell>
          <cell r="P131">
            <v>23.573999999999998</v>
          </cell>
          <cell r="Q131">
            <v>21.950000000000003</v>
          </cell>
          <cell r="R131">
            <v>22.164000000000001</v>
          </cell>
          <cell r="S131">
            <v>48.133000000000003</v>
          </cell>
          <cell r="T131">
            <v>47.875</v>
          </cell>
          <cell r="U131">
            <v>44.656000000000006</v>
          </cell>
          <cell r="V131">
            <v>46.796999999999997</v>
          </cell>
          <cell r="W131">
            <v>53.11</v>
          </cell>
          <cell r="X131">
            <v>166.57</v>
          </cell>
          <cell r="Y131">
            <v>168.40299999999999</v>
          </cell>
          <cell r="Z131">
            <v>175.69899999999998</v>
          </cell>
          <cell r="AA131">
            <v>198.584</v>
          </cell>
          <cell r="AB131">
            <v>189.15200000000002</v>
          </cell>
          <cell r="AC131">
            <v>183.02699999999999</v>
          </cell>
          <cell r="AD131">
            <v>183.22300000000001</v>
          </cell>
          <cell r="AE131">
            <v>173.50042407183696</v>
          </cell>
          <cell r="AF131">
            <v>168.63951870766522</v>
          </cell>
          <cell r="AG131">
            <v>178.15662568266805</v>
          </cell>
          <cell r="AH131">
            <v>186.45868461369284</v>
          </cell>
          <cell r="AI131">
            <v>204.52859030420575</v>
          </cell>
          <cell r="AJ131">
            <v>1.179</v>
          </cell>
          <cell r="AK131">
            <v>12.540999999999999</v>
          </cell>
          <cell r="AL131">
            <v>25.713999999999999</v>
          </cell>
          <cell r="AM131">
            <v>48.133000000000003</v>
          </cell>
          <cell r="AN131">
            <v>53.11</v>
          </cell>
          <cell r="AO131">
            <v>198.584</v>
          </cell>
          <cell r="AP131">
            <v>173.50042407183696</v>
          </cell>
          <cell r="AQ131">
            <v>204.52859030420575</v>
          </cell>
          <cell r="AR131">
            <v>272.93355075431236</v>
          </cell>
          <cell r="AS131">
            <v>373.35924991049677</v>
          </cell>
          <cell r="AT131">
            <v>511.57073144187609</v>
          </cell>
          <cell r="AU131">
            <v>681.23482858740954</v>
          </cell>
          <cell r="AV131">
            <v>875.41006477318547</v>
          </cell>
          <cell r="AW131">
            <v>1089.6919176698375</v>
          </cell>
        </row>
        <row r="132">
          <cell r="B132" t="str">
            <v>mstag:propertyPlantAndEquipmentNet</v>
          </cell>
          <cell r="C132">
            <v>6</v>
          </cell>
          <cell r="D132" t="str">
            <v>ISO4217:USD</v>
          </cell>
          <cell r="E132" t="b">
            <v>0</v>
          </cell>
          <cell r="I132" t="str">
            <v>Property and equipment, net</v>
          </cell>
          <cell r="L132">
            <v>0.35299999999999998</v>
          </cell>
          <cell r="M132">
            <v>0.32800000000000001</v>
          </cell>
          <cell r="N132">
            <v>0.32400000000000001</v>
          </cell>
          <cell r="O132">
            <v>0.318</v>
          </cell>
          <cell r="P132">
            <v>0.35199999999999998</v>
          </cell>
          <cell r="Q132">
            <v>0.38600000000000001</v>
          </cell>
          <cell r="R132">
            <v>0.433</v>
          </cell>
          <cell r="S132">
            <v>0.74099999999999999</v>
          </cell>
          <cell r="T132">
            <v>0.91300000000000003</v>
          </cell>
          <cell r="U132">
            <v>1.482</v>
          </cell>
          <cell r="V132">
            <v>2.661</v>
          </cell>
          <cell r="W132">
            <v>3.6880000000000002</v>
          </cell>
          <cell r="X132">
            <v>3.903</v>
          </cell>
          <cell r="Y132">
            <v>4.7809999999999997</v>
          </cell>
          <cell r="Z132">
            <v>5.7770000000000001</v>
          </cell>
          <cell r="AA132">
            <v>6.85</v>
          </cell>
          <cell r="AB132">
            <v>7.8079999999999998</v>
          </cell>
          <cell r="AC132">
            <v>7.8460000000000001</v>
          </cell>
          <cell r="AD132">
            <v>8.1989999999999998</v>
          </cell>
          <cell r="AE132">
            <v>10.441899999999999</v>
          </cell>
          <cell r="AF132">
            <v>12.459865999999998</v>
          </cell>
          <cell r="AG132">
            <v>14.823865499999997</v>
          </cell>
          <cell r="AH132">
            <v>17.390345499999995</v>
          </cell>
          <cell r="AI132">
            <v>20.546115499999996</v>
          </cell>
          <cell r="AJ132">
            <v>2.56</v>
          </cell>
          <cell r="AK132">
            <v>0.38400000000000001</v>
          </cell>
          <cell r="AL132">
            <v>0.318</v>
          </cell>
          <cell r="AM132">
            <v>0.74099999999999999</v>
          </cell>
          <cell r="AN132">
            <v>3.6880000000000002</v>
          </cell>
          <cell r="AO132">
            <v>6.85</v>
          </cell>
          <cell r="AP132">
            <v>10.441899999999999</v>
          </cell>
          <cell r="AQ132">
            <v>20.546115499999996</v>
          </cell>
          <cell r="AR132">
            <v>33.721798035185181</v>
          </cell>
          <cell r="AS132">
            <v>49.679868355185178</v>
          </cell>
          <cell r="AT132">
            <v>67.814878878024288</v>
          </cell>
          <cell r="AU132">
            <v>87.288491267135299</v>
          </cell>
          <cell r="AV132">
            <v>110.07328855683383</v>
          </cell>
          <cell r="AW132">
            <v>135.94103739429215</v>
          </cell>
        </row>
        <row r="133">
          <cell r="B133" t="str">
            <v>mstag:goodwill</v>
          </cell>
          <cell r="C133">
            <v>6</v>
          </cell>
          <cell r="D133" t="str">
            <v>ISO4217:USD</v>
          </cell>
          <cell r="E133" t="b">
            <v>0</v>
          </cell>
          <cell r="I133" t="str">
            <v>Goodwill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1.3480000000000001</v>
          </cell>
          <cell r="V133">
            <v>1.3480000000000001</v>
          </cell>
          <cell r="W133">
            <v>1.3480000000000001</v>
          </cell>
          <cell r="X133">
            <v>1.3480000000000001</v>
          </cell>
          <cell r="Y133">
            <v>1.3480000000000001</v>
          </cell>
          <cell r="Z133">
            <v>1.3480000000000001</v>
          </cell>
          <cell r="AA133">
            <v>1.3480000000000001</v>
          </cell>
          <cell r="AB133">
            <v>1.3480000000000001</v>
          </cell>
          <cell r="AC133">
            <v>11.111000000000001</v>
          </cell>
          <cell r="AD133">
            <v>11.124000000000001</v>
          </cell>
          <cell r="AE133">
            <v>20.606999999999999</v>
          </cell>
          <cell r="AF133">
            <v>20.606999999999999</v>
          </cell>
          <cell r="AG133">
            <v>20.606999999999999</v>
          </cell>
          <cell r="AH133">
            <v>20.606999999999999</v>
          </cell>
          <cell r="AI133">
            <v>20.606999999999999</v>
          </cell>
          <cell r="AJ133">
            <v>61.885000000000005</v>
          </cell>
          <cell r="AK133">
            <v>0</v>
          </cell>
          <cell r="AL133">
            <v>0</v>
          </cell>
          <cell r="AM133">
            <v>0</v>
          </cell>
          <cell r="AN133">
            <v>1.3480000000000001</v>
          </cell>
          <cell r="AO133">
            <v>1.3480000000000001</v>
          </cell>
          <cell r="AP133">
            <v>20.606999999999999</v>
          </cell>
          <cell r="AQ133">
            <v>20.606999999999999</v>
          </cell>
          <cell r="AR133">
            <v>20.606999999999999</v>
          </cell>
          <cell r="AS133">
            <v>20.606999999999999</v>
          </cell>
          <cell r="AT133">
            <v>20.606999999999999</v>
          </cell>
          <cell r="AU133">
            <v>20.606999999999999</v>
          </cell>
          <cell r="AV133">
            <v>20.606999999999999</v>
          </cell>
          <cell r="AW133">
            <v>20.606999999999999</v>
          </cell>
        </row>
        <row r="134">
          <cell r="B134" t="str">
            <v>mstag:otherIntangibleAssets</v>
          </cell>
          <cell r="C134">
            <v>6</v>
          </cell>
          <cell r="D134" t="str">
            <v>ISO4217:USD</v>
          </cell>
          <cell r="E134" t="b">
            <v>0</v>
          </cell>
          <cell r="I134" t="str">
            <v>Intangible assets, net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7.1999999999999995E-2</v>
          </cell>
          <cell r="Q134">
            <v>7.0000000000000007E-2</v>
          </cell>
          <cell r="R134">
            <v>6.8000000000000005E-2</v>
          </cell>
          <cell r="S134">
            <v>6.6000000000000003E-2</v>
          </cell>
          <cell r="T134">
            <v>6.4000000000000001E-2</v>
          </cell>
          <cell r="U134">
            <v>1.3120000000000001</v>
          </cell>
          <cell r="V134">
            <v>1.2450000000000001</v>
          </cell>
          <cell r="W134">
            <v>1.179</v>
          </cell>
          <cell r="X134">
            <v>1.1120000000000001</v>
          </cell>
          <cell r="Y134">
            <v>1.046</v>
          </cell>
          <cell r="Z134">
            <v>0.98</v>
          </cell>
          <cell r="AA134">
            <v>0.91300000000000003</v>
          </cell>
          <cell r="AB134">
            <v>0.84699999999999998</v>
          </cell>
          <cell r="AC134">
            <v>2.7770000000000001</v>
          </cell>
          <cell r="AD134">
            <v>2.66</v>
          </cell>
          <cell r="AE134">
            <v>2.66</v>
          </cell>
          <cell r="AF134">
            <v>2.66</v>
          </cell>
          <cell r="AG134">
            <v>2.66</v>
          </cell>
          <cell r="AH134">
            <v>2.66</v>
          </cell>
          <cell r="AI134">
            <v>2.66</v>
          </cell>
          <cell r="AJ134">
            <v>2.883</v>
          </cell>
          <cell r="AK134">
            <v>0</v>
          </cell>
          <cell r="AL134">
            <v>0</v>
          </cell>
          <cell r="AM134">
            <v>6.6000000000000003E-2</v>
          </cell>
          <cell r="AN134">
            <v>1.179</v>
          </cell>
          <cell r="AO134">
            <v>0.91300000000000003</v>
          </cell>
          <cell r="AP134">
            <v>2.66</v>
          </cell>
          <cell r="AQ134">
            <v>2.66</v>
          </cell>
          <cell r="AR134">
            <v>2.66</v>
          </cell>
          <cell r="AS134">
            <v>2.66</v>
          </cell>
          <cell r="AT134">
            <v>2.66</v>
          </cell>
          <cell r="AU134">
            <v>2.66</v>
          </cell>
          <cell r="AV134">
            <v>2.66</v>
          </cell>
          <cell r="AW134">
            <v>2.66</v>
          </cell>
        </row>
        <row r="135">
          <cell r="B135" t="str">
            <v>mstag:otherAssets</v>
          </cell>
          <cell r="C135">
            <v>6</v>
          </cell>
          <cell r="D135" t="str">
            <v>ISO4217:USD</v>
          </cell>
          <cell r="E135" t="b">
            <v>0</v>
          </cell>
          <cell r="I135" t="str">
            <v>Other assets</v>
          </cell>
          <cell r="L135">
            <v>0.113</v>
          </cell>
          <cell r="M135">
            <v>0.11</v>
          </cell>
          <cell r="N135">
            <v>0.107</v>
          </cell>
          <cell r="O135">
            <v>0.104</v>
          </cell>
          <cell r="P135">
            <v>9.0999999999999998E-2</v>
          </cell>
          <cell r="Q135">
            <v>0.17100000000000001</v>
          </cell>
          <cell r="R135">
            <v>0.17100000000000001</v>
          </cell>
          <cell r="S135">
            <v>0.17499999999999999</v>
          </cell>
          <cell r="T135">
            <v>0.30299999999999999</v>
          </cell>
          <cell r="U135">
            <v>0.34799999999999998</v>
          </cell>
          <cell r="V135">
            <v>0.96899999999999997</v>
          </cell>
          <cell r="W135">
            <v>2.56</v>
          </cell>
          <cell r="X135">
            <v>0.77300000000000002</v>
          </cell>
          <cell r="Y135">
            <v>0.63600000000000001</v>
          </cell>
          <cell r="Z135">
            <v>0.63400000000000001</v>
          </cell>
          <cell r="AA135">
            <v>0.754</v>
          </cell>
          <cell r="AB135">
            <v>0.68700000000000006</v>
          </cell>
          <cell r="AC135">
            <v>0.73599999999999999</v>
          </cell>
          <cell r="AD135">
            <v>1.06</v>
          </cell>
          <cell r="AE135">
            <v>1.06</v>
          </cell>
          <cell r="AF135">
            <v>1.06</v>
          </cell>
          <cell r="AG135">
            <v>1.06</v>
          </cell>
          <cell r="AH135">
            <v>1.06</v>
          </cell>
          <cell r="AI135">
            <v>1.06</v>
          </cell>
          <cell r="AJ135">
            <v>2.883</v>
          </cell>
          <cell r="AK135">
            <v>0.11700000000000001</v>
          </cell>
          <cell r="AL135">
            <v>0.104</v>
          </cell>
          <cell r="AM135">
            <v>0.17499999999999999</v>
          </cell>
          <cell r="AN135">
            <v>2.56</v>
          </cell>
          <cell r="AO135">
            <v>0.754</v>
          </cell>
          <cell r="AP135">
            <v>1.06</v>
          </cell>
          <cell r="AQ135">
            <v>1.06</v>
          </cell>
          <cell r="AR135">
            <v>1.06</v>
          </cell>
          <cell r="AS135">
            <v>1.06</v>
          </cell>
          <cell r="AT135">
            <v>1.06</v>
          </cell>
          <cell r="AU135">
            <v>1.06</v>
          </cell>
          <cell r="AV135">
            <v>1.06</v>
          </cell>
          <cell r="AW135">
            <v>1.06</v>
          </cell>
        </row>
        <row r="136">
          <cell r="B136" t="str">
            <v>mstag:tradeAndOtherPayables</v>
          </cell>
          <cell r="C136">
            <v>6</v>
          </cell>
          <cell r="D136" t="str">
            <v>ISO4217:USD</v>
          </cell>
          <cell r="E136" t="b">
            <v>0</v>
          </cell>
          <cell r="I136" t="str">
            <v>Total assets</v>
          </cell>
          <cell r="L136">
            <v>10.940999999999997</v>
          </cell>
          <cell r="M136">
            <v>10.501999999999999</v>
          </cell>
          <cell r="N136">
            <v>9.4949999999999974</v>
          </cell>
          <cell r="O136">
            <v>26.135999999999999</v>
          </cell>
          <cell r="P136">
            <v>24.088999999999999</v>
          </cell>
          <cell r="Q136">
            <v>22.577000000000002</v>
          </cell>
          <cell r="R136">
            <v>22.836000000000002</v>
          </cell>
          <cell r="S136">
            <v>49.115000000000002</v>
          </cell>
          <cell r="T136">
            <v>49.154999999999994</v>
          </cell>
          <cell r="U136">
            <v>49.146000000000001</v>
          </cell>
          <cell r="V136">
            <v>53.019999999999996</v>
          </cell>
          <cell r="W136">
            <v>61.885000000000005</v>
          </cell>
          <cell r="X136">
            <v>173.70599999999999</v>
          </cell>
          <cell r="Y136">
            <v>176.214</v>
          </cell>
          <cell r="Z136">
            <v>184.43799999999996</v>
          </cell>
          <cell r="AA136">
            <v>208.44900000000001</v>
          </cell>
          <cell r="AB136">
            <v>199.84200000000004</v>
          </cell>
          <cell r="AC136">
            <v>205.49699999999996</v>
          </cell>
          <cell r="AD136">
            <v>206.26600000000002</v>
          </cell>
          <cell r="AE136">
            <v>208.26932407183696</v>
          </cell>
          <cell r="AF136">
            <v>205.42638470766522</v>
          </cell>
          <cell r="AG136">
            <v>217.30749118266806</v>
          </cell>
          <cell r="AH136">
            <v>228.17603011369283</v>
          </cell>
          <cell r="AI136">
            <v>249.40170580420573</v>
          </cell>
          <cell r="AJ136">
            <v>2.883</v>
          </cell>
          <cell r="AK136">
            <v>13.042</v>
          </cell>
          <cell r="AL136">
            <v>26.135999999999999</v>
          </cell>
          <cell r="AM136">
            <v>49.115000000000002</v>
          </cell>
          <cell r="AN136">
            <v>61.885000000000005</v>
          </cell>
          <cell r="AO136">
            <v>208.44900000000001</v>
          </cell>
          <cell r="AP136">
            <v>208.26932407183696</v>
          </cell>
          <cell r="AQ136">
            <v>249.40170580420573</v>
          </cell>
          <cell r="AR136">
            <v>330.98234878949756</v>
          </cell>
          <cell r="AS136">
            <v>447.36611826568196</v>
          </cell>
          <cell r="AT136">
            <v>603.71261031990025</v>
          </cell>
          <cell r="AU136">
            <v>792.85031985454475</v>
          </cell>
          <cell r="AV136">
            <v>1009.8103533300192</v>
          </cell>
          <cell r="AW136">
            <v>1249.9599550641296</v>
          </cell>
        </row>
        <row r="137">
          <cell r="B137" t="str">
            <v>mstag:otherAccruedExpenses</v>
          </cell>
          <cell r="C137">
            <v>6</v>
          </cell>
          <cell r="D137" t="str">
            <v>ISO4217:USD</v>
          </cell>
          <cell r="E137" t="b">
            <v>0</v>
          </cell>
          <cell r="I137" t="str">
            <v>Accrued cost of revenue</v>
          </cell>
          <cell r="L137">
            <v>2.0550000000000002</v>
          </cell>
          <cell r="M137">
            <v>3.024</v>
          </cell>
          <cell r="N137">
            <v>3.585</v>
          </cell>
          <cell r="O137">
            <v>5.617</v>
          </cell>
          <cell r="P137">
            <v>7.726</v>
          </cell>
          <cell r="Q137">
            <v>8.109</v>
          </cell>
          <cell r="R137">
            <v>8.827</v>
          </cell>
          <cell r="S137">
            <v>13.054</v>
          </cell>
          <cell r="T137">
            <v>14.885</v>
          </cell>
          <cell r="U137">
            <v>13.629</v>
          </cell>
          <cell r="V137">
            <v>15.808</v>
          </cell>
          <cell r="W137">
            <v>20.963000000000001</v>
          </cell>
          <cell r="X137">
            <v>20.077999999999999</v>
          </cell>
          <cell r="Y137">
            <v>24.010999999999999</v>
          </cell>
          <cell r="Z137">
            <v>28.227</v>
          </cell>
          <cell r="AA137">
            <v>34.43</v>
          </cell>
          <cell r="AB137">
            <v>29.536999999999999</v>
          </cell>
          <cell r="AC137">
            <v>32.985999999999997</v>
          </cell>
          <cell r="AD137">
            <v>51.674865459908091</v>
          </cell>
          <cell r="AE137">
            <v>75.984461536682986</v>
          </cell>
          <cell r="AF137">
            <v>192.30653205538263</v>
          </cell>
          <cell r="AG137">
            <v>1.738</v>
          </cell>
          <cell r="AH137">
            <v>5.617</v>
          </cell>
          <cell r="AI137">
            <v>13.054</v>
          </cell>
          <cell r="AJ137">
            <v>20.963000000000001</v>
          </cell>
          <cell r="AK137">
            <v>34.43</v>
          </cell>
          <cell r="AL137">
            <v>75.984461536682986</v>
          </cell>
          <cell r="AM137">
            <v>109.04263846915545</v>
          </cell>
          <cell r="AN137">
            <v>143.64725960921754</v>
          </cell>
          <cell r="AO137">
            <v>177.88730311984185</v>
          </cell>
          <cell r="AP137">
            <v>208.90992384071731</v>
          </cell>
          <cell r="AQ137">
            <v>234.46140279596804</v>
          </cell>
          <cell r="AR137">
            <v>255.28040229640669</v>
          </cell>
          <cell r="AS137">
            <v>268.83912606915527</v>
          </cell>
          <cell r="AT137">
            <v>588.05093358362012</v>
          </cell>
          <cell r="AU137">
            <v>773.05841141428891</v>
          </cell>
          <cell r="AV137">
            <v>988.93640044009942</v>
          </cell>
          <cell r="AW137">
            <v>1232.0673703426028</v>
          </cell>
        </row>
        <row r="138">
          <cell r="B138" t="str">
            <v>mstag:payrollAndBenefitsRelatedLiabilities</v>
          </cell>
          <cell r="C138">
            <v>6</v>
          </cell>
          <cell r="D138" t="str">
            <v>ISO4217:USD</v>
          </cell>
          <cell r="E138" t="b">
            <v>0</v>
          </cell>
          <cell r="I138" t="str">
            <v>Liabilities:</v>
          </cell>
          <cell r="L138">
            <v>1.4490000000000001</v>
          </cell>
          <cell r="M138">
            <v>1.9379999999999999</v>
          </cell>
          <cell r="N138">
            <v>2.1970000000000001</v>
          </cell>
          <cell r="O138">
            <v>2.8610000000000002</v>
          </cell>
          <cell r="P138">
            <v>1.4850000000000001</v>
          </cell>
          <cell r="Q138">
            <v>1.694</v>
          </cell>
          <cell r="R138">
            <v>2.2410000000000001</v>
          </cell>
          <cell r="S138">
            <v>3.137</v>
          </cell>
          <cell r="T138">
            <v>2.1520000000000001</v>
          </cell>
          <cell r="U138">
            <v>2.8570000000000002</v>
          </cell>
          <cell r="V138">
            <v>3.7040000000000002</v>
          </cell>
          <cell r="W138">
            <v>5.1529999999999996</v>
          </cell>
          <cell r="X138">
            <v>3.3170000000000002</v>
          </cell>
          <cell r="Y138">
            <v>4.75</v>
          </cell>
          <cell r="Z138">
            <v>6.431</v>
          </cell>
          <cell r="AA138">
            <v>6.0380000000000003</v>
          </cell>
          <cell r="AB138">
            <v>3.7530000000000001</v>
          </cell>
          <cell r="AC138">
            <v>5.0640000000000001</v>
          </cell>
          <cell r="AD138">
            <v>7.4610923200000006</v>
          </cell>
          <cell r="AE138">
            <v>11.890912000000002</v>
          </cell>
          <cell r="AF138">
            <v>15.615517999999998</v>
          </cell>
          <cell r="AG138">
            <v>1.44</v>
          </cell>
          <cell r="AH138">
            <v>2.8610000000000002</v>
          </cell>
          <cell r="AI138">
            <v>3.137</v>
          </cell>
          <cell r="AJ138">
            <v>5.1529999999999996</v>
          </cell>
          <cell r="AK138">
            <v>6.0380000000000003</v>
          </cell>
          <cell r="AL138">
            <v>11.890912000000002</v>
          </cell>
          <cell r="AM138">
            <v>12.117261449600912</v>
          </cell>
          <cell r="AN138">
            <v>14.661489747749693</v>
          </cell>
          <cell r="AO138">
            <v>16.678553953960488</v>
          </cell>
          <cell r="AP138">
            <v>18.206316068604032</v>
          </cell>
          <cell r="AQ138">
            <v>19.375169231627567</v>
          </cell>
          <cell r="AR138">
            <v>20.507235412891237</v>
          </cell>
          <cell r="AS138">
            <v>23.100579581571232</v>
          </cell>
          <cell r="AT138">
            <v>58.133780073601045</v>
          </cell>
          <cell r="AU138">
            <v>77.564604032560041</v>
          </cell>
          <cell r="AV138">
            <v>100.80537041440138</v>
          </cell>
          <cell r="AW138">
            <v>127.87625994836593</v>
          </cell>
        </row>
        <row r="139">
          <cell r="B139" t="str">
            <v>mstag:tradeAndOtherPayables</v>
          </cell>
          <cell r="C139">
            <v>6</v>
          </cell>
          <cell r="D139" t="str">
            <v>ISO4217:USD</v>
          </cell>
          <cell r="E139" t="b">
            <v>0</v>
          </cell>
          <cell r="I139" t="str">
            <v>Accounts payable and accrued expenses</v>
          </cell>
          <cell r="L139">
            <v>0.125</v>
          </cell>
          <cell r="M139">
            <v>0.184</v>
          </cell>
          <cell r="N139">
            <v>0.17199999999999999</v>
          </cell>
          <cell r="O139">
            <v>0.30499999999999999</v>
          </cell>
          <cell r="P139">
            <v>0.45400000000000001</v>
          </cell>
          <cell r="Q139">
            <v>0.42399999999999999</v>
          </cell>
          <cell r="R139">
            <v>0.63100000000000001</v>
          </cell>
          <cell r="S139">
            <v>1.02</v>
          </cell>
          <cell r="T139">
            <v>0.80300000000000005</v>
          </cell>
          <cell r="U139">
            <v>1.2170000000000001</v>
          </cell>
          <cell r="V139">
            <v>1.589</v>
          </cell>
          <cell r="W139">
            <v>2.883</v>
          </cell>
          <cell r="X139">
            <v>3.9359999999999999</v>
          </cell>
          <cell r="Y139">
            <v>2.6869999999999998</v>
          </cell>
          <cell r="Z139">
            <v>3.1760000000000002</v>
          </cell>
          <cell r="AA139">
            <v>3.7879999999999998</v>
          </cell>
          <cell r="AB139">
            <v>4.415</v>
          </cell>
          <cell r="AC139">
            <v>3.78</v>
          </cell>
          <cell r="AD139">
            <v>6.6159999999999997</v>
          </cell>
          <cell r="AE139">
            <v>7.4221766481168103</v>
          </cell>
          <cell r="AF139">
            <v>6.8735224425341395</v>
          </cell>
          <cell r="AG139">
            <v>7.7175599604171223</v>
          </cell>
          <cell r="AH139">
            <v>8.0768321986906191</v>
          </cell>
          <cell r="AI139">
            <v>9.490652107428053</v>
          </cell>
          <cell r="AJ139">
            <v>0.157</v>
          </cell>
          <cell r="AK139">
            <v>0.24099999999999999</v>
          </cell>
          <cell r="AL139">
            <v>0.30499999999999999</v>
          </cell>
          <cell r="AM139">
            <v>1.02</v>
          </cell>
          <cell r="AN139">
            <v>2.883</v>
          </cell>
          <cell r="AO139">
            <v>3.7879999999999998</v>
          </cell>
          <cell r="AP139">
            <v>7.4221766481168103</v>
          </cell>
          <cell r="AQ139">
            <v>9.490652107428053</v>
          </cell>
          <cell r="AR139">
            <v>12.968282399143064</v>
          </cell>
          <cell r="AS139">
            <v>17.118132766868843</v>
          </cell>
          <cell r="AT139">
            <v>21.50037475518727</v>
          </cell>
          <cell r="AU139">
            <v>25.90365150504962</v>
          </cell>
          <cell r="AV139">
            <v>30.14770576763695</v>
          </cell>
          <cell r="AW139">
            <v>34.099225858012666</v>
          </cell>
        </row>
        <row r="140">
          <cell r="B140" t="str">
            <v>mstag:otherAccruedExpenses</v>
          </cell>
          <cell r="C140">
            <v>6</v>
          </cell>
          <cell r="D140" t="str">
            <v>ISO4217:USD</v>
          </cell>
          <cell r="E140" t="b">
            <v>0</v>
          </cell>
          <cell r="I140" t="str">
            <v>Accrued cost of revenue</v>
          </cell>
          <cell r="L140">
            <v>2.0550000000000002</v>
          </cell>
          <cell r="M140">
            <v>3.024</v>
          </cell>
          <cell r="N140">
            <v>3.585</v>
          </cell>
          <cell r="O140">
            <v>5.617</v>
          </cell>
          <cell r="P140">
            <v>7.726</v>
          </cell>
          <cell r="Q140">
            <v>8.109</v>
          </cell>
          <cell r="R140">
            <v>8.827</v>
          </cell>
          <cell r="S140">
            <v>13.054</v>
          </cell>
          <cell r="T140">
            <v>14.885</v>
          </cell>
          <cell r="U140">
            <v>13.629</v>
          </cell>
          <cell r="V140">
            <v>15.808</v>
          </cell>
          <cell r="W140">
            <v>20.963000000000001</v>
          </cell>
          <cell r="X140">
            <v>20.077999999999999</v>
          </cell>
          <cell r="Y140">
            <v>24.010999999999999</v>
          </cell>
          <cell r="Z140">
            <v>28.227</v>
          </cell>
          <cell r="AA140">
            <v>34.43</v>
          </cell>
          <cell r="AB140">
            <v>29.536999999999999</v>
          </cell>
          <cell r="AC140">
            <v>32.985999999999997</v>
          </cell>
          <cell r="AD140">
            <v>33.847999999999999</v>
          </cell>
          <cell r="AE140">
            <v>40.655310061601647</v>
          </cell>
          <cell r="AF140">
            <v>37.650031704312113</v>
          </cell>
          <cell r="AG140">
            <v>42.273285585215604</v>
          </cell>
          <cell r="AH140">
            <v>44.241215605749481</v>
          </cell>
          <cell r="AI140">
            <v>51.985478439425052</v>
          </cell>
          <cell r="AJ140">
            <v>29.155999999999999</v>
          </cell>
          <cell r="AK140">
            <v>1.738</v>
          </cell>
          <cell r="AL140">
            <v>5.617</v>
          </cell>
          <cell r="AM140">
            <v>13.054</v>
          </cell>
          <cell r="AN140">
            <v>20.963000000000001</v>
          </cell>
          <cell r="AO140">
            <v>34.43</v>
          </cell>
          <cell r="AP140">
            <v>40.655310061601647</v>
          </cell>
          <cell r="AQ140">
            <v>51.985478439425052</v>
          </cell>
          <cell r="AR140">
            <v>70.203033557837102</v>
          </cell>
          <cell r="AS140">
            <v>92.668004296344961</v>
          </cell>
          <cell r="AT140">
            <v>116.39101339620927</v>
          </cell>
          <cell r="AU140">
            <v>140.22789293975291</v>
          </cell>
          <cell r="AV140">
            <v>163.20283091900205</v>
          </cell>
          <cell r="AW140">
            <v>184.5941523732175</v>
          </cell>
        </row>
        <row r="141">
          <cell r="B141" t="str">
            <v>mstag:payrollAndBenefitsRelatedLiabilities</v>
          </cell>
          <cell r="C141">
            <v>6</v>
          </cell>
          <cell r="D141" t="str">
            <v>ISO4217:USD</v>
          </cell>
          <cell r="E141" t="b">
            <v>0</v>
          </cell>
          <cell r="I141" t="str">
            <v>Accrued payroll and other liabilities</v>
          </cell>
          <cell r="L141">
            <v>1.4490000000000001</v>
          </cell>
          <cell r="M141">
            <v>1.9379999999999999</v>
          </cell>
          <cell r="N141">
            <v>2.1970000000000001</v>
          </cell>
          <cell r="O141">
            <v>2.8610000000000002</v>
          </cell>
          <cell r="P141">
            <v>1.4850000000000001</v>
          </cell>
          <cell r="Q141">
            <v>1.694</v>
          </cell>
          <cell r="R141">
            <v>2.2410000000000001</v>
          </cell>
          <cell r="S141">
            <v>3.137</v>
          </cell>
          <cell r="T141">
            <v>2.1520000000000001</v>
          </cell>
          <cell r="U141">
            <v>2.8570000000000002</v>
          </cell>
          <cell r="V141">
            <v>3.7040000000000002</v>
          </cell>
          <cell r="W141">
            <v>5.1529999999999996</v>
          </cell>
          <cell r="X141">
            <v>3.3170000000000002</v>
          </cell>
          <cell r="Y141">
            <v>4.75</v>
          </cell>
          <cell r="Z141">
            <v>6.431</v>
          </cell>
          <cell r="AA141">
            <v>6.0380000000000003</v>
          </cell>
          <cell r="AB141">
            <v>3.7530000000000001</v>
          </cell>
          <cell r="AC141">
            <v>5.0640000000000001</v>
          </cell>
          <cell r="AD141">
            <v>5.1509999999999998</v>
          </cell>
          <cell r="AE141">
            <v>8.1939321046917559</v>
          </cell>
          <cell r="AF141">
            <v>5.0485245070828748</v>
          </cell>
          <cell r="AG141">
            <v>5.6134851827895984</v>
          </cell>
          <cell r="AH141">
            <v>5.3384793096324277</v>
          </cell>
          <cell r="AI141">
            <v>6.146535772196831</v>
          </cell>
          <cell r="AJ141">
            <v>0.29899999999999999</v>
          </cell>
          <cell r="AK141">
            <v>1.44</v>
          </cell>
          <cell r="AL141">
            <v>2.8610000000000002</v>
          </cell>
          <cell r="AM141">
            <v>3.137</v>
          </cell>
          <cell r="AN141">
            <v>5.1529999999999996</v>
          </cell>
          <cell r="AO141">
            <v>6.0380000000000003</v>
          </cell>
          <cell r="AP141">
            <v>8.1939321046917559</v>
          </cell>
          <cell r="AQ141">
            <v>6.146535772196831</v>
          </cell>
          <cell r="AR141">
            <v>9.7785983924999993</v>
          </cell>
          <cell r="AS141">
            <v>11.985767743949999</v>
          </cell>
          <cell r="AT141">
            <v>13.896114725908797</v>
          </cell>
          <cell r="AU141">
            <v>16.276982382281172</v>
          </cell>
          <cell r="AV141">
            <v>18.763386002691316</v>
          </cell>
          <cell r="AW141">
            <v>21.22274053283607</v>
          </cell>
        </row>
        <row r="142">
          <cell r="B142" t="str">
            <v>mstag:deferredRevenueCurrent</v>
          </cell>
          <cell r="C142">
            <v>6</v>
          </cell>
          <cell r="D142" t="str">
            <v>ISO4217:USD</v>
          </cell>
          <cell r="E142" t="b">
            <v>0</v>
          </cell>
          <cell r="I142" t="str">
            <v>Deferred revenue</v>
          </cell>
          <cell r="L142">
            <v>3.4000000000000002E-2</v>
          </cell>
          <cell r="M142">
            <v>2.1999999999999999E-2</v>
          </cell>
          <cell r="N142">
            <v>8.3000000000000004E-2</v>
          </cell>
          <cell r="O142">
            <v>2.1999999999999999E-2</v>
          </cell>
          <cell r="P142">
            <v>2.5000000000000001E-2</v>
          </cell>
          <cell r="Q142">
            <v>8.9999999999999993E-3</v>
          </cell>
          <cell r="R142">
            <v>6.0000000000000001E-3</v>
          </cell>
          <cell r="S142">
            <v>0.35099999999999998</v>
          </cell>
          <cell r="T142">
            <v>0.434</v>
          </cell>
          <cell r="U142">
            <v>9.1999999999999998E-2</v>
          </cell>
          <cell r="V142">
            <v>6.5000000000000002E-2</v>
          </cell>
          <cell r="W142">
            <v>0.157</v>
          </cell>
          <cell r="X142">
            <v>7.0999999999999994E-2</v>
          </cell>
          <cell r="Y142">
            <v>0.1</v>
          </cell>
          <cell r="Z142">
            <v>0.219</v>
          </cell>
          <cell r="AA142">
            <v>0.16900000000000001</v>
          </cell>
          <cell r="AB142">
            <v>0.26700000000000002</v>
          </cell>
          <cell r="AC142">
            <v>0.498</v>
          </cell>
          <cell r="AD142">
            <v>0.48599999999999999</v>
          </cell>
          <cell r="AE142">
            <v>0.72855525742679428</v>
          </cell>
          <cell r="AF142">
            <v>0.6017790416784955</v>
          </cell>
          <cell r="AG142">
            <v>0.71661232550393883</v>
          </cell>
          <cell r="AH142">
            <v>0.74069334249855279</v>
          </cell>
          <cell r="AI142">
            <v>0.88314447292158305</v>
          </cell>
          <cell r="AJ142">
            <v>29.454999999999998</v>
          </cell>
          <cell r="AK142">
            <v>3.4000000000000002E-2</v>
          </cell>
          <cell r="AL142">
            <v>2.1999999999999999E-2</v>
          </cell>
          <cell r="AM142">
            <v>0.35099999999999998</v>
          </cell>
          <cell r="AN142">
            <v>0.157</v>
          </cell>
          <cell r="AO142">
            <v>0.16900000000000001</v>
          </cell>
          <cell r="AP142">
            <v>0.72855525742679428</v>
          </cell>
          <cell r="AQ142">
            <v>0.88314447292158305</v>
          </cell>
          <cell r="AR142">
            <v>1.236402262090216</v>
          </cell>
          <cell r="AS142">
            <v>1.632050985959085</v>
          </cell>
          <cell r="AT142">
            <v>2.0498560383646107</v>
          </cell>
          <cell r="AU142">
            <v>2.4696665550216834</v>
          </cell>
          <cell r="AV142">
            <v>2.8742967233964354</v>
          </cell>
          <cell r="AW142">
            <v>3.2510365435254531</v>
          </cell>
        </row>
        <row r="143">
          <cell r="B143" t="str">
            <v>mstag:preferredEquity</v>
          </cell>
          <cell r="C143">
            <v>6</v>
          </cell>
          <cell r="D143" t="str">
            <v>ISO4217:USD</v>
          </cell>
          <cell r="E143" t="b">
            <v>0</v>
          </cell>
          <cell r="I143" t="str">
            <v>Total current liabilities</v>
          </cell>
          <cell r="L143">
            <v>3.6630000000000003</v>
          </cell>
          <cell r="M143">
            <v>5.1680000000000001</v>
          </cell>
          <cell r="N143">
            <v>6.0370000000000008</v>
          </cell>
          <cell r="O143">
            <v>8.8049999999999997</v>
          </cell>
          <cell r="P143">
            <v>9.69</v>
          </cell>
          <cell r="Q143">
            <v>10.236000000000001</v>
          </cell>
          <cell r="R143">
            <v>11.705</v>
          </cell>
          <cell r="S143">
            <v>17.561999999999998</v>
          </cell>
          <cell r="T143">
            <v>18.274000000000001</v>
          </cell>
          <cell r="U143">
            <v>17.794999999999998</v>
          </cell>
          <cell r="V143">
            <v>21.166</v>
          </cell>
          <cell r="W143">
            <v>29.155999999999999</v>
          </cell>
          <cell r="X143">
            <v>27.402000000000001</v>
          </cell>
          <cell r="Y143">
            <v>31.548000000000002</v>
          </cell>
          <cell r="Z143">
            <v>38.052999999999997</v>
          </cell>
          <cell r="AA143">
            <v>44.424999999999997</v>
          </cell>
          <cell r="AB143">
            <v>37.972000000000001</v>
          </cell>
          <cell r="AC143">
            <v>42.327999999999996</v>
          </cell>
          <cell r="AD143">
            <v>46.100999999999992</v>
          </cell>
          <cell r="AE143">
            <v>56.999974071837002</v>
          </cell>
          <cell r="AF143">
            <v>50.173857695607623</v>
          </cell>
          <cell r="AG143">
            <v>56.320943053926257</v>
          </cell>
          <cell r="AH143">
            <v>58.397220456571077</v>
          </cell>
          <cell r="AI143">
            <v>68.505810791971527</v>
          </cell>
          <cell r="AJ143">
            <v>0</v>
          </cell>
          <cell r="AK143">
            <v>3.4529999999999998</v>
          </cell>
          <cell r="AL143">
            <v>8.8049999999999997</v>
          </cell>
          <cell r="AM143">
            <v>17.561999999999998</v>
          </cell>
          <cell r="AN143">
            <v>29.155999999999999</v>
          </cell>
          <cell r="AO143">
            <v>44.424999999999997</v>
          </cell>
          <cell r="AP143">
            <v>56.999974071837002</v>
          </cell>
          <cell r="AQ143">
            <v>68.505810791971527</v>
          </cell>
          <cell r="AR143">
            <v>94.186316611570376</v>
          </cell>
          <cell r="AS143">
            <v>123.40395579312288</v>
          </cell>
          <cell r="AT143">
            <v>153.83735891566997</v>
          </cell>
          <cell r="AU143">
            <v>184.87819338210539</v>
          </cell>
          <cell r="AV143">
            <v>214.98821941272675</v>
          </cell>
          <cell r="AW143">
            <v>243.16715530759168</v>
          </cell>
        </row>
        <row r="144">
          <cell r="B144" t="str">
            <v>mstag:otherLiabilitiesOperatingNonCurrent</v>
          </cell>
          <cell r="C144">
            <v>6</v>
          </cell>
          <cell r="D144" t="str">
            <v>ISO4217:USD</v>
          </cell>
          <cell r="E144" t="b">
            <v>0</v>
          </cell>
          <cell r="I144" t="str">
            <v>Other long term liabilities</v>
          </cell>
          <cell r="L144">
            <v>2.0579999999999998</v>
          </cell>
          <cell r="M144">
            <v>1.84</v>
          </cell>
          <cell r="N144">
            <v>1.621</v>
          </cell>
          <cell r="O144">
            <v>1.385</v>
          </cell>
          <cell r="P144">
            <v>0.153</v>
          </cell>
          <cell r="Q144">
            <v>0.14599999999999999</v>
          </cell>
          <cell r="R144">
            <v>0.158</v>
          </cell>
          <cell r="S144">
            <v>0.245</v>
          </cell>
          <cell r="T144">
            <v>0.28899999999999998</v>
          </cell>
          <cell r="U144">
            <v>0.38700000000000001</v>
          </cell>
          <cell r="V144">
            <v>0.497</v>
          </cell>
          <cell r="W144">
            <v>0.29899999999999999</v>
          </cell>
          <cell r="X144">
            <v>0.307</v>
          </cell>
          <cell r="Y144">
            <v>0.28699999999999998</v>
          </cell>
          <cell r="Z144">
            <v>0.26700000000000002</v>
          </cell>
          <cell r="AA144">
            <v>0.24299999999999999</v>
          </cell>
          <cell r="AB144">
            <v>0.27700000000000002</v>
          </cell>
          <cell r="AC144">
            <v>0.5</v>
          </cell>
          <cell r="AD144">
            <v>0.27500000000000002</v>
          </cell>
          <cell r="AE144">
            <v>0.27500000000000002</v>
          </cell>
          <cell r="AF144">
            <v>0.27500000000000002</v>
          </cell>
          <cell r="AG144">
            <v>0.27500000000000002</v>
          </cell>
          <cell r="AH144">
            <v>0.27500000000000002</v>
          </cell>
          <cell r="AI144">
            <v>0.27500000000000002</v>
          </cell>
          <cell r="AJ144">
            <v>0</v>
          </cell>
          <cell r="AK144">
            <v>2.278</v>
          </cell>
          <cell r="AL144">
            <v>1.385</v>
          </cell>
          <cell r="AM144">
            <v>0.245</v>
          </cell>
          <cell r="AN144">
            <v>0.29899999999999999</v>
          </cell>
          <cell r="AO144">
            <v>0.24299999999999999</v>
          </cell>
          <cell r="AP144">
            <v>0.27500000000000002</v>
          </cell>
          <cell r="AQ144">
            <v>0.27500000000000002</v>
          </cell>
          <cell r="AR144">
            <v>0.27500000000000002</v>
          </cell>
          <cell r="AS144">
            <v>0.27500000000000002</v>
          </cell>
          <cell r="AT144">
            <v>0.27500000000000002</v>
          </cell>
          <cell r="AU144">
            <v>0.27500000000000002</v>
          </cell>
          <cell r="AV144">
            <v>0.27500000000000002</v>
          </cell>
          <cell r="AW144">
            <v>0.27500000000000002</v>
          </cell>
        </row>
        <row r="145">
          <cell r="B145" t="str">
            <v>mstag:preferredEquity</v>
          </cell>
          <cell r="C145">
            <v>6</v>
          </cell>
          <cell r="D145" t="str">
            <v>ISO4217:USD</v>
          </cell>
          <cell r="E145" t="b">
            <v>0</v>
          </cell>
          <cell r="I145" t="str">
            <v>Total liabilities</v>
          </cell>
          <cell r="L145">
            <v>5.7210000000000001</v>
          </cell>
          <cell r="M145">
            <v>7.008</v>
          </cell>
          <cell r="N145">
            <v>7.6580000000000013</v>
          </cell>
          <cell r="O145">
            <v>10.19</v>
          </cell>
          <cell r="P145">
            <v>9.843</v>
          </cell>
          <cell r="Q145">
            <v>10.382000000000001</v>
          </cell>
          <cell r="R145">
            <v>11.863</v>
          </cell>
          <cell r="S145">
            <v>17.806999999999999</v>
          </cell>
          <cell r="T145">
            <v>18.563000000000002</v>
          </cell>
          <cell r="U145">
            <v>18.181999999999999</v>
          </cell>
          <cell r="V145">
            <v>21.663</v>
          </cell>
          <cell r="W145">
            <v>29.454999999999998</v>
          </cell>
          <cell r="X145">
            <v>27.709</v>
          </cell>
          <cell r="Y145">
            <v>31.835000000000001</v>
          </cell>
          <cell r="Z145">
            <v>38.32</v>
          </cell>
          <cell r="AA145">
            <v>44.667999999999999</v>
          </cell>
          <cell r="AB145">
            <v>38.249000000000002</v>
          </cell>
          <cell r="AC145">
            <v>42.827999999999996</v>
          </cell>
          <cell r="AD145">
            <v>46.375999999999991</v>
          </cell>
          <cell r="AE145">
            <v>57.274974071837001</v>
          </cell>
          <cell r="AF145">
            <v>50.448857695607622</v>
          </cell>
          <cell r="AG145">
            <v>56.595943053926256</v>
          </cell>
          <cell r="AH145">
            <v>58.672220456571075</v>
          </cell>
          <cell r="AI145">
            <v>68.780810791971533</v>
          </cell>
          <cell r="AJ145">
            <v>0</v>
          </cell>
          <cell r="AK145">
            <v>5.7309999999999999</v>
          </cell>
          <cell r="AL145">
            <v>10.19</v>
          </cell>
          <cell r="AM145">
            <v>17.806999999999999</v>
          </cell>
          <cell r="AN145">
            <v>29.454999999999998</v>
          </cell>
          <cell r="AO145">
            <v>44.667999999999999</v>
          </cell>
          <cell r="AP145">
            <v>57.274974071837001</v>
          </cell>
          <cell r="AQ145">
            <v>68.780810791971533</v>
          </cell>
          <cell r="AR145">
            <v>94.461316611570382</v>
          </cell>
          <cell r="AS145">
            <v>123.67895579312288</v>
          </cell>
          <cell r="AT145">
            <v>154.11235891566997</v>
          </cell>
          <cell r="AU145">
            <v>185.1531933821054</v>
          </cell>
          <cell r="AV145">
            <v>215.26321941272676</v>
          </cell>
          <cell r="AW145">
            <v>243.44215530759169</v>
          </cell>
        </row>
        <row r="146">
          <cell r="B146" t="str">
            <v>mstag:totalShareCapital</v>
          </cell>
          <cell r="C146">
            <v>6</v>
          </cell>
          <cell r="D146" t="str">
            <v>ISO4217:USD</v>
          </cell>
          <cell r="E146" t="b">
            <v>0</v>
          </cell>
          <cell r="I146" t="str">
            <v>Common stock &amp; additional paid-in capital</v>
          </cell>
          <cell r="L146">
            <v>3.0000000000000001E-3</v>
          </cell>
          <cell r="M146">
            <v>3.0000000000000001E-3</v>
          </cell>
          <cell r="N146">
            <v>3.0000000000000001E-3</v>
          </cell>
          <cell r="O146">
            <v>1.7000000000000001E-2</v>
          </cell>
          <cell r="P146">
            <v>1.7999999999999999E-2</v>
          </cell>
          <cell r="Q146">
            <v>1.7999999999999999E-2</v>
          </cell>
          <cell r="R146">
            <v>1.7999999999999999E-2</v>
          </cell>
          <cell r="S146">
            <v>1.6E-2</v>
          </cell>
          <cell r="T146">
            <v>1.6E-2</v>
          </cell>
          <cell r="U146">
            <v>1.7000000000000001E-2</v>
          </cell>
          <cell r="V146">
            <v>1.7000000000000001E-2</v>
          </cell>
          <cell r="W146">
            <v>76.867999999999995</v>
          </cell>
          <cell r="X146">
            <v>194.608</v>
          </cell>
          <cell r="Y146">
            <v>195.25899999999999</v>
          </cell>
          <cell r="Z146">
            <v>198.762</v>
          </cell>
          <cell r="AA146">
            <v>213.90200000000002</v>
          </cell>
          <cell r="AB146">
            <v>215.5</v>
          </cell>
          <cell r="AC146">
            <v>219.66399999999999</v>
          </cell>
          <cell r="AD146">
            <v>223.903257</v>
          </cell>
          <cell r="AE146">
            <v>230.27885699999999</v>
          </cell>
          <cell r="AF146">
            <v>37.39363982809467</v>
          </cell>
          <cell r="AG146">
            <v>3.0000000000000001E-3</v>
          </cell>
          <cell r="AH146">
            <v>1.7000000000000001E-2</v>
          </cell>
          <cell r="AI146">
            <v>1.6E-2</v>
          </cell>
          <cell r="AJ146">
            <v>76.867999999999995</v>
          </cell>
          <cell r="AK146">
            <v>213.90200000000002</v>
          </cell>
          <cell r="AL146">
            <v>230.27885699999999</v>
          </cell>
          <cell r="AM146">
            <v>252.74885197499998</v>
          </cell>
          <cell r="AN146">
            <v>282.53343820499998</v>
          </cell>
          <cell r="AO146">
            <v>319.64019513839997</v>
          </cell>
          <cell r="AP146">
            <v>364.0301870438592</v>
          </cell>
          <cell r="AQ146">
            <v>417.51124929155645</v>
          </cell>
          <cell r="AR146">
            <v>479.75464877791643</v>
          </cell>
          <cell r="AS146">
            <v>550.15641512175262</v>
          </cell>
          <cell r="AT146">
            <v>121.11241037689379</v>
          </cell>
          <cell r="AU146">
            <v>147.14476603484229</v>
          </cell>
          <cell r="AV146">
            <v>174.02843666858365</v>
          </cell>
          <cell r="AW146">
            <v>201.05450632515576</v>
          </cell>
        </row>
        <row r="147">
          <cell r="B147" t="str">
            <v>mstag:accumulatedOtherComprehensiveIncomeLossAndReserves</v>
          </cell>
          <cell r="C147">
            <v>6</v>
          </cell>
          <cell r="D147" t="str">
            <v>ISO4217:USD</v>
          </cell>
          <cell r="E147" t="b">
            <v>0</v>
          </cell>
          <cell r="I147" t="str">
            <v>Shareholders' equity: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7.0000000000000001E-3</v>
          </cell>
          <cell r="R147">
            <v>8.9999999999999993E-3</v>
          </cell>
          <cell r="S147">
            <v>-1.0999999999999999E-2</v>
          </cell>
          <cell r="T147">
            <v>-0.01</v>
          </cell>
          <cell r="U147">
            <v>-8.0000000000000002E-3</v>
          </cell>
          <cell r="V147">
            <v>-1.2999999999999999E-2</v>
          </cell>
          <cell r="W147">
            <v>-2.5000000000000001E-2</v>
          </cell>
          <cell r="X147">
            <v>-2.7E-2</v>
          </cell>
          <cell r="Y147">
            <v>-5.8999999999999997E-2</v>
          </cell>
          <cell r="Z147">
            <v>-5.1999999999999998E-2</v>
          </cell>
          <cell r="AA147">
            <v>-7.8E-2</v>
          </cell>
          <cell r="AB147">
            <v>-0.111</v>
          </cell>
          <cell r="AC147">
            <v>-0.14499999999999999</v>
          </cell>
          <cell r="AD147">
            <v>-0.14499999999999999</v>
          </cell>
          <cell r="AE147">
            <v>-0.14499999999999999</v>
          </cell>
          <cell r="AF147">
            <v>14.426191039638528</v>
          </cell>
          <cell r="AG147">
            <v>0</v>
          </cell>
          <cell r="AH147">
            <v>0</v>
          </cell>
          <cell r="AI147">
            <v>-1.0999999999999999E-2</v>
          </cell>
          <cell r="AJ147">
            <v>-2.5000000000000001E-2</v>
          </cell>
          <cell r="AK147">
            <v>-7.8E-2</v>
          </cell>
          <cell r="AL147">
            <v>-0.14499999999999999</v>
          </cell>
          <cell r="AM147">
            <v>-0.14499999999999999</v>
          </cell>
          <cell r="AN147">
            <v>-0.14499999999999999</v>
          </cell>
          <cell r="AO147">
            <v>-0.14499999999999999</v>
          </cell>
          <cell r="AP147">
            <v>-0.14499999999999999</v>
          </cell>
          <cell r="AQ147">
            <v>-0.14499999999999999</v>
          </cell>
          <cell r="AR147">
            <v>-0.14499999999999999</v>
          </cell>
          <cell r="AS147">
            <v>-0.14499999999999999</v>
          </cell>
          <cell r="AT147">
            <v>27.185268483842389</v>
          </cell>
          <cell r="AU147">
            <v>29.855082666664376</v>
          </cell>
          <cell r="AV147">
            <v>33.068288533058478</v>
          </cell>
          <cell r="AW147">
            <v>36.018119695623092</v>
          </cell>
        </row>
        <row r="148">
          <cell r="B148" t="str">
            <v>mstag:preferredEquity</v>
          </cell>
          <cell r="C148">
            <v>6</v>
          </cell>
          <cell r="D148" t="str">
            <v>ISO4217:USD</v>
          </cell>
          <cell r="E148" t="b">
            <v>0</v>
          </cell>
          <cell r="I148" t="str">
            <v>Redeemable convertible preferred stock</v>
          </cell>
          <cell r="L148">
            <v>23.878</v>
          </cell>
          <cell r="M148">
            <v>24.285</v>
          </cell>
          <cell r="N148">
            <v>24.702000000000002</v>
          </cell>
          <cell r="O148">
            <v>41.201999999999998</v>
          </cell>
          <cell r="P148">
            <v>41.911999999999999</v>
          </cell>
          <cell r="Q148">
            <v>42.63</v>
          </cell>
          <cell r="R148">
            <v>43.36</v>
          </cell>
          <cell r="S148">
            <v>71.622</v>
          </cell>
          <cell r="T148">
            <v>72.852000000000004</v>
          </cell>
          <cell r="U148">
            <v>74.100999999999999</v>
          </cell>
          <cell r="V148">
            <v>75.367999999999995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8.1000000000000003E-2</v>
          </cell>
          <cell r="AE148">
            <v>8.1000000000000003E-2</v>
          </cell>
          <cell r="AF148">
            <v>8.1000000000000003E-2</v>
          </cell>
          <cell r="AG148">
            <v>8.1000000000000003E-2</v>
          </cell>
          <cell r="AH148">
            <v>8.1000000000000003E-2</v>
          </cell>
          <cell r="AI148">
            <v>8.1000000000000003E-2</v>
          </cell>
          <cell r="AJ148">
            <v>-44.412999999999997</v>
          </cell>
          <cell r="AK148">
            <v>23.475999999999999</v>
          </cell>
          <cell r="AL148">
            <v>41.201999999999998</v>
          </cell>
          <cell r="AM148">
            <v>71.622</v>
          </cell>
          <cell r="AN148">
            <v>0</v>
          </cell>
          <cell r="AO148">
            <v>0</v>
          </cell>
          <cell r="AP148">
            <v>8.1000000000000003E-2</v>
          </cell>
          <cell r="AQ148">
            <v>8.1000000000000003E-2</v>
          </cell>
          <cell r="AR148">
            <v>8.1000000000000003E-2</v>
          </cell>
          <cell r="AS148">
            <v>8.1000000000000003E-2</v>
          </cell>
          <cell r="AT148">
            <v>8.1000000000000003E-2</v>
          </cell>
          <cell r="AU148">
            <v>8.1000000000000003E-2</v>
          </cell>
          <cell r="AV148">
            <v>8.1000000000000003E-2</v>
          </cell>
          <cell r="AW148">
            <v>8.1000000000000003E-2</v>
          </cell>
        </row>
        <row r="149">
          <cell r="B149" t="str">
            <v>mstag:totalShareCapital</v>
          </cell>
          <cell r="C149">
            <v>6</v>
          </cell>
          <cell r="D149" t="str">
            <v>ISO4217:USD</v>
          </cell>
          <cell r="E149" t="b">
            <v>0</v>
          </cell>
          <cell r="I149" t="str">
            <v>Common stock &amp; additional paid-in capital</v>
          </cell>
          <cell r="L149">
            <v>3.0000000000000001E-3</v>
          </cell>
          <cell r="M149">
            <v>3.0000000000000001E-3</v>
          </cell>
          <cell r="N149">
            <v>3.0000000000000001E-3</v>
          </cell>
          <cell r="O149">
            <v>1.7000000000000001E-2</v>
          </cell>
          <cell r="P149">
            <v>1.7999999999999999E-2</v>
          </cell>
          <cell r="Q149">
            <v>1.7999999999999999E-2</v>
          </cell>
          <cell r="R149">
            <v>1.7999999999999999E-2</v>
          </cell>
          <cell r="S149">
            <v>1.6E-2</v>
          </cell>
          <cell r="T149">
            <v>1.6E-2</v>
          </cell>
          <cell r="U149">
            <v>1.7000000000000001E-2</v>
          </cell>
          <cell r="V149">
            <v>1.7000000000000001E-2</v>
          </cell>
          <cell r="W149">
            <v>76.867999999999995</v>
          </cell>
          <cell r="X149">
            <v>194.608</v>
          </cell>
          <cell r="Y149">
            <v>195.25899999999999</v>
          </cell>
          <cell r="Z149">
            <v>198.762</v>
          </cell>
          <cell r="AA149">
            <v>213.90200000000002</v>
          </cell>
          <cell r="AB149">
            <v>215.5</v>
          </cell>
          <cell r="AC149">
            <v>219.66399999999999</v>
          </cell>
          <cell r="AD149">
            <v>221.43199999999999</v>
          </cell>
          <cell r="AE149">
            <v>224.47489999999999</v>
          </cell>
          <cell r="AF149">
            <v>227.292866</v>
          </cell>
          <cell r="AG149">
            <v>230.45686549999999</v>
          </cell>
          <cell r="AH149">
            <v>233.82334549999999</v>
          </cell>
          <cell r="AI149">
            <v>237.77911549999999</v>
          </cell>
          <cell r="AJ149">
            <v>32.429999999999993</v>
          </cell>
          <cell r="AK149">
            <v>3.0000000000000001E-3</v>
          </cell>
          <cell r="AL149">
            <v>1.7000000000000001E-2</v>
          </cell>
          <cell r="AM149">
            <v>1.6E-2</v>
          </cell>
          <cell r="AN149">
            <v>76.867999999999995</v>
          </cell>
          <cell r="AO149">
            <v>213.90200000000002</v>
          </cell>
          <cell r="AP149">
            <v>224.47489999999999</v>
          </cell>
          <cell r="AQ149">
            <v>237.77911549999999</v>
          </cell>
          <cell r="AR149">
            <v>256.40501719999997</v>
          </cell>
          <cell r="AS149">
            <v>280.991207444</v>
          </cell>
          <cell r="AT149">
            <v>311.87146239046399</v>
          </cell>
          <cell r="AU149">
            <v>349.07599354996381</v>
          </cell>
          <cell r="AV149">
            <v>392.37611509463608</v>
          </cell>
          <cell r="AW149">
            <v>441.35167017041164</v>
          </cell>
        </row>
        <row r="150">
          <cell r="B150" t="str">
            <v>mstag:accumulatedOtherComprehensiveIncomeLossAndReserves</v>
          </cell>
          <cell r="C150">
            <v>6</v>
          </cell>
          <cell r="D150" t="str">
            <v>ISO4217:USD</v>
          </cell>
          <cell r="E150" t="b">
            <v>0</v>
          </cell>
          <cell r="I150" t="str">
            <v>Accumulated other comprehensive income / (loss)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7.0000000000000001E-3</v>
          </cell>
          <cell r="R150">
            <v>8.9999999999999993E-3</v>
          </cell>
          <cell r="S150">
            <v>-1.0999999999999999E-2</v>
          </cell>
          <cell r="T150">
            <v>-0.01</v>
          </cell>
          <cell r="U150">
            <v>-8.0000000000000002E-3</v>
          </cell>
          <cell r="V150">
            <v>-1.2999999999999999E-2</v>
          </cell>
          <cell r="W150">
            <v>-2.5000000000000001E-2</v>
          </cell>
          <cell r="X150">
            <v>-2.7E-2</v>
          </cell>
          <cell r="Y150">
            <v>-5.8999999999999997E-2</v>
          </cell>
          <cell r="Z150">
            <v>-5.1999999999999998E-2</v>
          </cell>
          <cell r="AA150">
            <v>-7.8E-2</v>
          </cell>
          <cell r="AB150">
            <v>-0.111</v>
          </cell>
          <cell r="AC150">
            <v>-0.14499999999999999</v>
          </cell>
          <cell r="AD150">
            <v>-0.17</v>
          </cell>
          <cell r="AE150">
            <v>-0.17</v>
          </cell>
          <cell r="AF150">
            <v>-0.17</v>
          </cell>
          <cell r="AG150">
            <v>-0.17</v>
          </cell>
          <cell r="AH150">
            <v>-0.17</v>
          </cell>
          <cell r="AI150">
            <v>-0.17</v>
          </cell>
          <cell r="AJ150">
            <v>61.884999999999991</v>
          </cell>
          <cell r="AK150">
            <v>0</v>
          </cell>
          <cell r="AL150">
            <v>0</v>
          </cell>
          <cell r="AM150">
            <v>-1.0999999999999999E-2</v>
          </cell>
          <cell r="AN150">
            <v>-2.5000000000000001E-2</v>
          </cell>
          <cell r="AO150">
            <v>-7.8E-2</v>
          </cell>
          <cell r="AP150">
            <v>-0.17</v>
          </cell>
          <cell r="AQ150">
            <v>-0.17</v>
          </cell>
          <cell r="AR150">
            <v>-0.17</v>
          </cell>
          <cell r="AS150">
            <v>-0.17</v>
          </cell>
          <cell r="AT150">
            <v>-0.17</v>
          </cell>
          <cell r="AU150">
            <v>-0.17</v>
          </cell>
          <cell r="AV150">
            <v>-0.17</v>
          </cell>
          <cell r="AW150">
            <v>-0.17</v>
          </cell>
        </row>
        <row r="151">
          <cell r="B151" t="str">
            <v>mstag:retainedEarnings</v>
          </cell>
          <cell r="C151">
            <v>6</v>
          </cell>
          <cell r="D151" t="str">
            <v>ISO4217:USD</v>
          </cell>
          <cell r="E151" t="b">
            <v>0</v>
          </cell>
          <cell r="I151" t="str">
            <v>Retained earnings / (accumulated deficit)</v>
          </cell>
          <cell r="L151">
            <v>-18.661000000000001</v>
          </cell>
          <cell r="M151">
            <v>-20.794</v>
          </cell>
          <cell r="N151">
            <v>-22.867999999999999</v>
          </cell>
          <cell r="O151">
            <v>-25.273</v>
          </cell>
          <cell r="P151">
            <v>-27.684000000000001</v>
          </cell>
          <cell r="Q151">
            <v>-30.46</v>
          </cell>
          <cell r="R151">
            <v>-32.414000000000001</v>
          </cell>
          <cell r="S151">
            <v>-40.319000000000003</v>
          </cell>
          <cell r="T151">
            <v>-42.265999999999998</v>
          </cell>
          <cell r="U151">
            <v>-43.146000000000001</v>
          </cell>
          <cell r="V151">
            <v>-44.015000000000001</v>
          </cell>
          <cell r="W151">
            <v>-44.412999999999997</v>
          </cell>
          <cell r="X151">
            <v>-48.584000000000003</v>
          </cell>
          <cell r="Y151">
            <v>-50.820999999999998</v>
          </cell>
          <cell r="Z151">
            <v>-52.591999999999999</v>
          </cell>
          <cell r="AA151">
            <v>-50.042999999999999</v>
          </cell>
          <cell r="AB151">
            <v>-53.795999999999999</v>
          </cell>
          <cell r="AC151">
            <v>-56.85</v>
          </cell>
          <cell r="AD151">
            <v>-61.453000000000003</v>
          </cell>
          <cell r="AE151">
            <v>-73.391549999999995</v>
          </cell>
          <cell r="AF151">
            <v>-72.22633898794237</v>
          </cell>
          <cell r="AG151">
            <v>-69.656317371258154</v>
          </cell>
          <cell r="AH151">
            <v>-64.230535842878211</v>
          </cell>
          <cell r="AI151">
            <v>-57.069220487765719</v>
          </cell>
          <cell r="AJ151" t="str">
            <v>OK</v>
          </cell>
          <cell r="AK151">
            <v>-16.167999999999999</v>
          </cell>
          <cell r="AL151">
            <v>-25.273</v>
          </cell>
          <cell r="AM151">
            <v>-40.319000000000003</v>
          </cell>
          <cell r="AN151">
            <v>-44.412999999999997</v>
          </cell>
          <cell r="AO151">
            <v>-50.042999999999999</v>
          </cell>
          <cell r="AP151">
            <v>-73.391549999999995</v>
          </cell>
          <cell r="AQ151">
            <v>-57.069220487765719</v>
          </cell>
          <cell r="AR151">
            <v>-19.794985022072815</v>
          </cell>
          <cell r="AS151">
            <v>42.784955028559054</v>
          </cell>
          <cell r="AT151">
            <v>137.8177890137664</v>
          </cell>
          <cell r="AU151">
            <v>258.71013292247568</v>
          </cell>
          <cell r="AV151">
            <v>402.26001882265655</v>
          </cell>
          <cell r="AW151">
            <v>565.25512958612637</v>
          </cell>
        </row>
        <row r="152">
          <cell r="I152" t="str">
            <v>Total shareholders' equity</v>
          </cell>
          <cell r="L152">
            <v>5.2199999999999989</v>
          </cell>
          <cell r="M152">
            <v>3.4939999999999998</v>
          </cell>
          <cell r="N152">
            <v>1.8370000000000033</v>
          </cell>
          <cell r="O152">
            <v>15.946000000000002</v>
          </cell>
          <cell r="P152">
            <v>14.245999999999999</v>
          </cell>
          <cell r="Q152">
            <v>12.195</v>
          </cell>
          <cell r="R152">
            <v>10.972999999999999</v>
          </cell>
          <cell r="S152">
            <v>31.308000000000007</v>
          </cell>
          <cell r="T152">
            <v>30.592000000000006</v>
          </cell>
          <cell r="U152">
            <v>30.963999999999999</v>
          </cell>
          <cell r="V152">
            <v>31.356999999999985</v>
          </cell>
          <cell r="W152">
            <v>32.429999999999993</v>
          </cell>
          <cell r="X152">
            <v>145.99700000000001</v>
          </cell>
          <cell r="Y152">
            <v>144.37899999999999</v>
          </cell>
          <cell r="Z152">
            <v>146.11799999999999</v>
          </cell>
          <cell r="AA152">
            <v>163.78100000000001</v>
          </cell>
          <cell r="AB152">
            <v>161.59300000000002</v>
          </cell>
          <cell r="AC152">
            <v>162.66899999999998</v>
          </cell>
          <cell r="AD152">
            <v>159.88999999999999</v>
          </cell>
          <cell r="AE152">
            <v>150.99435</v>
          </cell>
          <cell r="AF152">
            <v>154.97752701205764</v>
          </cell>
          <cell r="AG152">
            <v>160.71154812874184</v>
          </cell>
          <cell r="AH152">
            <v>169.50380965712179</v>
          </cell>
          <cell r="AI152">
            <v>180.62089501223426</v>
          </cell>
          <cell r="AJ152">
            <v>123.253115415035</v>
          </cell>
          <cell r="AK152">
            <v>7.3109999999999999</v>
          </cell>
          <cell r="AL152">
            <v>15.946000000000002</v>
          </cell>
          <cell r="AM152">
            <v>31.308000000000007</v>
          </cell>
          <cell r="AN152">
            <v>32.429999999999993</v>
          </cell>
          <cell r="AO152">
            <v>163.78100000000001</v>
          </cell>
          <cell r="AP152">
            <v>150.99435</v>
          </cell>
          <cell r="AQ152">
            <v>180.62089501223426</v>
          </cell>
          <cell r="AR152">
            <v>236.52103217792717</v>
          </cell>
          <cell r="AS152">
            <v>323.68716247255907</v>
          </cell>
          <cell r="AT152">
            <v>449.60025140423039</v>
          </cell>
          <cell r="AU152">
            <v>607.69712647243955</v>
          </cell>
          <cell r="AV152">
            <v>794.54713391729263</v>
          </cell>
          <cell r="AW152">
            <v>1006.517799756538</v>
          </cell>
        </row>
        <row r="153">
          <cell r="I153" t="str">
            <v>Total liabilities &amp; shareholders' equity</v>
          </cell>
          <cell r="L153">
            <v>10.940999999999999</v>
          </cell>
          <cell r="M153">
            <v>10.501999999999999</v>
          </cell>
          <cell r="N153">
            <v>9.4950000000000045</v>
          </cell>
          <cell r="O153">
            <v>26.136000000000003</v>
          </cell>
          <cell r="P153">
            <v>24.088999999999999</v>
          </cell>
          <cell r="Q153">
            <v>22.577000000000002</v>
          </cell>
          <cell r="R153">
            <v>22.835999999999999</v>
          </cell>
          <cell r="S153">
            <v>49.115000000000009</v>
          </cell>
          <cell r="T153">
            <v>49.155000000000008</v>
          </cell>
          <cell r="U153">
            <v>49.146000000000001</v>
          </cell>
          <cell r="V153">
            <v>53.019999999999982</v>
          </cell>
          <cell r="W153">
            <v>61.884999999999991</v>
          </cell>
          <cell r="X153">
            <v>173.70600000000002</v>
          </cell>
          <cell r="Y153">
            <v>176.214</v>
          </cell>
          <cell r="Z153">
            <v>184.43799999999999</v>
          </cell>
          <cell r="AA153">
            <v>208.44900000000001</v>
          </cell>
          <cell r="AB153">
            <v>199.84200000000001</v>
          </cell>
          <cell r="AC153">
            <v>205.49699999999999</v>
          </cell>
          <cell r="AD153">
            <v>206.26599999999996</v>
          </cell>
          <cell r="AE153">
            <v>208.26932407183699</v>
          </cell>
          <cell r="AF153">
            <v>205.42638470766525</v>
          </cell>
          <cell r="AG153">
            <v>217.30749118266809</v>
          </cell>
          <cell r="AH153">
            <v>228.17603011369286</v>
          </cell>
          <cell r="AI153">
            <v>249.40170580420579</v>
          </cell>
          <cell r="AJ153">
            <v>123.253115415035</v>
          </cell>
          <cell r="AK153">
            <v>13.042</v>
          </cell>
          <cell r="AL153">
            <v>26.136000000000003</v>
          </cell>
          <cell r="AM153">
            <v>49.115000000000009</v>
          </cell>
          <cell r="AN153">
            <v>61.884999999999991</v>
          </cell>
          <cell r="AO153">
            <v>208.44900000000001</v>
          </cell>
          <cell r="AP153">
            <v>208.26932407183699</v>
          </cell>
          <cell r="AQ153">
            <v>249.40170580420579</v>
          </cell>
          <cell r="AR153">
            <v>330.98234878949756</v>
          </cell>
          <cell r="AS153">
            <v>447.36611826568196</v>
          </cell>
          <cell r="AT153">
            <v>603.71261031990036</v>
          </cell>
          <cell r="AU153">
            <v>792.85031985454498</v>
          </cell>
          <cell r="AV153">
            <v>1009.8103533300193</v>
          </cell>
          <cell r="AW153">
            <v>1249.9599550641296</v>
          </cell>
        </row>
        <row r="154">
          <cell r="B154" t="str">
            <v>mstag:preferredEquity</v>
          </cell>
          <cell r="C154">
            <v>6</v>
          </cell>
          <cell r="D154" t="str">
            <v>ISO4217:USD</v>
          </cell>
          <cell r="E154" t="b">
            <v>0</v>
          </cell>
          <cell r="I154" t="str">
            <v>Check</v>
          </cell>
          <cell r="L154" t="str">
            <v>OK</v>
          </cell>
          <cell r="M154" t="str">
            <v>OK</v>
          </cell>
          <cell r="N154" t="str">
            <v>OK</v>
          </cell>
          <cell r="O154" t="str">
            <v>OK</v>
          </cell>
          <cell r="P154" t="str">
            <v>OK</v>
          </cell>
          <cell r="Q154" t="str">
            <v>OK</v>
          </cell>
          <cell r="R154" t="str">
            <v>OK</v>
          </cell>
          <cell r="S154" t="str">
            <v>OK</v>
          </cell>
          <cell r="T154" t="str">
            <v>OK</v>
          </cell>
          <cell r="U154" t="str">
            <v>OK</v>
          </cell>
          <cell r="V154" t="str">
            <v>OK</v>
          </cell>
          <cell r="W154" t="str">
            <v>OK</v>
          </cell>
          <cell r="X154" t="str">
            <v>OK</v>
          </cell>
          <cell r="Y154" t="str">
            <v>OK</v>
          </cell>
          <cell r="Z154" t="str">
            <v>OK</v>
          </cell>
          <cell r="AA154" t="str">
            <v>OK</v>
          </cell>
          <cell r="AB154" t="str">
            <v>OK</v>
          </cell>
          <cell r="AC154" t="str">
            <v>OK</v>
          </cell>
          <cell r="AD154" t="str">
            <v>OK</v>
          </cell>
          <cell r="AE154" t="str">
            <v>OK</v>
          </cell>
          <cell r="AF154" t="str">
            <v>OK</v>
          </cell>
          <cell r="AG154" t="str">
            <v>OK</v>
          </cell>
          <cell r="AH154" t="str">
            <v>OK</v>
          </cell>
          <cell r="AI154" t="str">
            <v>OK</v>
          </cell>
          <cell r="AJ154">
            <v>123.253115415035</v>
          </cell>
          <cell r="AK154" t="str">
            <v>OK</v>
          </cell>
          <cell r="AL154" t="str">
            <v>OK</v>
          </cell>
          <cell r="AM154" t="str">
            <v>OK</v>
          </cell>
          <cell r="AN154" t="str">
            <v>OK</v>
          </cell>
          <cell r="AO154" t="str">
            <v>OK</v>
          </cell>
          <cell r="AP154" t="str">
            <v>OK</v>
          </cell>
          <cell r="AQ154" t="str">
            <v>OK</v>
          </cell>
          <cell r="AR154" t="str">
            <v>OK</v>
          </cell>
          <cell r="AS154" t="str">
            <v>OK</v>
          </cell>
          <cell r="AT154" t="str">
            <v>OK</v>
          </cell>
          <cell r="AU154" t="str">
            <v>OK</v>
          </cell>
          <cell r="AV154" t="str">
            <v>OK</v>
          </cell>
          <cell r="AW154" t="str">
            <v>OK</v>
          </cell>
        </row>
        <row r="155">
          <cell r="B155" t="str">
            <v>mstag:totalShareCapital</v>
          </cell>
          <cell r="C155">
            <v>6</v>
          </cell>
          <cell r="D155" t="str">
            <v>ISO4217:USD</v>
          </cell>
          <cell r="E155" t="b">
            <v>0</v>
          </cell>
          <cell r="I155" t="str">
            <v>Prepaid expenses &amp; other current assets - % of total opex</v>
          </cell>
          <cell r="L155">
            <v>4.1649312786339026E-3</v>
          </cell>
          <cell r="M155">
            <v>3.4513274336283183E-3</v>
          </cell>
          <cell r="N155">
            <v>7.5782811459027318E-3</v>
          </cell>
          <cell r="O155">
            <v>3.8137822198842722E-3</v>
          </cell>
          <cell r="P155">
            <v>6.3178780284043447E-3</v>
          </cell>
          <cell r="Q155">
            <v>7.3249046758980521E-3</v>
          </cell>
          <cell r="R155">
            <v>8.1475128644939963E-3</v>
          </cell>
          <cell r="S155">
            <v>1.0731707317073172E-2</v>
          </cell>
          <cell r="T155">
            <v>1.1576695608405687E-2</v>
          </cell>
          <cell r="U155">
            <v>1.1821086261980831E-2</v>
          </cell>
          <cell r="V155">
            <v>2.6650499851529248E-2</v>
          </cell>
          <cell r="W155">
            <v>2.660133663738079E-2</v>
          </cell>
          <cell r="X155">
            <v>2.4695407685098401E-2</v>
          </cell>
          <cell r="Y155">
            <v>2.5127863019790975E-2</v>
          </cell>
          <cell r="Z155">
            <v>2.5130455407969644E-2</v>
          </cell>
          <cell r="AA155">
            <v>2.3057796960030023E-2</v>
          </cell>
          <cell r="AB155">
            <v>1.7239604775627831E-2</v>
          </cell>
          <cell r="AC155">
            <v>3.0497666041827468E-2</v>
          </cell>
          <cell r="AD155">
            <v>3.0497666041827468E-2</v>
          </cell>
          <cell r="AE155">
            <v>3.0497666041827468E-2</v>
          </cell>
          <cell r="AF155">
            <v>404.638777</v>
          </cell>
          <cell r="AG155">
            <v>6.2194127243066881E-3</v>
          </cell>
          <cell r="AH155">
            <v>4.8212801330008315E-3</v>
          </cell>
          <cell r="AI155">
            <v>1.5160651218881903E-2</v>
          </cell>
          <cell r="AJ155">
            <v>3.4767033883750041E-2</v>
          </cell>
          <cell r="AK155">
            <v>2.5736689837542057E-2</v>
          </cell>
          <cell r="AL155">
            <v>4.892113158554897E-2</v>
          </cell>
          <cell r="AM155">
            <v>4.892113158554897E-2</v>
          </cell>
          <cell r="AN155">
            <v>4.892113158554897E-2</v>
          </cell>
          <cell r="AO155">
            <v>4.892113158554897E-2</v>
          </cell>
          <cell r="AP155">
            <v>4.892113158554897E-2</v>
          </cell>
          <cell r="AQ155">
            <v>4.892113158554897E-2</v>
          </cell>
          <cell r="AR155">
            <v>4.892113158554897E-2</v>
          </cell>
          <cell r="AS155">
            <v>4.892113158554897E-2</v>
          </cell>
          <cell r="AT155">
            <v>492.538495817311</v>
          </cell>
          <cell r="AU155">
            <v>530.92751424175822</v>
          </cell>
          <cell r="AV155">
            <v>576.33029030832972</v>
          </cell>
          <cell r="AW155">
            <v>628.78397490494626</v>
          </cell>
        </row>
        <row r="156">
          <cell r="B156" t="str">
            <v>mstag:accumulatedOtherComprehensiveIncomeLossAndReserves</v>
          </cell>
          <cell r="C156">
            <v>6</v>
          </cell>
          <cell r="D156" t="str">
            <v>ISO4217:USD</v>
          </cell>
          <cell r="E156" t="b">
            <v>0</v>
          </cell>
          <cell r="I156" t="str">
            <v>Balance sheet assumptions</v>
          </cell>
          <cell r="L156">
            <v>8.6667141230068339</v>
          </cell>
          <cell r="M156">
            <v>7.2451487710219933</v>
          </cell>
          <cell r="N156">
            <v>5.6232545649838874</v>
          </cell>
          <cell r="O156">
            <v>5.3900353203019158</v>
          </cell>
          <cell r="P156">
            <v>7.0755888376856113</v>
          </cell>
          <cell r="Q156">
            <v>5.976613152207471</v>
          </cell>
          <cell r="R156">
            <v>8.1266837094499298</v>
          </cell>
          <cell r="S156">
            <v>7.6499999999999995</v>
          </cell>
          <cell r="T156">
            <v>5.4037834401945615</v>
          </cell>
          <cell r="U156">
            <v>8.126311700182816</v>
          </cell>
          <cell r="V156">
            <v>9.4877108807951345</v>
          </cell>
          <cell r="W156">
            <v>12.501374180833887</v>
          </cell>
          <cell r="X156">
            <v>18.046093593090983</v>
          </cell>
          <cell r="Y156">
            <v>10.326025314591137</v>
          </cell>
          <cell r="Z156">
            <v>10.355597214783076</v>
          </cell>
          <cell r="AA156">
            <v>10.156260093372873</v>
          </cell>
          <cell r="AB156">
            <v>13.962204318764286</v>
          </cell>
          <cell r="AC156">
            <v>10.515514562515234</v>
          </cell>
          <cell r="AD156">
            <v>10.515514562515234</v>
          </cell>
          <cell r="AE156">
            <v>10.515514562515234</v>
          </cell>
          <cell r="AF156">
            <v>-0.17</v>
          </cell>
          <cell r="AG156">
            <v>17.633263221153843</v>
          </cell>
          <cell r="AH156">
            <v>9.606868747844084</v>
          </cell>
          <cell r="AI156">
            <v>11.788969052591607</v>
          </cell>
          <cell r="AJ156">
            <v>16.558153156694708</v>
          </cell>
          <cell r="AK156">
            <v>13.084736946632745</v>
          </cell>
          <cell r="AL156">
            <v>17.20091218388913</v>
          </cell>
          <cell r="AM156">
            <v>17.20091218388913</v>
          </cell>
          <cell r="AN156">
            <v>17.20091218388913</v>
          </cell>
          <cell r="AO156">
            <v>17.20091218388913</v>
          </cell>
          <cell r="AP156">
            <v>17.20091218388913</v>
          </cell>
          <cell r="AQ156">
            <v>17.20091218388913</v>
          </cell>
          <cell r="AR156">
            <v>17.20091218388913</v>
          </cell>
          <cell r="AS156">
            <v>17.20091218388913</v>
          </cell>
          <cell r="AT156">
            <v>-0.17</v>
          </cell>
          <cell r="AU156">
            <v>-0.17</v>
          </cell>
          <cell r="AV156">
            <v>-0.17</v>
          </cell>
          <cell r="AW156">
            <v>-0.17</v>
          </cell>
        </row>
        <row r="157">
          <cell r="B157" t="str">
            <v>mstag:retainedEarnings</v>
          </cell>
          <cell r="C157">
            <v>6</v>
          </cell>
          <cell r="D157" t="str">
            <v>ISO4217:USD</v>
          </cell>
          <cell r="E157" t="b">
            <v>0</v>
          </cell>
          <cell r="I157" t="str">
            <v>Days sales outstanding</v>
          </cell>
          <cell r="L157">
            <v>128.29771051014137</v>
          </cell>
          <cell r="M157">
            <v>95.543923406139314</v>
          </cell>
          <cell r="N157">
            <v>92.247212405556908</v>
          </cell>
          <cell r="O157">
            <v>83.37954977471135</v>
          </cell>
          <cell r="P157">
            <v>91.033130311614741</v>
          </cell>
          <cell r="Q157">
            <v>100.07092514581986</v>
          </cell>
          <cell r="R157">
            <v>101.4362050163577</v>
          </cell>
          <cell r="S157">
            <v>97.339582999839934</v>
          </cell>
          <cell r="T157">
            <v>99.588531731261355</v>
          </cell>
          <cell r="U157">
            <v>91.751834877711943</v>
          </cell>
          <cell r="V157">
            <v>93.183048652189427</v>
          </cell>
          <cell r="W157">
            <v>92.467484587108146</v>
          </cell>
          <cell r="X157">
            <v>101.16471112966897</v>
          </cell>
          <cell r="Y157">
            <v>99.912941501103745</v>
          </cell>
          <cell r="Z157">
            <v>75.34679941954208</v>
          </cell>
          <cell r="AA157">
            <v>93.232961309523802</v>
          </cell>
          <cell r="AB157">
            <v>99.703468232938221</v>
          </cell>
          <cell r="AC157">
            <v>91.415010129979478</v>
          </cell>
          <cell r="AD157">
            <v>61.905685965013902</v>
          </cell>
          <cell r="AE157">
            <v>60</v>
          </cell>
          <cell r="AF157">
            <v>60</v>
          </cell>
          <cell r="AG157">
            <v>60</v>
          </cell>
          <cell r="AH157">
            <v>60</v>
          </cell>
          <cell r="AI157">
            <v>60</v>
          </cell>
          <cell r="AJ157">
            <v>120.3983921691957</v>
          </cell>
          <cell r="AK157">
            <v>132.58557554529531</v>
          </cell>
          <cell r="AL157">
            <v>146.032444512947</v>
          </cell>
          <cell r="AM157">
            <v>152.56679141925235</v>
          </cell>
          <cell r="AN157">
            <v>123.253115415035</v>
          </cell>
          <cell r="AO157">
            <v>112.3908972499103</v>
          </cell>
          <cell r="AP157">
            <v>82.74455551892099</v>
          </cell>
          <cell r="AQ157">
            <v>71.359697984447124</v>
          </cell>
          <cell r="AR157">
            <v>70</v>
          </cell>
          <cell r="AS157">
            <v>70</v>
          </cell>
          <cell r="AT157">
            <v>70</v>
          </cell>
          <cell r="AU157">
            <v>70</v>
          </cell>
          <cell r="AV157">
            <v>70</v>
          </cell>
          <cell r="AW157">
            <v>70</v>
          </cell>
        </row>
        <row r="158">
          <cell r="I158" t="str">
            <v>Prepaid expenses &amp; other current assets - % of total opex</v>
          </cell>
          <cell r="L158">
            <v>4.1649312786339026E-3</v>
          </cell>
          <cell r="M158">
            <v>3.4513274336283183E-3</v>
          </cell>
          <cell r="N158">
            <v>7.5782811459027318E-3</v>
          </cell>
          <cell r="O158">
            <v>3.8137822198842722E-3</v>
          </cell>
          <cell r="P158">
            <v>6.3178780284043447E-3</v>
          </cell>
          <cell r="Q158">
            <v>7.3249046758980521E-3</v>
          </cell>
          <cell r="R158">
            <v>8.1475128644939963E-3</v>
          </cell>
          <cell r="S158">
            <v>1.0731707317073172E-2</v>
          </cell>
          <cell r="T158">
            <v>1.1576695608405687E-2</v>
          </cell>
          <cell r="U158">
            <v>1.1821086261980831E-2</v>
          </cell>
          <cell r="V158">
            <v>2.6650499851529248E-2</v>
          </cell>
          <cell r="W158">
            <v>2.660133663738079E-2</v>
          </cell>
          <cell r="X158">
            <v>2.4695407685098401E-2</v>
          </cell>
          <cell r="Y158">
            <v>2.5127863019790975E-2</v>
          </cell>
          <cell r="Z158">
            <v>1.7878839014512319E-2</v>
          </cell>
          <cell r="AA158">
            <v>2.3057796960030023E-2</v>
          </cell>
          <cell r="AB158">
            <v>1.7239604775627831E-2</v>
          </cell>
          <cell r="AC158">
            <v>3.0497666041827468E-2</v>
          </cell>
          <cell r="AD158">
            <v>2.237413749041656E-2</v>
          </cell>
          <cell r="AE158">
            <v>2.6435901766122014E-2</v>
          </cell>
          <cell r="AF158">
            <v>2.4405019628269287E-2</v>
          </cell>
          <cell r="AG158">
            <v>2.5420460697195651E-2</v>
          </cell>
          <cell r="AH158">
            <v>2.4912740162732469E-2</v>
          </cell>
          <cell r="AI158">
            <v>2.5166600429964062E-2</v>
          </cell>
          <cell r="AJ158">
            <v>0.12643226930343257</v>
          </cell>
          <cell r="AK158">
            <v>6.2194127243066881E-3</v>
          </cell>
          <cell r="AL158">
            <v>4.8212801330008315E-3</v>
          </cell>
          <cell r="AM158">
            <v>1.5160651218881903E-2</v>
          </cell>
          <cell r="AN158">
            <v>3.4767033883750041E-2</v>
          </cell>
          <cell r="AO158">
            <v>2.3146022439633145E-2</v>
          </cell>
          <cell r="AP158">
            <v>3.8350546090547596E-2</v>
          </cell>
          <cell r="AQ158">
            <v>2.7718206917647585E-2</v>
          </cell>
          <cell r="AR158">
            <v>2.7718206917647585E-2</v>
          </cell>
          <cell r="AS158">
            <v>2.7718206917647585E-2</v>
          </cell>
          <cell r="AT158">
            <v>2.7718206917647585E-2</v>
          </cell>
          <cell r="AU158">
            <v>2.7718206917647585E-2</v>
          </cell>
          <cell r="AV158">
            <v>2.7718206917647585E-2</v>
          </cell>
          <cell r="AW158">
            <v>2.7718206917647585E-2</v>
          </cell>
        </row>
        <row r="159">
          <cell r="I159" t="str">
            <v>Days payable outstanding - Accounts payable</v>
          </cell>
          <cell r="L159">
            <v>8.6667141230068339</v>
          </cell>
          <cell r="M159">
            <v>7.2451487710219933</v>
          </cell>
          <cell r="N159">
            <v>5.6232545649838874</v>
          </cell>
          <cell r="O159">
            <v>5.3900353203019158</v>
          </cell>
          <cell r="P159">
            <v>7.0755888376856113</v>
          </cell>
          <cell r="Q159">
            <v>5.976613152207471</v>
          </cell>
          <cell r="R159">
            <v>8.1266837094499298</v>
          </cell>
          <cell r="S159">
            <v>7.6499999999999995</v>
          </cell>
          <cell r="T159">
            <v>5.4037834401945615</v>
          </cell>
          <cell r="U159">
            <v>8.126311700182816</v>
          </cell>
          <cell r="V159">
            <v>9.4877108807951345</v>
          </cell>
          <cell r="W159">
            <v>12.501374180833887</v>
          </cell>
          <cell r="X159">
            <v>18.046093593090983</v>
          </cell>
          <cell r="Y159">
            <v>10.326025314591137</v>
          </cell>
          <cell r="Z159">
            <v>7.8274898785425107</v>
          </cell>
          <cell r="AA159">
            <v>10.156260093372873</v>
          </cell>
          <cell r="AB159">
            <v>13.962204318764286</v>
          </cell>
          <cell r="AC159">
            <v>10.515514562515234</v>
          </cell>
          <cell r="AD159">
            <v>11.392108240618517</v>
          </cell>
          <cell r="AE159">
            <v>10.953811401566876</v>
          </cell>
          <cell r="AF159">
            <v>10.953811401566876</v>
          </cell>
          <cell r="AG159">
            <v>10.953811401566876</v>
          </cell>
          <cell r="AH159">
            <v>10.953811401566876</v>
          </cell>
          <cell r="AI159">
            <v>10.953811401566876</v>
          </cell>
          <cell r="AJ159">
            <v>1.5143039024672544E-3</v>
          </cell>
          <cell r="AK159">
            <v>17.633263221153843</v>
          </cell>
          <cell r="AL159">
            <v>9.606868747844084</v>
          </cell>
          <cell r="AM159">
            <v>11.788969052591607</v>
          </cell>
          <cell r="AN159">
            <v>16.558153156694708</v>
          </cell>
          <cell r="AO159">
            <v>12.053657304153889</v>
          </cell>
          <cell r="AP159">
            <v>15.350766792155309</v>
          </cell>
          <cell r="AQ159">
            <v>12.930776947012353</v>
          </cell>
          <cell r="AR159">
            <v>12.930776947012353</v>
          </cell>
          <cell r="AS159">
            <v>12.930776947012353</v>
          </cell>
          <cell r="AT159">
            <v>12.930776947012353</v>
          </cell>
          <cell r="AU159">
            <v>12.930776947012353</v>
          </cell>
          <cell r="AV159">
            <v>12.930776947012353</v>
          </cell>
          <cell r="AW159">
            <v>12.930776947012353</v>
          </cell>
        </row>
        <row r="160">
          <cell r="I160" t="str">
            <v>Days payable outstanding - Accrued cost of revenue</v>
          </cell>
          <cell r="L160">
            <v>142.48078018223237</v>
          </cell>
          <cell r="M160">
            <v>119.07244501940492</v>
          </cell>
          <cell r="N160">
            <v>117.20562567132116</v>
          </cell>
          <cell r="O160">
            <v>99.265011128314313</v>
          </cell>
          <cell r="P160">
            <v>120.4096902201741</v>
          </cell>
          <cell r="Q160">
            <v>114.30272653596789</v>
          </cell>
          <cell r="R160">
            <v>113.68341854724966</v>
          </cell>
          <cell r="S160">
            <v>97.905000000000001</v>
          </cell>
          <cell r="T160">
            <v>100.16851370771612</v>
          </cell>
          <cell r="U160">
            <v>91.00534277879342</v>
          </cell>
          <cell r="V160">
            <v>94.387497547897738</v>
          </cell>
          <cell r="W160">
            <v>90.900557389115789</v>
          </cell>
          <cell r="X160">
            <v>92.055250803374165</v>
          </cell>
          <cell r="Y160">
            <v>92.273239236564123</v>
          </cell>
          <cell r="Z160">
            <v>69.567555668016198</v>
          </cell>
          <cell r="AA160">
            <v>92.312575241506877</v>
          </cell>
          <cell r="AB160">
            <v>93.409202483202876</v>
          </cell>
          <cell r="AC160">
            <v>91.763164909822066</v>
          </cell>
          <cell r="AD160">
            <v>58.282962474071283</v>
          </cell>
          <cell r="AE160">
            <v>60</v>
          </cell>
          <cell r="AF160">
            <v>60</v>
          </cell>
          <cell r="AG160">
            <v>60</v>
          </cell>
          <cell r="AH160">
            <v>60</v>
          </cell>
          <cell r="AI160">
            <v>60</v>
          </cell>
          <cell r="AJ160">
            <v>120.3983921691957</v>
          </cell>
          <cell r="AK160">
            <v>127.16436298076923</v>
          </cell>
          <cell r="AL160">
            <v>176.92387461193513</v>
          </cell>
          <cell r="AM160">
            <v>150.87568824757926</v>
          </cell>
          <cell r="AN160">
            <v>120.3983921691957</v>
          </cell>
          <cell r="AO160">
            <v>109.55845326874825</v>
          </cell>
          <cell r="AP160">
            <v>84.084523072724124</v>
          </cell>
          <cell r="AQ160">
            <v>70.828918663850743</v>
          </cell>
          <cell r="AR160">
            <v>70</v>
          </cell>
          <cell r="AS160">
            <v>70</v>
          </cell>
          <cell r="AT160">
            <v>70</v>
          </cell>
          <cell r="AU160">
            <v>70</v>
          </cell>
          <cell r="AV160">
            <v>70</v>
          </cell>
          <cell r="AW160">
            <v>70</v>
          </cell>
        </row>
        <row r="161">
          <cell r="I161" t="str">
            <v>Accrued liabilities - % of total opex</v>
          </cell>
          <cell r="L161">
            <v>0.15087463556851313</v>
          </cell>
          <cell r="M161">
            <v>0.17150442477876104</v>
          </cell>
          <cell r="N161">
            <v>0.1829613590939374</v>
          </cell>
          <cell r="O161">
            <v>0.18812467122567073</v>
          </cell>
          <cell r="P161">
            <v>7.7537593984962419E-2</v>
          </cell>
          <cell r="Q161">
            <v>8.4988962472406171E-2</v>
          </cell>
          <cell r="R161">
            <v>0.10677530017152657</v>
          </cell>
          <cell r="S161">
            <v>9.5640243902439026E-2</v>
          </cell>
          <cell r="T161">
            <v>6.7698502579589787E-2</v>
          </cell>
          <cell r="U161">
            <v>7.6064962726304586E-2</v>
          </cell>
          <cell r="V161">
            <v>9.165594377907553E-2</v>
          </cell>
          <cell r="W161">
            <v>9.6737253135090476E-2</v>
          </cell>
          <cell r="X161">
            <v>5.181193377069665E-2</v>
          </cell>
          <cell r="Y161">
            <v>6.6016233044251721E-2</v>
          </cell>
          <cell r="Z161">
            <v>5.426088423894701E-2</v>
          </cell>
          <cell r="AA161">
            <v>7.0815349971852126E-2</v>
          </cell>
          <cell r="AB161">
            <v>3.8627006998764923E-2</v>
          </cell>
          <cell r="AC161">
            <v>4.6532142463336638E-2</v>
          </cell>
          <cell r="AD161">
            <v>3.2909532328136981E-2</v>
          </cell>
          <cell r="AE161">
            <v>3.9720837395736813E-2</v>
          </cell>
          <cell r="AF161">
            <v>3.6315184861936897E-2</v>
          </cell>
          <cell r="AG161">
            <v>3.8018011128836855E-2</v>
          </cell>
          <cell r="AH161">
            <v>3.716659799538688E-2</v>
          </cell>
          <cell r="AI161">
            <v>3.7592304562111864E-2</v>
          </cell>
          <cell r="AJ161">
            <v>0.12643226930343257</v>
          </cell>
          <cell r="AK161">
            <v>0.14681892332789559</v>
          </cell>
          <cell r="AL161">
            <v>0.2378221113881962</v>
          </cell>
          <cell r="AM161">
            <v>0.13511068998191061</v>
          </cell>
          <cell r="AN161">
            <v>0.12643226930343257</v>
          </cell>
          <cell r="AO161">
            <v>7.1086308998222256E-2</v>
          </cell>
          <cell r="AP161">
            <v>5.7622993865581021E-2</v>
          </cell>
          <cell r="AQ161">
            <v>4.1403735846786041E-2</v>
          </cell>
          <cell r="AR161">
            <v>0.05</v>
          </cell>
          <cell r="AS161">
            <v>0.05</v>
          </cell>
          <cell r="AT161">
            <v>0.05</v>
          </cell>
          <cell r="AU161">
            <v>0.05</v>
          </cell>
          <cell r="AV161">
            <v>0.05</v>
          </cell>
          <cell r="AW161">
            <v>0.05</v>
          </cell>
        </row>
        <row r="162">
          <cell r="I162" t="str">
            <v>Deferred revenue - % of revenue</v>
          </cell>
          <cell r="L162">
            <v>5.2243392747387835E-3</v>
          </cell>
          <cell r="M162">
            <v>1.6233766233766233E-3</v>
          </cell>
          <cell r="N162">
            <v>5.0572751645137706E-3</v>
          </cell>
          <cell r="O162">
            <v>7.7442973810194304E-4</v>
          </cell>
          <cell r="P162">
            <v>7.0821529745042507E-4</v>
          </cell>
          <cell r="Q162">
            <v>2.4303305249513934E-4</v>
          </cell>
          <cell r="R162">
            <v>1.3631406761177754E-4</v>
          </cell>
          <cell r="S162">
            <v>4.682247478789819E-3</v>
          </cell>
          <cell r="T162">
            <v>5.0481552133252693E-3</v>
          </cell>
          <cell r="U162">
            <v>1.0246358087940483E-3</v>
          </cell>
          <cell r="V162">
            <v>6.4512287109452543E-4</v>
          </cell>
          <cell r="W162">
            <v>1.1360676141132884E-3</v>
          </cell>
          <cell r="X162">
            <v>5.3902216823565133E-4</v>
          </cell>
          <cell r="Y162">
            <v>6.3434066631143588E-4</v>
          </cell>
          <cell r="Z162">
            <v>8.8277974846823605E-4</v>
          </cell>
          <cell r="AA162">
            <v>7.2895100069013115E-4</v>
          </cell>
          <cell r="AB162">
            <v>1.3501759779926373E-3</v>
          </cell>
          <cell r="AC162">
            <v>2.1838657054149345E-3</v>
          </cell>
          <cell r="AD162">
            <v>1.4075532900834106E-3</v>
          </cell>
          <cell r="AE162">
            <v>1.7957094977491725E-3</v>
          </cell>
          <cell r="AF162">
            <v>1.6016313939162916E-3</v>
          </cell>
          <cell r="AG162">
            <v>1.6986704458327321E-3</v>
          </cell>
          <cell r="AH162">
            <v>1.6501509198745118E-3</v>
          </cell>
          <cell r="AI162">
            <v>1.674410682853622E-3</v>
          </cell>
          <cell r="AJ162">
            <v>1.5143039024672544E-3</v>
          </cell>
          <cell r="AK162">
            <v>5.4131507721700374E-3</v>
          </cell>
          <cell r="AL162">
            <v>1.3563501849568433E-3</v>
          </cell>
          <cell r="AM162">
            <v>7.3387973571966214E-3</v>
          </cell>
          <cell r="AN162">
            <v>1.5143039024672544E-3</v>
          </cell>
          <cell r="AO162">
            <v>8.7873919124796562E-4</v>
          </cell>
          <cell r="AP162">
            <v>2.4764197372060025E-3</v>
          </cell>
          <cell r="AQ162">
            <v>1.9914240105061054E-3</v>
          </cell>
          <cell r="AR162">
            <v>1.9914240105061054E-3</v>
          </cell>
          <cell r="AS162">
            <v>1.9914240105061054E-3</v>
          </cell>
          <cell r="AT162">
            <v>1.9914240105061054E-3</v>
          </cell>
          <cell r="AU162">
            <v>1.9914240105061054E-3</v>
          </cell>
          <cell r="AV162">
            <v>1.9914240105061054E-3</v>
          </cell>
          <cell r="AW162">
            <v>1.9914240105061054E-3</v>
          </cell>
        </row>
        <row r="163">
          <cell r="I163" t="str">
            <v>Millennial Media</v>
          </cell>
          <cell r="L163">
            <v>40178</v>
          </cell>
          <cell r="M163">
            <v>2</v>
          </cell>
          <cell r="N163">
            <v>3</v>
          </cell>
          <cell r="O163">
            <v>4</v>
          </cell>
          <cell r="P163">
            <v>40543</v>
          </cell>
          <cell r="Q163">
            <v>2</v>
          </cell>
          <cell r="R163">
            <v>3</v>
          </cell>
          <cell r="S163">
            <v>4</v>
          </cell>
          <cell r="T163">
            <v>40908</v>
          </cell>
          <cell r="U163">
            <v>2</v>
          </cell>
          <cell r="V163">
            <v>3</v>
          </cell>
          <cell r="W163">
            <v>4</v>
          </cell>
          <cell r="X163">
            <v>41274</v>
          </cell>
          <cell r="Y163">
            <v>2</v>
          </cell>
          <cell r="Z163">
            <v>3</v>
          </cell>
          <cell r="AA163">
            <v>4</v>
          </cell>
          <cell r="AB163">
            <v>41639</v>
          </cell>
          <cell r="AC163">
            <v>2</v>
          </cell>
          <cell r="AD163">
            <v>3</v>
          </cell>
          <cell r="AE163">
            <v>4</v>
          </cell>
          <cell r="AF163">
            <v>79.490761738435339</v>
          </cell>
          <cell r="AG163">
            <v>39813</v>
          </cell>
          <cell r="AH163">
            <v>40178</v>
          </cell>
          <cell r="AI163">
            <v>40543</v>
          </cell>
          <cell r="AJ163">
            <v>40908</v>
          </cell>
          <cell r="AK163">
            <v>41274</v>
          </cell>
          <cell r="AL163">
            <v>41639</v>
          </cell>
          <cell r="AM163">
            <v>42004</v>
          </cell>
          <cell r="AN163">
            <v>42369</v>
          </cell>
          <cell r="AO163">
            <v>42735</v>
          </cell>
          <cell r="AP163">
            <v>43100</v>
          </cell>
          <cell r="AQ163">
            <v>43465</v>
          </cell>
          <cell r="AR163">
            <v>43830</v>
          </cell>
          <cell r="AS163">
            <v>44196</v>
          </cell>
          <cell r="AT163">
            <v>78.010439198933</v>
          </cell>
          <cell r="AU163">
            <v>73.010439198933</v>
          </cell>
          <cell r="AV163">
            <v>70</v>
          </cell>
          <cell r="AW163">
            <v>70</v>
          </cell>
        </row>
        <row r="164">
          <cell r="I164" t="str">
            <v>Millennial Media</v>
          </cell>
          <cell r="L164">
            <v>40178</v>
          </cell>
          <cell r="M164">
            <v>2</v>
          </cell>
          <cell r="N164">
            <v>3</v>
          </cell>
          <cell r="O164">
            <v>4</v>
          </cell>
          <cell r="P164">
            <v>40543</v>
          </cell>
          <cell r="Q164">
            <v>2</v>
          </cell>
          <cell r="R164">
            <v>3</v>
          </cell>
          <cell r="S164">
            <v>4</v>
          </cell>
          <cell r="T164">
            <v>40908</v>
          </cell>
          <cell r="U164">
            <v>2</v>
          </cell>
          <cell r="V164">
            <v>3</v>
          </cell>
          <cell r="W164">
            <v>4</v>
          </cell>
          <cell r="X164">
            <v>41274</v>
          </cell>
          <cell r="Y164">
            <v>2</v>
          </cell>
          <cell r="Z164">
            <v>3</v>
          </cell>
          <cell r="AA164">
            <v>4</v>
          </cell>
          <cell r="AB164">
            <v>41639</v>
          </cell>
          <cell r="AC164">
            <v>2</v>
          </cell>
          <cell r="AD164">
            <v>3</v>
          </cell>
          <cell r="AE164">
            <v>4</v>
          </cell>
          <cell r="AF164">
            <v>2.5474925419410245E-2</v>
          </cell>
          <cell r="AG164">
            <v>39813</v>
          </cell>
          <cell r="AH164">
            <v>40178</v>
          </cell>
          <cell r="AI164">
            <v>40543</v>
          </cell>
          <cell r="AJ164">
            <v>40908</v>
          </cell>
          <cell r="AK164">
            <v>41274</v>
          </cell>
          <cell r="AL164">
            <v>41639</v>
          </cell>
          <cell r="AM164">
            <v>42004</v>
          </cell>
          <cell r="AN164">
            <v>42369</v>
          </cell>
          <cell r="AO164">
            <v>42735</v>
          </cell>
          <cell r="AP164">
            <v>43100</v>
          </cell>
          <cell r="AQ164">
            <v>43465</v>
          </cell>
          <cell r="AR164">
            <v>43830</v>
          </cell>
          <cell r="AS164">
            <v>44196</v>
          </cell>
          <cell r="AT164">
            <v>2.8915016869306195E-2</v>
          </cell>
          <cell r="AU164">
            <v>2.8915016869306195E-2</v>
          </cell>
          <cell r="AV164">
            <v>2.8915016869306195E-2</v>
          </cell>
          <cell r="AW164">
            <v>2.8915016869306195E-2</v>
          </cell>
        </row>
        <row r="165">
          <cell r="I165" t="str">
            <v>(USD millions)</v>
          </cell>
          <cell r="L165">
            <v>1</v>
          </cell>
          <cell r="M165">
            <v>2</v>
          </cell>
          <cell r="N165">
            <v>3</v>
          </cell>
          <cell r="O165">
            <v>4</v>
          </cell>
          <cell r="P165">
            <v>1</v>
          </cell>
          <cell r="Q165">
            <v>2</v>
          </cell>
          <cell r="R165">
            <v>3</v>
          </cell>
          <cell r="S165">
            <v>4</v>
          </cell>
          <cell r="T165">
            <v>1</v>
          </cell>
          <cell r="U165">
            <v>2</v>
          </cell>
          <cell r="V165">
            <v>3</v>
          </cell>
          <cell r="W165">
            <v>4</v>
          </cell>
          <cell r="X165">
            <v>1</v>
          </cell>
          <cell r="Y165">
            <v>2</v>
          </cell>
          <cell r="Z165">
            <v>3</v>
          </cell>
          <cell r="AA165">
            <v>4</v>
          </cell>
          <cell r="AB165">
            <v>1</v>
          </cell>
          <cell r="AC165">
            <v>2</v>
          </cell>
          <cell r="AD165">
            <v>3</v>
          </cell>
          <cell r="AE165">
            <v>4</v>
          </cell>
          <cell r="AF165">
            <v>24.941668544547561</v>
          </cell>
          <cell r="AG165">
            <v>39813</v>
          </cell>
          <cell r="AH165">
            <v>40178</v>
          </cell>
          <cell r="AI165">
            <v>40543</v>
          </cell>
          <cell r="AJ165">
            <v>40908</v>
          </cell>
          <cell r="AK165">
            <v>41274</v>
          </cell>
          <cell r="AL165">
            <v>41639</v>
          </cell>
          <cell r="AM165">
            <v>42004</v>
          </cell>
          <cell r="AN165">
            <v>42369</v>
          </cell>
          <cell r="AO165">
            <v>42735</v>
          </cell>
          <cell r="AP165">
            <v>43100</v>
          </cell>
          <cell r="AQ165">
            <v>43465</v>
          </cell>
          <cell r="AR165">
            <v>43830</v>
          </cell>
          <cell r="AS165">
            <v>44196</v>
          </cell>
          <cell r="AT165">
            <v>31.34080697128153</v>
          </cell>
          <cell r="AU165">
            <v>31.34080697128153</v>
          </cell>
          <cell r="AV165">
            <v>31.34080697128153</v>
          </cell>
          <cell r="AW165">
            <v>31.34080697128153</v>
          </cell>
        </row>
        <row r="166">
          <cell r="I166" t="str">
            <v>Cash Flow Statement</v>
          </cell>
          <cell r="L166">
            <v>142.48078018223237</v>
          </cell>
          <cell r="M166">
            <v>119.07244501940492</v>
          </cell>
          <cell r="N166">
            <v>117.20562567132116</v>
          </cell>
          <cell r="O166">
            <v>99.265011128314313</v>
          </cell>
          <cell r="P166">
            <v>120.4096902201741</v>
          </cell>
          <cell r="Q166">
            <v>114.30272653596789</v>
          </cell>
          <cell r="R166">
            <v>113.68341854724966</v>
          </cell>
          <cell r="S166">
            <v>97.905000000000001</v>
          </cell>
          <cell r="T166">
            <v>100.16851370771612</v>
          </cell>
          <cell r="U166">
            <v>91.00534277879342</v>
          </cell>
          <cell r="V166">
            <v>94.387497547897738</v>
          </cell>
          <cell r="W166">
            <v>90.900557389115789</v>
          </cell>
          <cell r="X166">
            <v>63.110925129087775</v>
          </cell>
          <cell r="Y166">
            <v>65.059478857566759</v>
          </cell>
          <cell r="Z166">
            <v>69.567555668016198</v>
          </cell>
          <cell r="AA166">
            <v>69.786667591564921</v>
          </cell>
          <cell r="AB166">
            <v>70.994927941563574</v>
          </cell>
          <cell r="AC166">
            <v>62.386788007456502</v>
          </cell>
          <cell r="AD166">
            <v>65.001826796153125</v>
          </cell>
          <cell r="AE166">
            <v>63.001826796153125</v>
          </cell>
          <cell r="AF166">
            <v>61.001826796153125</v>
          </cell>
          <cell r="AG166">
            <v>60</v>
          </cell>
          <cell r="AH166">
            <v>60</v>
          </cell>
          <cell r="AI166">
            <v>60</v>
          </cell>
          <cell r="AK166">
            <v>127.16436298076923</v>
          </cell>
          <cell r="AL166">
            <v>176.92387461193513</v>
          </cell>
          <cell r="AM166">
            <v>150.87568824757926</v>
          </cell>
          <cell r="AN166">
            <v>120.3983921691957</v>
          </cell>
          <cell r="AO166">
            <v>86.81779426993441</v>
          </cell>
          <cell r="AP166">
            <v>81.151947708949123</v>
          </cell>
          <cell r="AQ166">
            <v>75.393850051301882</v>
          </cell>
          <cell r="AR166">
            <v>70.393850051301882</v>
          </cell>
          <cell r="AS166">
            <v>70</v>
          </cell>
          <cell r="AT166">
            <v>70</v>
          </cell>
          <cell r="AU166">
            <v>70</v>
          </cell>
          <cell r="AV166">
            <v>70</v>
          </cell>
          <cell r="AW166">
            <v>70</v>
          </cell>
        </row>
        <row r="167">
          <cell r="B167" t="str">
            <v>mstag:netIncomeReported</v>
          </cell>
          <cell r="C167">
            <v>6</v>
          </cell>
          <cell r="D167" t="str">
            <v>ISO4217:USD</v>
          </cell>
          <cell r="E167" t="b">
            <v>0</v>
          </cell>
          <cell r="I167" t="str">
            <v>Millennial Media</v>
          </cell>
          <cell r="L167">
            <v>40178</v>
          </cell>
          <cell r="M167">
            <v>-1.796</v>
          </cell>
          <cell r="N167">
            <v>-1.728</v>
          </cell>
          <cell r="O167">
            <v>-1.899</v>
          </cell>
          <cell r="P167">
            <v>40543</v>
          </cell>
          <cell r="Q167">
            <v>-2.2010000000000001</v>
          </cell>
          <cell r="R167">
            <v>-1.333</v>
          </cell>
          <cell r="S167">
            <v>-1.748</v>
          </cell>
          <cell r="T167">
            <v>40908</v>
          </cell>
          <cell r="U167">
            <v>-0.152</v>
          </cell>
          <cell r="V167">
            <v>-0.24199999999999999</v>
          </cell>
          <cell r="W167">
            <v>0.13</v>
          </cell>
          <cell r="X167">
            <v>41274</v>
          </cell>
          <cell r="Y167">
            <v>-2.2370000000000001</v>
          </cell>
          <cell r="Z167">
            <v>-1.7709999999999999</v>
          </cell>
          <cell r="AA167">
            <v>0.80459753999999728</v>
          </cell>
          <cell r="AB167">
            <v>41639</v>
          </cell>
          <cell r="AC167">
            <v>-0.46830433275648808</v>
          </cell>
          <cell r="AD167">
            <v>2.0642006492921547</v>
          </cell>
          <cell r="AE167">
            <v>5.2023479286914327</v>
          </cell>
          <cell r="AF167">
            <v>42004</v>
          </cell>
          <cell r="AG167">
            <v>-8.359</v>
          </cell>
          <cell r="AH167">
            <v>-7.55</v>
          </cell>
          <cell r="AI167">
            <v>-7.1210000000000004</v>
          </cell>
          <cell r="AJ167">
            <v>-0.28699999999999998</v>
          </cell>
          <cell r="AK167">
            <v>-7.1764024600000029</v>
          </cell>
          <cell r="AL167">
            <v>5.2014275768369931</v>
          </cell>
          <cell r="AM167">
            <v>25.151523623217052</v>
          </cell>
          <cell r="AN167">
            <v>49.651679637862813</v>
          </cell>
          <cell r="AO167">
            <v>85.261671391002608</v>
          </cell>
          <cell r="AP167">
            <v>127.1602698055738</v>
          </cell>
          <cell r="AQ167">
            <v>154.54025454886118</v>
          </cell>
          <cell r="AR167">
            <v>179.34233650154309</v>
          </cell>
          <cell r="AS167">
            <v>197.19381965207373</v>
          </cell>
          <cell r="AT167">
            <v>9.7399823705684327E-2</v>
          </cell>
          <cell r="AU167">
            <v>9.2399823705684322E-2</v>
          </cell>
          <cell r="AV167">
            <v>8.7399823705684318E-2</v>
          </cell>
          <cell r="AW167">
            <v>8.2399823705684314E-2</v>
          </cell>
        </row>
        <row r="168">
          <cell r="B168" t="str">
            <v>mstag:netIncomeReported</v>
          </cell>
          <cell r="C168">
            <v>6</v>
          </cell>
          <cell r="D168" t="str">
            <v>ISO4217:USD</v>
          </cell>
          <cell r="E168" t="b">
            <v>0</v>
          </cell>
          <cell r="I168" t="str">
            <v>(USD millions)</v>
          </cell>
          <cell r="L168">
            <v>1</v>
          </cell>
          <cell r="M168">
            <v>2</v>
          </cell>
          <cell r="N168">
            <v>3</v>
          </cell>
          <cell r="O168">
            <v>4</v>
          </cell>
          <cell r="P168">
            <v>1</v>
          </cell>
          <cell r="Q168">
            <v>2</v>
          </cell>
          <cell r="R168">
            <v>3</v>
          </cell>
          <cell r="S168">
            <v>4</v>
          </cell>
          <cell r="T168">
            <v>1</v>
          </cell>
          <cell r="U168">
            <v>2</v>
          </cell>
          <cell r="V168">
            <v>3</v>
          </cell>
          <cell r="W168">
            <v>4</v>
          </cell>
          <cell r="X168">
            <v>1</v>
          </cell>
          <cell r="Y168">
            <v>2</v>
          </cell>
          <cell r="Z168">
            <v>3</v>
          </cell>
          <cell r="AA168">
            <v>4</v>
          </cell>
          <cell r="AB168">
            <v>1</v>
          </cell>
          <cell r="AC168">
            <v>2</v>
          </cell>
          <cell r="AD168">
            <v>3</v>
          </cell>
          <cell r="AE168">
            <v>4</v>
          </cell>
          <cell r="AF168">
            <v>1</v>
          </cell>
          <cell r="AG168">
            <v>2</v>
          </cell>
          <cell r="AH168">
            <v>3</v>
          </cell>
          <cell r="AI168">
            <v>4</v>
          </cell>
          <cell r="AJ168">
            <v>-0.28699999999999998</v>
          </cell>
          <cell r="AK168">
            <v>39813</v>
          </cell>
          <cell r="AL168">
            <v>40178</v>
          </cell>
          <cell r="AM168">
            <v>40543</v>
          </cell>
          <cell r="AN168">
            <v>40908</v>
          </cell>
          <cell r="AO168">
            <v>41274</v>
          </cell>
          <cell r="AP168">
            <v>41639</v>
          </cell>
          <cell r="AQ168">
            <v>42004</v>
          </cell>
          <cell r="AR168">
            <v>42369</v>
          </cell>
          <cell r="AS168">
            <v>42735</v>
          </cell>
          <cell r="AT168">
            <v>43100</v>
          </cell>
          <cell r="AU168">
            <v>43465</v>
          </cell>
          <cell r="AV168">
            <v>43830</v>
          </cell>
          <cell r="AW168">
            <v>44196</v>
          </cell>
        </row>
        <row r="169">
          <cell r="B169" t="str">
            <v>mstag:netIncomeReported</v>
          </cell>
          <cell r="C169">
            <v>6</v>
          </cell>
          <cell r="D169" t="str">
            <v>ISO4217:USD</v>
          </cell>
          <cell r="E169" t="b">
            <v>0</v>
          </cell>
          <cell r="I169" t="str">
            <v>Net income</v>
          </cell>
          <cell r="L169">
            <v>-2.1269999999999998</v>
          </cell>
          <cell r="M169">
            <v>-1.796</v>
          </cell>
          <cell r="N169">
            <v>-1.728</v>
          </cell>
          <cell r="O169">
            <v>-1.899</v>
          </cell>
          <cell r="P169">
            <v>-1.839</v>
          </cell>
          <cell r="Q169">
            <v>-2.2010000000000001</v>
          </cell>
          <cell r="R169">
            <v>-1.333</v>
          </cell>
          <cell r="S169">
            <v>-1.748</v>
          </cell>
          <cell r="T169">
            <v>-2.3E-2</v>
          </cell>
          <cell r="U169">
            <v>-0.152</v>
          </cell>
          <cell r="V169">
            <v>-0.24199999999999999</v>
          </cell>
          <cell r="W169">
            <v>0.13</v>
          </cell>
          <cell r="X169">
            <v>-3.9729999999999999</v>
          </cell>
          <cell r="Y169">
            <v>-2.2370000000000001</v>
          </cell>
          <cell r="Z169">
            <v>-1.7709999999999999</v>
          </cell>
          <cell r="AA169">
            <v>2.5510000000000002</v>
          </cell>
          <cell r="AB169">
            <v>-3.7530000000000001</v>
          </cell>
          <cell r="AC169">
            <v>-3.0540000000000003</v>
          </cell>
          <cell r="AD169">
            <v>-5.0104615249999984</v>
          </cell>
          <cell r="AE169">
            <v>-10.9279572351632</v>
          </cell>
          <cell r="AG169">
            <v>-8.359</v>
          </cell>
          <cell r="AH169">
            <v>-7.55</v>
          </cell>
          <cell r="AI169">
            <v>-7.1210000000000004</v>
          </cell>
          <cell r="AJ169">
            <v>-0.28699999999999998</v>
          </cell>
          <cell r="AK169">
            <v>-5.43</v>
          </cell>
          <cell r="AL169">
            <v>-22.745418760163197</v>
          </cell>
          <cell r="AM169">
            <v>15.782135020981396</v>
          </cell>
          <cell r="AN169">
            <v>35.134281140428591</v>
          </cell>
          <cell r="AO169">
            <v>63.45124983825054</v>
          </cell>
          <cell r="AP169">
            <v>97.060569302445117</v>
          </cell>
          <cell r="AQ169">
            <v>130.44391025369612</v>
          </cell>
          <cell r="AR169">
            <v>152.50077639497755</v>
          </cell>
          <cell r="AS169">
            <v>173.22649054414541</v>
          </cell>
        </row>
        <row r="170">
          <cell r="B170" t="str">
            <v>mstag:stockBasedCompensationChargePreTax</v>
          </cell>
          <cell r="C170">
            <v>6</v>
          </cell>
          <cell r="D170" t="str">
            <v>ISO4217:USD</v>
          </cell>
          <cell r="E170" t="b">
            <v>0</v>
          </cell>
          <cell r="I170" t="str">
            <v>Cash Flow Statement</v>
          </cell>
          <cell r="L170">
            <v>3.3000000000000002E-2</v>
          </cell>
          <cell r="M170">
            <v>0.04</v>
          </cell>
          <cell r="N170">
            <v>7.0000000000000007E-2</v>
          </cell>
          <cell r="O170">
            <v>6.9000000000000006E-2</v>
          </cell>
          <cell r="P170">
            <v>7.6999999999999999E-2</v>
          </cell>
          <cell r="Q170">
            <v>0.115</v>
          </cell>
          <cell r="R170">
            <v>9.7000000000000003E-2</v>
          </cell>
          <cell r="S170">
            <v>0.123</v>
          </cell>
          <cell r="T170">
            <v>0.10199999999999999</v>
          </cell>
          <cell r="U170">
            <v>0.39800000000000002</v>
          </cell>
          <cell r="V170">
            <v>0.60399999999999998</v>
          </cell>
          <cell r="W170">
            <v>0.7280000000000002</v>
          </cell>
          <cell r="X170">
            <v>1.0840000000000001</v>
          </cell>
          <cell r="Y170">
            <v>0.96300000000000008</v>
          </cell>
          <cell r="Z170">
            <v>3.2259999999999995</v>
          </cell>
          <cell r="AA170">
            <v>2.201000000000001</v>
          </cell>
          <cell r="AB170">
            <v>1.657</v>
          </cell>
          <cell r="AC170">
            <v>3.5049999999999999</v>
          </cell>
          <cell r="AD170">
            <v>4.2392570000000003</v>
          </cell>
          <cell r="AE170">
            <v>6.3756000000000013</v>
          </cell>
          <cell r="AG170">
            <v>0.129</v>
          </cell>
          <cell r="AH170">
            <v>0.21200000000000002</v>
          </cell>
          <cell r="AI170">
            <v>0.41200000000000003</v>
          </cell>
          <cell r="AJ170">
            <v>1.8320000000000003</v>
          </cell>
          <cell r="AK170">
            <v>7.4740000000000002</v>
          </cell>
          <cell r="AL170">
            <v>15.776857000000003</v>
          </cell>
          <cell r="AM170">
            <v>22.469994975000002</v>
          </cell>
          <cell r="AN170">
            <v>29.784586230000002</v>
          </cell>
          <cell r="AO170">
            <v>37.106756933400007</v>
          </cell>
          <cell r="AP170">
            <v>44.389991905459205</v>
          </cell>
          <cell r="AQ170">
            <v>53.481062247697245</v>
          </cell>
          <cell r="AR170">
            <v>62.243399486359962</v>
          </cell>
          <cell r="AS170">
            <v>70.40176634383613</v>
          </cell>
        </row>
        <row r="171">
          <cell r="B171" t="str">
            <v>mstag:deferredTax</v>
          </cell>
          <cell r="C171">
            <v>6</v>
          </cell>
          <cell r="D171" t="str">
            <v>ISO4217:USD</v>
          </cell>
          <cell r="E171" t="b">
            <v>0</v>
          </cell>
          <cell r="I171" t="str">
            <v>Operating Cash Flow: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-0.48199999999999998</v>
          </cell>
          <cell r="V171">
            <v>-1E-3</v>
          </cell>
          <cell r="W171">
            <v>2.0000000000000018E-3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-0.48099999999999998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</row>
        <row r="172">
          <cell r="B172" t="str">
            <v>mstag:netIncomeReported</v>
          </cell>
          <cell r="C172">
            <v>6</v>
          </cell>
          <cell r="D172" t="str">
            <v>ISO4217:USD</v>
          </cell>
          <cell r="E172" t="b">
            <v>0</v>
          </cell>
          <cell r="I172" t="str">
            <v>Net income</v>
          </cell>
          <cell r="L172">
            <v>-2.1269999999999998</v>
          </cell>
          <cell r="M172">
            <v>-1.796</v>
          </cell>
          <cell r="N172">
            <v>-1.728</v>
          </cell>
          <cell r="O172">
            <v>-1.899</v>
          </cell>
          <cell r="P172">
            <v>-1.839</v>
          </cell>
          <cell r="Q172">
            <v>-2.2010000000000001</v>
          </cell>
          <cell r="R172">
            <v>-1.333</v>
          </cell>
          <cell r="S172">
            <v>-1.748</v>
          </cell>
          <cell r="T172">
            <v>-2.3E-2</v>
          </cell>
          <cell r="U172">
            <v>-0.152</v>
          </cell>
          <cell r="V172">
            <v>-0.24199999999999999</v>
          </cell>
          <cell r="W172">
            <v>0.13</v>
          </cell>
          <cell r="X172">
            <v>-3.9729999999999999</v>
          </cell>
          <cell r="Y172">
            <v>-2.2370000000000001</v>
          </cell>
          <cell r="Z172">
            <v>-1.7709999999999999</v>
          </cell>
          <cell r="AA172">
            <v>2.5510000000000002</v>
          </cell>
          <cell r="AB172">
            <v>-3.7530000000000001</v>
          </cell>
          <cell r="AC172">
            <v>-3.0540000000000003</v>
          </cell>
          <cell r="AD172">
            <v>-4.6029999999999998</v>
          </cell>
          <cell r="AE172">
            <v>-11.938549999999999</v>
          </cell>
          <cell r="AF172">
            <v>1.1652110120576231</v>
          </cell>
          <cell r="AG172">
            <v>2.5700216166842198</v>
          </cell>
          <cell r="AH172">
            <v>5.4257815283799395</v>
          </cell>
          <cell r="AI172">
            <v>7.1613153551124906</v>
          </cell>
          <cell r="AJ172">
            <v>0.75900000000000001</v>
          </cell>
          <cell r="AK172">
            <v>-8.359</v>
          </cell>
          <cell r="AL172">
            <v>-7.55</v>
          </cell>
          <cell r="AM172">
            <v>-7.1210000000000004</v>
          </cell>
          <cell r="AN172">
            <v>-0.28699999999999998</v>
          </cell>
          <cell r="AO172">
            <v>-5.43</v>
          </cell>
          <cell r="AP172">
            <v>-23.348549999999999</v>
          </cell>
          <cell r="AQ172">
            <v>16.322329512234273</v>
          </cell>
          <cell r="AR172">
            <v>37.274235465692904</v>
          </cell>
          <cell r="AS172">
            <v>62.579940050631869</v>
          </cell>
          <cell r="AT172">
            <v>95.032833985207347</v>
          </cell>
          <cell r="AU172">
            <v>120.89234390870926</v>
          </cell>
          <cell r="AV172">
            <v>143.54988590018084</v>
          </cell>
          <cell r="AW172">
            <v>162.99511076346982</v>
          </cell>
        </row>
        <row r="173">
          <cell r="B173" t="str">
            <v>mstag:stockBasedCompensationChargePreTax</v>
          </cell>
          <cell r="C173">
            <v>6</v>
          </cell>
          <cell r="D173" t="str">
            <v>ISO4217:USD</v>
          </cell>
          <cell r="E173" t="b">
            <v>0</v>
          </cell>
          <cell r="I173" t="str">
            <v>Stock-based compensation</v>
          </cell>
          <cell r="L173">
            <v>3.3000000000000002E-2</v>
          </cell>
          <cell r="M173">
            <v>0.04</v>
          </cell>
          <cell r="N173">
            <v>7.0000000000000007E-2</v>
          </cell>
          <cell r="O173">
            <v>6.9000000000000006E-2</v>
          </cell>
          <cell r="P173">
            <v>7.6999999999999999E-2</v>
          </cell>
          <cell r="Q173">
            <v>0.115</v>
          </cell>
          <cell r="R173">
            <v>9.7000000000000003E-2</v>
          </cell>
          <cell r="S173">
            <v>0.123</v>
          </cell>
          <cell r="T173">
            <v>0.10199999999999999</v>
          </cell>
          <cell r="U173">
            <v>0.39800000000000002</v>
          </cell>
          <cell r="V173">
            <v>0.60399999999999998</v>
          </cell>
          <cell r="W173">
            <v>0.7280000000000002</v>
          </cell>
          <cell r="X173">
            <v>1.0840000000000001</v>
          </cell>
          <cell r="Y173">
            <v>0.96300000000000008</v>
          </cell>
          <cell r="Z173">
            <v>3.2259999999999995</v>
          </cell>
          <cell r="AA173">
            <v>2.201000000000001</v>
          </cell>
          <cell r="AB173">
            <v>1.657</v>
          </cell>
          <cell r="AC173">
            <v>3.5049999999999999</v>
          </cell>
          <cell r="AD173">
            <v>1.6370000000000005</v>
          </cell>
          <cell r="AE173">
            <v>3.0428999999999999</v>
          </cell>
          <cell r="AF173">
            <v>2.8179659999999997</v>
          </cell>
          <cell r="AG173">
            <v>3.1639995000000001</v>
          </cell>
          <cell r="AH173">
            <v>3.3664799999999997</v>
          </cell>
          <cell r="AI173">
            <v>3.9557700000000002</v>
          </cell>
          <cell r="AJ173">
            <v>0.43500000000000005</v>
          </cell>
          <cell r="AK173">
            <v>0.129</v>
          </cell>
          <cell r="AL173">
            <v>0.21200000000000002</v>
          </cell>
          <cell r="AM173">
            <v>0.41200000000000003</v>
          </cell>
          <cell r="AN173">
            <v>1.8320000000000003</v>
          </cell>
          <cell r="AO173">
            <v>7.4740000000000002</v>
          </cell>
          <cell r="AP173">
            <v>9.8419000000000008</v>
          </cell>
          <cell r="AQ173">
            <v>13.304215499999998</v>
          </cell>
          <cell r="AR173">
            <v>18.625901699999996</v>
          </cell>
          <cell r="AS173">
            <v>24.586190243999994</v>
          </cell>
          <cell r="AT173">
            <v>30.880254946463992</v>
          </cell>
          <cell r="AU173">
            <v>37.204531159499815</v>
          </cell>
          <cell r="AV173">
            <v>43.300121544672265</v>
          </cell>
          <cell r="AW173">
            <v>48.975555075775553</v>
          </cell>
        </row>
        <row r="174">
          <cell r="B174" t="str">
            <v>mstag:deferredTax</v>
          </cell>
          <cell r="C174">
            <v>6</v>
          </cell>
          <cell r="D174" t="str">
            <v>ISO4217:USD</v>
          </cell>
          <cell r="E174" t="b">
            <v>0</v>
          </cell>
          <cell r="I174" t="str">
            <v>Deferred income taxes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-0.48199999999999998</v>
          </cell>
          <cell r="V174">
            <v>-1E-3</v>
          </cell>
          <cell r="W174">
            <v>2.0000000000000018E-3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2.2580000000000005</v>
          </cell>
          <cell r="AK174">
            <v>0</v>
          </cell>
          <cell r="AL174">
            <v>0</v>
          </cell>
          <cell r="AM174">
            <v>0</v>
          </cell>
          <cell r="AN174">
            <v>-0.48099999999999998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mstag:depreciation</v>
          </cell>
          <cell r="C175">
            <v>6</v>
          </cell>
          <cell r="D175" t="str">
            <v>ISO4217:USD</v>
          </cell>
          <cell r="E175" t="b">
            <v>0</v>
          </cell>
          <cell r="I175" t="str">
            <v>Depreciation &amp; amortization</v>
          </cell>
          <cell r="L175">
            <v>3.4000000000000002E-2</v>
          </cell>
          <cell r="M175">
            <v>3.4000000000000002E-2</v>
          </cell>
          <cell r="N175">
            <v>3.5999999999999997E-2</v>
          </cell>
          <cell r="O175">
            <v>4.2000000000000003E-2</v>
          </cell>
          <cell r="P175">
            <v>4.2000000000000003E-2</v>
          </cell>
          <cell r="Q175">
            <v>4.4999999999999998E-2</v>
          </cell>
          <cell r="R175">
            <v>5.3999999999999999E-2</v>
          </cell>
          <cell r="S175">
            <v>8.2000000000000003E-2</v>
          </cell>
          <cell r="T175">
            <v>8.7999999999999995E-2</v>
          </cell>
          <cell r="U175">
            <v>0.14799999999999999</v>
          </cell>
          <cell r="V175">
            <v>0.22</v>
          </cell>
          <cell r="W175">
            <v>0.30300000000000005</v>
          </cell>
          <cell r="X175">
            <v>0.44</v>
          </cell>
          <cell r="Y175">
            <v>0.52200000000000002</v>
          </cell>
          <cell r="Z175">
            <v>0.63100000000000001</v>
          </cell>
          <cell r="AA175">
            <v>0.77200000000000024</v>
          </cell>
          <cell r="AB175">
            <v>0.94099999999999995</v>
          </cell>
          <cell r="AC175">
            <v>1.0609999999999999</v>
          </cell>
          <cell r="AD175">
            <v>1.1420000000000003</v>
          </cell>
          <cell r="AE175">
            <v>0.8</v>
          </cell>
          <cell r="AF175">
            <v>0.8</v>
          </cell>
          <cell r="AG175">
            <v>0.8</v>
          </cell>
          <cell r="AH175">
            <v>0.8</v>
          </cell>
          <cell r="AI175">
            <v>0.8</v>
          </cell>
          <cell r="AJ175">
            <v>-15.340999999999998</v>
          </cell>
          <cell r="AK175">
            <v>0.106</v>
          </cell>
          <cell r="AL175">
            <v>0.14600000000000002</v>
          </cell>
          <cell r="AM175">
            <v>0.22299999999999998</v>
          </cell>
          <cell r="AN175">
            <v>0.75900000000000001</v>
          </cell>
          <cell r="AO175">
            <v>2.3650000000000002</v>
          </cell>
          <cell r="AP175">
            <v>3.944</v>
          </cell>
          <cell r="AQ175">
            <v>3.2</v>
          </cell>
          <cell r="AR175">
            <v>3.8980606898148147</v>
          </cell>
          <cell r="AS175">
            <v>4.5304215499999998</v>
          </cell>
          <cell r="AT175">
            <v>5.0251806870088895</v>
          </cell>
          <cell r="AU175">
            <v>5.3294083838888682</v>
          </cell>
          <cell r="AV175">
            <v>6.0819504067496624</v>
          </cell>
          <cell r="AW175">
            <v>6.7826212130587109</v>
          </cell>
        </row>
        <row r="176">
          <cell r="B176" t="str">
            <v>mstag:otherCashFlow</v>
          </cell>
          <cell r="C176">
            <v>6</v>
          </cell>
          <cell r="D176" t="str">
            <v>ISO4217:USD</v>
          </cell>
          <cell r="E176" t="b">
            <v>0</v>
          </cell>
          <cell r="I176" t="str">
            <v>Others</v>
          </cell>
          <cell r="L176">
            <v>1.6E-2</v>
          </cell>
          <cell r="M176">
            <v>3.4000000000000002E-2</v>
          </cell>
          <cell r="N176">
            <v>4.1000000000000002E-2</v>
          </cell>
          <cell r="O176">
            <v>7.0000000000000007E-2</v>
          </cell>
          <cell r="P176">
            <v>4.9000000000000002E-2</v>
          </cell>
          <cell r="Q176">
            <v>0.153</v>
          </cell>
          <cell r="R176">
            <v>0.23300000000000001</v>
          </cell>
          <cell r="S176">
            <v>0.53900000000000003</v>
          </cell>
          <cell r="T176">
            <v>-4.7E-2</v>
          </cell>
          <cell r="U176">
            <v>0.183</v>
          </cell>
          <cell r="V176">
            <v>3.3000000000000002E-2</v>
          </cell>
          <cell r="W176">
            <v>0.26600000000000001</v>
          </cell>
          <cell r="X176">
            <v>1.2749999999999999</v>
          </cell>
          <cell r="Y176">
            <v>0.2200000000000002</v>
          </cell>
          <cell r="Z176">
            <v>0.48299999999999965</v>
          </cell>
          <cell r="AA176">
            <v>0.52300000000000013</v>
          </cell>
          <cell r="AB176">
            <v>0.496</v>
          </cell>
          <cell r="AC176">
            <v>0.42300000000000004</v>
          </cell>
          <cell r="AD176">
            <v>0.32699999999999996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-15.340999999999998</v>
          </cell>
          <cell r="AK176">
            <v>6.5000000000000002E-2</v>
          </cell>
          <cell r="AL176">
            <v>0.161</v>
          </cell>
          <cell r="AM176">
            <v>0.97400000000000009</v>
          </cell>
          <cell r="AN176">
            <v>0.43500000000000005</v>
          </cell>
          <cell r="AO176">
            <v>2.5009999999999999</v>
          </cell>
          <cell r="AP176">
            <v>1.246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mstag:netDecreaseInTradeReceivables</v>
          </cell>
          <cell r="C177">
            <v>6</v>
          </cell>
          <cell r="D177" t="str">
            <v>ISO4217:USD</v>
          </cell>
          <cell r="E177" t="b">
            <v>0</v>
          </cell>
          <cell r="I177" t="str">
            <v>Funds from operations (FFO)</v>
          </cell>
          <cell r="L177">
            <v>-2.044</v>
          </cell>
          <cell r="M177">
            <v>-1.6879999999999999</v>
          </cell>
          <cell r="N177">
            <v>-1.581</v>
          </cell>
          <cell r="O177">
            <v>-1.718</v>
          </cell>
          <cell r="P177">
            <v>-1.671</v>
          </cell>
          <cell r="Q177">
            <v>-1.8879999999999999</v>
          </cell>
          <cell r="R177">
            <v>-0.94899999999999995</v>
          </cell>
          <cell r="S177">
            <v>-1.004</v>
          </cell>
          <cell r="T177">
            <v>0.11999999999999998</v>
          </cell>
          <cell r="U177">
            <v>9.5000000000000029E-2</v>
          </cell>
          <cell r="V177">
            <v>0.61399999999999999</v>
          </cell>
          <cell r="W177">
            <v>1.4290000000000003</v>
          </cell>
          <cell r="X177">
            <v>-1.1739999999999999</v>
          </cell>
          <cell r="Y177">
            <v>-0.53199999999999981</v>
          </cell>
          <cell r="Z177">
            <v>2.5689999999999991</v>
          </cell>
          <cell r="AA177">
            <v>6.0470000000000006</v>
          </cell>
          <cell r="AB177">
            <v>-0.65900000000000025</v>
          </cell>
          <cell r="AC177">
            <v>1.9349999999999996</v>
          </cell>
          <cell r="AD177">
            <v>-1.496999999999999</v>
          </cell>
          <cell r="AE177">
            <v>-8.0956499999999991</v>
          </cell>
          <cell r="AF177">
            <v>4.7831770120576227</v>
          </cell>
          <cell r="AG177">
            <v>6.5340211166842197</v>
          </cell>
          <cell r="AH177">
            <v>9.5922615283799395</v>
          </cell>
          <cell r="AI177">
            <v>11.917085355112491</v>
          </cell>
          <cell r="AJ177">
            <v>-15.340999999999998</v>
          </cell>
          <cell r="AK177">
            <v>-8.0590000000000011</v>
          </cell>
          <cell r="AL177">
            <v>-7.0310000000000006</v>
          </cell>
          <cell r="AM177">
            <v>-5.5120000000000005</v>
          </cell>
          <cell r="AN177">
            <v>2.2580000000000005</v>
          </cell>
          <cell r="AO177">
            <v>6.91</v>
          </cell>
          <cell r="AP177">
            <v>-8.3166499999999974</v>
          </cell>
          <cell r="AQ177">
            <v>32.82654501223427</v>
          </cell>
          <cell r="AR177">
            <v>59.798197855507709</v>
          </cell>
          <cell r="AS177">
            <v>91.69655184463187</v>
          </cell>
          <cell r="AT177">
            <v>130.93826961868024</v>
          </cell>
          <cell r="AU177">
            <v>163.42628345209795</v>
          </cell>
          <cell r="AV177">
            <v>192.93195785160276</v>
          </cell>
          <cell r="AW177">
            <v>218.7532870523041</v>
          </cell>
        </row>
        <row r="178">
          <cell r="B178" t="str">
            <v>mstag:netDecreaseInPrepaidExpenses</v>
          </cell>
          <cell r="C178">
            <v>6</v>
          </cell>
          <cell r="D178" t="str">
            <v>ISO4217:USD</v>
          </cell>
          <cell r="E178" t="b">
            <v>0</v>
          </cell>
          <cell r="I178" t="str">
            <v>Prepaid expenses &amp; other current assets</v>
          </cell>
          <cell r="L178">
            <v>2.1999999999999999E-2</v>
          </cell>
          <cell r="M178">
            <v>1E-3</v>
          </cell>
          <cell r="N178">
            <v>-5.1999999999999998E-2</v>
          </cell>
          <cell r="O178">
            <v>3.3000000000000002E-2</v>
          </cell>
          <cell r="P178">
            <v>-6.4000000000000001E-2</v>
          </cell>
          <cell r="Q178">
            <v>-6.2E-2</v>
          </cell>
          <cell r="R178">
            <v>-2.4E-2</v>
          </cell>
          <cell r="S178">
            <v>-0.14399999999999999</v>
          </cell>
          <cell r="T178">
            <v>2.8000000000000001E-2</v>
          </cell>
          <cell r="U178">
            <v>-0.12</v>
          </cell>
          <cell r="V178">
            <v>-0.57999999999999996</v>
          </cell>
          <cell r="W178">
            <v>-0.35499999999999998</v>
          </cell>
          <cell r="X178">
            <v>-0.14299999999999999</v>
          </cell>
          <cell r="Y178">
            <v>-0.24600000000000002</v>
          </cell>
          <cell r="Z178">
            <v>-0.30599999999999994</v>
          </cell>
          <cell r="AA178">
            <v>0.15299999999999991</v>
          </cell>
          <cell r="AB178">
            <v>0.27600000000000002</v>
          </cell>
          <cell r="AC178">
            <v>-1.607</v>
          </cell>
          <cell r="AD178">
            <v>-1.2319180376520746</v>
          </cell>
          <cell r="AE178">
            <v>-2.7019832245231017</v>
          </cell>
          <cell r="AF178">
            <v>1.139069966479122</v>
          </cell>
          <cell r="AG178">
            <v>0.42099999999999999</v>
          </cell>
          <cell r="AH178">
            <v>4.0000000000000036E-3</v>
          </cell>
          <cell r="AI178">
            <v>-0.29399999999999998</v>
          </cell>
          <cell r="AJ178">
            <v>-1.0269999999999999</v>
          </cell>
          <cell r="AK178">
            <v>-0.54200000000000004</v>
          </cell>
          <cell r="AL178">
            <v>-5.2649012621751758</v>
          </cell>
          <cell r="AM178">
            <v>-0.62945226527567311</v>
          </cell>
          <cell r="AN178">
            <v>-2.3342919001895517</v>
          </cell>
          <cell r="AO178">
            <v>-2.296770918025473</v>
          </cell>
          <cell r="AP178">
            <v>-2.2806674808740119</v>
          </cell>
          <cell r="AQ178">
            <v>-2.3757398467867361</v>
          </cell>
          <cell r="AR178">
            <v>-2.8131039106378282</v>
          </cell>
          <cell r="AS178">
            <v>-2.6192022842853895</v>
          </cell>
          <cell r="AT178">
            <v>93.991170543893446</v>
          </cell>
          <cell r="AU178">
            <v>124.99258223962578</v>
          </cell>
          <cell r="AV178">
            <v>150.86055135761109</v>
          </cell>
          <cell r="AW178">
            <v>174.9461422843446</v>
          </cell>
        </row>
        <row r="179">
          <cell r="B179" t="str">
            <v>mstag:netIncreaseInTradeAndOtherPayables</v>
          </cell>
          <cell r="C179">
            <v>6</v>
          </cell>
          <cell r="D179" t="str">
            <v>ISO4217:USD</v>
          </cell>
          <cell r="E179" t="b">
            <v>0</v>
          </cell>
          <cell r="I179" t="str">
            <v>Changes in working capital:</v>
          </cell>
          <cell r="L179">
            <v>-0.115</v>
          </cell>
          <cell r="M179">
            <v>5.8000000000000003E-2</v>
          </cell>
          <cell r="N179">
            <v>-1.2E-2</v>
          </cell>
          <cell r="O179">
            <v>0.13300000000000001</v>
          </cell>
          <cell r="P179">
            <v>0.14899999999999999</v>
          </cell>
          <cell r="Q179">
            <v>-0.03</v>
          </cell>
          <cell r="R179">
            <v>0.20699999999999999</v>
          </cell>
          <cell r="S179">
            <v>0.39</v>
          </cell>
          <cell r="T179">
            <v>-0.218</v>
          </cell>
          <cell r="U179">
            <v>0.34799999999999998</v>
          </cell>
          <cell r="V179">
            <v>0.373</v>
          </cell>
          <cell r="W179">
            <v>1.3140000000000001</v>
          </cell>
          <cell r="X179">
            <v>-0.55700000000000005</v>
          </cell>
          <cell r="Y179">
            <v>2.3450000000000002</v>
          </cell>
          <cell r="Z179">
            <v>0.48599999999999988</v>
          </cell>
          <cell r="AA179">
            <v>0.61</v>
          </cell>
          <cell r="AB179">
            <v>0.64300000000000002</v>
          </cell>
          <cell r="AC179">
            <v>-0.88800000000000001</v>
          </cell>
          <cell r="AD179">
            <v>2.2735722064343169</v>
          </cell>
          <cell r="AE179">
            <v>3.0506540670241309</v>
          </cell>
          <cell r="AF179">
            <v>2.752812</v>
          </cell>
          <cell r="AG179">
            <v>7.0999999999999994E-2</v>
          </cell>
          <cell r="AH179">
            <v>6.4000000000000001E-2</v>
          </cell>
          <cell r="AI179">
            <v>0.71599999999999997</v>
          </cell>
          <cell r="AJ179">
            <v>1.8170000000000002</v>
          </cell>
          <cell r="AK179">
            <v>2.8839999999999999</v>
          </cell>
          <cell r="AL179">
            <v>5.0792262734584472</v>
          </cell>
          <cell r="AM179">
            <v>4.6306438553885769</v>
          </cell>
          <cell r="AN179">
            <v>5.3363347877651535</v>
          </cell>
          <cell r="AO179">
            <v>5.8947360651346727</v>
          </cell>
          <cell r="AP179">
            <v>6.1299707090515803</v>
          </cell>
          <cell r="AQ179">
            <v>6.053616206669858</v>
          </cell>
          <cell r="AR179">
            <v>6.0865786507212007</v>
          </cell>
          <cell r="AS179">
            <v>5.6670429574843055</v>
          </cell>
          <cell r="AT179">
            <v>31.59736277868604</v>
          </cell>
          <cell r="AU179">
            <v>38.389018424447244</v>
          </cell>
          <cell r="AV179">
            <v>45.402776066571555</v>
          </cell>
          <cell r="AW179">
            <v>52.453684596616526</v>
          </cell>
        </row>
        <row r="180">
          <cell r="B180" t="str">
            <v>mstag:netDecreaseInTradeReceivables</v>
          </cell>
          <cell r="C180">
            <v>6</v>
          </cell>
          <cell r="D180" t="str">
            <v>ISO4217:USD</v>
          </cell>
          <cell r="E180" t="b">
            <v>0</v>
          </cell>
          <cell r="I180" t="str">
            <v>Accounts receivable</v>
          </cell>
          <cell r="L180">
            <v>-2.3E-2</v>
          </cell>
          <cell r="M180">
            <v>-1.292</v>
          </cell>
          <cell r="N180">
            <v>-0.64100000000000001</v>
          </cell>
          <cell r="O180">
            <v>-2.41</v>
          </cell>
          <cell r="P180">
            <v>-2.3420000000000001</v>
          </cell>
          <cell r="Q180">
            <v>-1.502</v>
          </cell>
          <cell r="R180">
            <v>-2.3119999999999998</v>
          </cell>
          <cell r="S180">
            <v>-8.2140000000000004</v>
          </cell>
          <cell r="T180">
            <v>-3.4159999999999999</v>
          </cell>
          <cell r="U180">
            <v>0.77400000000000002</v>
          </cell>
          <cell r="V180">
            <v>-3.1419999999999999</v>
          </cell>
          <cell r="W180">
            <v>-9.5569999999999986</v>
          </cell>
          <cell r="X180">
            <v>-1.8080000000000001</v>
          </cell>
          <cell r="Y180">
            <v>-6.9749999999999996</v>
          </cell>
          <cell r="Z180">
            <v>-8.5290000000000017</v>
          </cell>
          <cell r="AA180">
            <v>-8.5190000000000001</v>
          </cell>
          <cell r="AB180">
            <v>4.7089999999999996</v>
          </cell>
          <cell r="AC180">
            <v>-3.3609999999999998</v>
          </cell>
          <cell r="AD180">
            <v>-1.7669999999999999</v>
          </cell>
          <cell r="AE180">
            <v>-8.1270492813141715</v>
          </cell>
          <cell r="AF180">
            <v>4.9266858316221871</v>
          </cell>
          <cell r="AG180">
            <v>-7.5791047227926143</v>
          </cell>
          <cell r="AH180">
            <v>-4.4348911704312144</v>
          </cell>
          <cell r="AI180">
            <v>-12.90710472279261</v>
          </cell>
          <cell r="AJ180">
            <v>7.9420000000000002</v>
          </cell>
          <cell r="AK180">
            <v>-1.5680000000000001</v>
          </cell>
          <cell r="AL180">
            <v>-4.3659999999999997</v>
          </cell>
          <cell r="AM180">
            <v>-14.370000000000001</v>
          </cell>
          <cell r="AN180">
            <v>-15.340999999999998</v>
          </cell>
          <cell r="AO180">
            <v>-25.831000000000003</v>
          </cell>
          <cell r="AP180">
            <v>-8.546049281314172</v>
          </cell>
          <cell r="AQ180">
            <v>-19.994414784394252</v>
          </cell>
          <cell r="AR180">
            <v>-32.345728405201896</v>
          </cell>
          <cell r="AS180">
            <v>-38.07622159069129</v>
          </cell>
          <cell r="AT180">
            <v>-40.208489999769995</v>
          </cell>
          <cell r="AU180">
            <v>-40.401490751768932</v>
          </cell>
          <cell r="AV180">
            <v>-38.940572846184949</v>
          </cell>
          <cell r="AW180">
            <v>-36.25647704104307</v>
          </cell>
        </row>
        <row r="181">
          <cell r="B181" t="str">
            <v>mstag:netDecreaseInPrepaidExpenses</v>
          </cell>
          <cell r="C181">
            <v>6</v>
          </cell>
          <cell r="D181" t="str">
            <v>ISO4217:USD</v>
          </cell>
          <cell r="E181" t="b">
            <v>0</v>
          </cell>
          <cell r="I181" t="str">
            <v>Prepaid expenses &amp; other current assets</v>
          </cell>
          <cell r="L181">
            <v>2.1999999999999999E-2</v>
          </cell>
          <cell r="M181">
            <v>1E-3</v>
          </cell>
          <cell r="N181">
            <v>-5.1999999999999998E-2</v>
          </cell>
          <cell r="O181">
            <v>3.3000000000000002E-2</v>
          </cell>
          <cell r="P181">
            <v>-6.4000000000000001E-2</v>
          </cell>
          <cell r="Q181">
            <v>-6.2E-2</v>
          </cell>
          <cell r="R181">
            <v>-2.4E-2</v>
          </cell>
          <cell r="S181">
            <v>-0.14399999999999999</v>
          </cell>
          <cell r="T181">
            <v>2.8000000000000001E-2</v>
          </cell>
          <cell r="U181">
            <v>-0.12</v>
          </cell>
          <cell r="V181">
            <v>-0.57999999999999996</v>
          </cell>
          <cell r="W181">
            <v>-0.35499999999999998</v>
          </cell>
          <cell r="X181">
            <v>-0.14299999999999999</v>
          </cell>
          <cell r="Y181">
            <v>-0.24600000000000002</v>
          </cell>
          <cell r="Z181">
            <v>-0.30599999999999994</v>
          </cell>
          <cell r="AA181">
            <v>0.15299999999999991</v>
          </cell>
          <cell r="AB181">
            <v>0.27600000000000002</v>
          </cell>
          <cell r="AC181">
            <v>-1.607</v>
          </cell>
          <cell r="AD181">
            <v>3.2000000000000028E-2</v>
          </cell>
          <cell r="AE181">
            <v>-1.9514093035297781</v>
          </cell>
          <cell r="AF181">
            <v>2.0606318701345336</v>
          </cell>
          <cell r="AG181">
            <v>-0.36063773027060142</v>
          </cell>
          <cell r="AH181">
            <v>0.17503685953632653</v>
          </cell>
          <cell r="AI181">
            <v>-0.53649072582782376</v>
          </cell>
          <cell r="AJ181">
            <v>-0.19400000000000001</v>
          </cell>
          <cell r="AK181">
            <v>0.42099999999999999</v>
          </cell>
          <cell r="AL181">
            <v>4.0000000000000036E-3</v>
          </cell>
          <cell r="AM181">
            <v>-0.29399999999999998</v>
          </cell>
          <cell r="AN181">
            <v>-1.0269999999999999</v>
          </cell>
          <cell r="AO181">
            <v>-0.54200000000000004</v>
          </cell>
          <cell r="AP181">
            <v>-3.2504093035297781</v>
          </cell>
          <cell r="AQ181">
            <v>1.338540273572435</v>
          </cell>
          <cell r="AR181">
            <v>-1.3060352422004771</v>
          </cell>
          <cell r="AS181">
            <v>-1.2235755357156224</v>
          </cell>
          <cell r="AT181">
            <v>-1.0590278586087516</v>
          </cell>
          <cell r="AU181">
            <v>-1.3198676468572828</v>
          </cell>
          <cell r="AV181">
            <v>-1.3783730006263291</v>
          </cell>
          <cell r="AW181">
            <v>-1.3633779550081258</v>
          </cell>
        </row>
        <row r="182">
          <cell r="B182" t="str">
            <v>mstag:netIncreaseInTradeAndOtherPayables</v>
          </cell>
          <cell r="C182">
            <v>6</v>
          </cell>
          <cell r="D182" t="str">
            <v>ISO4217:USD</v>
          </cell>
          <cell r="E182" t="b">
            <v>0</v>
          </cell>
          <cell r="I182" t="str">
            <v>Accounts payable and accrued expenses</v>
          </cell>
          <cell r="L182">
            <v>-0.115</v>
          </cell>
          <cell r="M182">
            <v>5.8000000000000003E-2</v>
          </cell>
          <cell r="N182">
            <v>-1.2E-2</v>
          </cell>
          <cell r="O182">
            <v>0.13300000000000001</v>
          </cell>
          <cell r="P182">
            <v>0.14899999999999999</v>
          </cell>
          <cell r="Q182">
            <v>-0.03</v>
          </cell>
          <cell r="R182">
            <v>0.20699999999999999</v>
          </cell>
          <cell r="S182">
            <v>0.39</v>
          </cell>
          <cell r="T182">
            <v>-0.218</v>
          </cell>
          <cell r="U182">
            <v>0.34799999999999998</v>
          </cell>
          <cell r="V182">
            <v>0.373</v>
          </cell>
          <cell r="W182">
            <v>1.3140000000000001</v>
          </cell>
          <cell r="X182">
            <v>-0.55700000000000005</v>
          </cell>
          <cell r="Y182">
            <v>2.3450000000000002</v>
          </cell>
          <cell r="Z182">
            <v>0.48599999999999988</v>
          </cell>
          <cell r="AA182">
            <v>0.61</v>
          </cell>
          <cell r="AB182">
            <v>0.64300000000000002</v>
          </cell>
          <cell r="AC182">
            <v>-0.88800000000000001</v>
          </cell>
          <cell r="AD182">
            <v>2.6219999999999999</v>
          </cell>
          <cell r="AE182">
            <v>0.80617664811681067</v>
          </cell>
          <cell r="AF182">
            <v>-0.54865420558267086</v>
          </cell>
          <cell r="AG182">
            <v>0.84403751788298287</v>
          </cell>
          <cell r="AH182">
            <v>0.35927223827349675</v>
          </cell>
          <cell r="AI182">
            <v>1.4138199087374339</v>
          </cell>
          <cell r="AJ182">
            <v>1.7870000000000001</v>
          </cell>
          <cell r="AK182">
            <v>7.0999999999999994E-2</v>
          </cell>
          <cell r="AL182">
            <v>6.4000000000000001E-2</v>
          </cell>
          <cell r="AM182">
            <v>0.71599999999999997</v>
          </cell>
          <cell r="AN182">
            <v>1.8170000000000002</v>
          </cell>
          <cell r="AO182">
            <v>2.8839999999999999</v>
          </cell>
          <cell r="AP182">
            <v>3.1831766481168104</v>
          </cell>
          <cell r="AQ182">
            <v>2.0684754593112427</v>
          </cell>
          <cell r="AR182">
            <v>3.4776302917150108</v>
          </cell>
          <cell r="AS182">
            <v>4.1498503677257794</v>
          </cell>
          <cell r="AT182">
            <v>4.3822419883184267</v>
          </cell>
          <cell r="AU182">
            <v>4.40327674986235</v>
          </cell>
          <cell r="AV182">
            <v>4.2440542625873299</v>
          </cell>
          <cell r="AW182">
            <v>3.9515200903757162</v>
          </cell>
        </row>
        <row r="183">
          <cell r="B183" t="str">
            <v>mstag:netIncreaseInAccruedExpenses</v>
          </cell>
          <cell r="C183">
            <v>6</v>
          </cell>
          <cell r="D183" t="str">
            <v>ISO4217:USD</v>
          </cell>
          <cell r="E183" t="b">
            <v>0</v>
          </cell>
          <cell r="I183" t="str">
            <v>Accrued liabilities</v>
          </cell>
          <cell r="L183">
            <v>7.5999999999999998E-2</v>
          </cell>
          <cell r="M183">
            <v>1.458</v>
          </cell>
          <cell r="N183">
            <v>0.82</v>
          </cell>
          <cell r="O183">
            <v>2.6960000000000002</v>
          </cell>
          <cell r="P183">
            <v>1.734</v>
          </cell>
          <cell r="Q183">
            <v>0.59</v>
          </cell>
          <cell r="R183">
            <v>1.264</v>
          </cell>
          <cell r="S183">
            <v>5.1239999999999997</v>
          </cell>
          <cell r="T183">
            <v>0.84199999999999997</v>
          </cell>
          <cell r="U183">
            <v>-0.55100000000000005</v>
          </cell>
          <cell r="V183">
            <v>3</v>
          </cell>
          <cell r="W183">
            <v>4.6510000000000007</v>
          </cell>
          <cell r="X183">
            <v>-2.7269999999999999</v>
          </cell>
          <cell r="Y183">
            <v>5.3699999999999992</v>
          </cell>
          <cell r="Z183">
            <v>5.8840000000000021</v>
          </cell>
          <cell r="AA183">
            <v>5.8089999999999993</v>
          </cell>
          <cell r="AB183">
            <v>-7.1259999999999994</v>
          </cell>
          <cell r="AC183">
            <v>4.7399999999999993</v>
          </cell>
          <cell r="AD183">
            <v>0.92100000000000026</v>
          </cell>
          <cell r="AE183">
            <v>9.8502421662934037</v>
          </cell>
          <cell r="AF183">
            <v>-6.1506859548984147</v>
          </cell>
          <cell r="AG183">
            <v>5.1882145566102142</v>
          </cell>
          <cell r="AH183">
            <v>1.6929241473767069</v>
          </cell>
          <cell r="AI183">
            <v>8.5523192962399737</v>
          </cell>
          <cell r="AJ183">
            <v>-5.0159999999999982</v>
          </cell>
          <cell r="AK183">
            <v>0.90900000000000003</v>
          </cell>
          <cell r="AL183">
            <v>5.0500000000000007</v>
          </cell>
          <cell r="AM183">
            <v>8.7119999999999997</v>
          </cell>
          <cell r="AN183">
            <v>7.9420000000000002</v>
          </cell>
          <cell r="AO183">
            <v>14.336</v>
          </cell>
          <cell r="AP183">
            <v>8.3852421662934038</v>
          </cell>
          <cell r="AQ183">
            <v>9.2827720453284801</v>
          </cell>
          <cell r="AR183">
            <v>21.849617738715217</v>
          </cell>
          <cell r="AS183">
            <v>24.672140089957857</v>
          </cell>
          <cell r="AT183">
            <v>25.633356081823109</v>
          </cell>
          <cell r="AU183">
            <v>26.217747199916005</v>
          </cell>
          <cell r="AV183">
            <v>25.461341599659292</v>
          </cell>
          <cell r="AW183">
            <v>23.850675984360198</v>
          </cell>
        </row>
        <row r="184">
          <cell r="B184" t="str">
            <v>mstag:netIncreaseInDeferredRevenue</v>
          </cell>
          <cell r="C184">
            <v>6</v>
          </cell>
          <cell r="D184" t="str">
            <v>ISO4217:USD</v>
          </cell>
          <cell r="E184" t="b">
            <v>0</v>
          </cell>
          <cell r="I184" t="str">
            <v>Deferred revenue</v>
          </cell>
          <cell r="L184">
            <v>-1E-3</v>
          </cell>
          <cell r="M184">
            <v>-1.2E-2</v>
          </cell>
          <cell r="N184">
            <v>6.0999999999999999E-2</v>
          </cell>
          <cell r="O184">
            <v>-6.0999999999999999E-2</v>
          </cell>
          <cell r="P184">
            <v>3.0000000000000001E-3</v>
          </cell>
          <cell r="Q184">
            <v>-1.6E-2</v>
          </cell>
          <cell r="R184">
            <v>-3.0000000000000001E-3</v>
          </cell>
          <cell r="S184">
            <v>0.34499999999999997</v>
          </cell>
          <cell r="T184">
            <v>8.3000000000000004E-2</v>
          </cell>
          <cell r="U184">
            <v>-0.34200000000000003</v>
          </cell>
          <cell r="V184">
            <v>-2.8000000000000001E-2</v>
          </cell>
          <cell r="W184">
            <v>9.3000000000000013E-2</v>
          </cell>
          <cell r="X184">
            <v>-8.5999999999999993E-2</v>
          </cell>
          <cell r="Y184">
            <v>2.8999999999999991E-2</v>
          </cell>
          <cell r="Z184">
            <v>2.2999999999999993E-2</v>
          </cell>
          <cell r="AA184">
            <v>4.6000000000000013E-2</v>
          </cell>
          <cell r="AB184">
            <v>9.8000000000000004E-2</v>
          </cell>
          <cell r="AC184">
            <v>0.22800000000000001</v>
          </cell>
          <cell r="AD184">
            <v>-1.2000000000000011E-2</v>
          </cell>
          <cell r="AE184">
            <v>0.24255525742679429</v>
          </cell>
          <cell r="AF184">
            <v>-0.12677621574829878</v>
          </cell>
          <cell r="AG184">
            <v>0.11483328382544333</v>
          </cell>
          <cell r="AH184">
            <v>2.4081016994613957E-2</v>
          </cell>
          <cell r="AI184">
            <v>0.14245113042303026</v>
          </cell>
          <cell r="AJ184">
            <v>-2.7579999999999978</v>
          </cell>
          <cell r="AK184">
            <v>-6.6000000000000003E-2</v>
          </cell>
          <cell r="AL184">
            <v>-1.2999999999999998E-2</v>
          </cell>
          <cell r="AM184">
            <v>0.32899999999999996</v>
          </cell>
          <cell r="AN184">
            <v>-0.19400000000000001</v>
          </cell>
          <cell r="AO184">
            <v>1.2000000000000004E-2</v>
          </cell>
          <cell r="AP184">
            <v>0.55655525742679424</v>
          </cell>
          <cell r="AQ184">
            <v>0.15458921549478877</v>
          </cell>
          <cell r="AR184">
            <v>0.35325778916863293</v>
          </cell>
          <cell r="AS184">
            <v>0.39564872386886907</v>
          </cell>
          <cell r="AT184">
            <v>0.41780505240552568</v>
          </cell>
          <cell r="AU184">
            <v>0.4198105166570727</v>
          </cell>
          <cell r="AV184">
            <v>0.40463016837475196</v>
          </cell>
          <cell r="AW184">
            <v>0.37673982012901774</v>
          </cell>
        </row>
        <row r="185">
          <cell r="B185" t="str">
            <v>mstag:netDecreaseInOtherAssets</v>
          </cell>
          <cell r="C185">
            <v>6</v>
          </cell>
          <cell r="D185" t="str">
            <v>ISO4217:USD</v>
          </cell>
          <cell r="E185" t="b">
            <v>0</v>
          </cell>
          <cell r="I185" t="str">
            <v>Other assets &amp; liabilities</v>
          </cell>
          <cell r="L185">
            <v>2.9000000000000001E-2</v>
          </cell>
          <cell r="M185">
            <v>0.03</v>
          </cell>
          <cell r="N185">
            <v>0.03</v>
          </cell>
          <cell r="O185">
            <v>0.03</v>
          </cell>
          <cell r="P185">
            <v>1.0999999999999999E-2</v>
          </cell>
          <cell r="Q185">
            <v>-4.5999999999999999E-2</v>
          </cell>
          <cell r="R185">
            <v>1.2999999999999999E-2</v>
          </cell>
          <cell r="S185">
            <v>-4.2000000000000003E-2</v>
          </cell>
          <cell r="T185">
            <v>-0.108</v>
          </cell>
          <cell r="U185">
            <v>8.8999999999999996E-2</v>
          </cell>
          <cell r="V185">
            <v>5.5E-2</v>
          </cell>
          <cell r="W185">
            <v>1.7510000000000001</v>
          </cell>
          <cell r="X185">
            <v>-0.19799999999999998</v>
          </cell>
          <cell r="Y185">
            <v>8.299999999999999E-2</v>
          </cell>
          <cell r="Z185">
            <v>2.6999999999999996E-2</v>
          </cell>
          <cell r="AA185">
            <v>-0.21799999999999994</v>
          </cell>
          <cell r="AB185">
            <v>8.1000000000000003E-2</v>
          </cell>
          <cell r="AC185">
            <v>7.6999999999999999E-2</v>
          </cell>
          <cell r="AD185">
            <v>-0.56399999999999995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-3.528</v>
          </cell>
          <cell r="AK185">
            <v>-6.4000000000000001E-2</v>
          </cell>
          <cell r="AL185">
            <v>0.11899999999999999</v>
          </cell>
          <cell r="AM185">
            <v>-6.4000000000000001E-2</v>
          </cell>
          <cell r="AN185">
            <v>1.7870000000000001</v>
          </cell>
          <cell r="AO185">
            <v>-0.30599999999999994</v>
          </cell>
          <cell r="AP185">
            <v>-0.40599999999999992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B186" t="str">
            <v>mstag:capitalExpenditures</v>
          </cell>
          <cell r="C186">
            <v>6</v>
          </cell>
          <cell r="D186" t="str">
            <v>ISO4217:USD</v>
          </cell>
          <cell r="E186" t="b">
            <v>1</v>
          </cell>
          <cell r="I186" t="str">
            <v>Changes in working capital</v>
          </cell>
          <cell r="L186">
            <v>-1.2000000000000007E-2</v>
          </cell>
          <cell r="M186">
            <v>0.24299999999999986</v>
          </cell>
          <cell r="N186">
            <v>0.20599999999999988</v>
          </cell>
          <cell r="O186">
            <v>0.42099999999999993</v>
          </cell>
          <cell r="P186">
            <v>-0.50900000000000012</v>
          </cell>
          <cell r="Q186">
            <v>-1.0660000000000001</v>
          </cell>
          <cell r="R186">
            <v>-0.85499999999999998</v>
          </cell>
          <cell r="S186">
            <v>-2.5410000000000013</v>
          </cell>
          <cell r="T186">
            <v>-2.7889999999999997</v>
          </cell>
          <cell r="U186">
            <v>0.19799999999999993</v>
          </cell>
          <cell r="V186">
            <v>-0.32200000000000023</v>
          </cell>
          <cell r="W186">
            <v>-2.102999999999998</v>
          </cell>
          <cell r="X186">
            <v>-5.5190000000000001</v>
          </cell>
          <cell r="Y186">
            <v>0.60599999999999976</v>
          </cell>
          <cell r="Z186">
            <v>-2.4149999999999978</v>
          </cell>
          <cell r="AA186">
            <v>-2.1189999999999998</v>
          </cell>
          <cell r="AB186">
            <v>-1.3190000000000002</v>
          </cell>
          <cell r="AC186">
            <v>-0.81100000000000061</v>
          </cell>
          <cell r="AD186">
            <v>1.2320000000000002</v>
          </cell>
          <cell r="AE186">
            <v>0.8205154869930581</v>
          </cell>
          <cell r="AF186">
            <v>0.16120132552733679</v>
          </cell>
          <cell r="AG186">
            <v>-1.7926570947445757</v>
          </cell>
          <cell r="AH186">
            <v>-2.1835769082500698</v>
          </cell>
          <cell r="AI186">
            <v>-3.3350051132199958</v>
          </cell>
          <cell r="AJ186">
            <v>-3.528</v>
          </cell>
          <cell r="AK186">
            <v>-0.29700000000000004</v>
          </cell>
          <cell r="AL186">
            <v>0.85800000000000065</v>
          </cell>
          <cell r="AM186">
            <v>-4.9710000000000027</v>
          </cell>
          <cell r="AN186">
            <v>-5.0159999999999982</v>
          </cell>
          <cell r="AO186">
            <v>-9.4470000000000027</v>
          </cell>
          <cell r="AP186">
            <v>-7.7484513006942812E-2</v>
          </cell>
          <cell r="AQ186">
            <v>-7.1500377906873043</v>
          </cell>
          <cell r="AR186">
            <v>-7.9712578278035169</v>
          </cell>
          <cell r="AS186">
            <v>-10.082157944854414</v>
          </cell>
          <cell r="AT186">
            <v>-10.834114735831683</v>
          </cell>
          <cell r="AU186">
            <v>-10.680523932190788</v>
          </cell>
          <cell r="AV186">
            <v>-10.208919816189905</v>
          </cell>
          <cell r="AW186">
            <v>-9.4409191011862639</v>
          </cell>
        </row>
        <row r="187">
          <cell r="B187" t="str">
            <v>mstag:cashFlowFromOperations</v>
          </cell>
          <cell r="C187">
            <v>6</v>
          </cell>
          <cell r="D187" t="str">
            <v>ISO4217:USD</v>
          </cell>
          <cell r="E187" t="b">
            <v>0</v>
          </cell>
          <cell r="I187" t="str">
            <v>Operating Cash Flow</v>
          </cell>
          <cell r="L187">
            <v>-2.056</v>
          </cell>
          <cell r="M187">
            <v>-1.4450000000000001</v>
          </cell>
          <cell r="N187">
            <v>-1.375</v>
          </cell>
          <cell r="O187">
            <v>-1.2970000000000002</v>
          </cell>
          <cell r="P187">
            <v>-2.1800000000000002</v>
          </cell>
          <cell r="Q187">
            <v>-2.9539999999999997</v>
          </cell>
          <cell r="R187">
            <v>-1.8039999999999998</v>
          </cell>
          <cell r="S187">
            <v>-3.5450000000000013</v>
          </cell>
          <cell r="T187">
            <v>-2.6689999999999996</v>
          </cell>
          <cell r="U187">
            <v>0.29299999999999993</v>
          </cell>
          <cell r="V187">
            <v>0.29199999999999976</v>
          </cell>
          <cell r="W187">
            <v>-0.67399999999999771</v>
          </cell>
          <cell r="X187">
            <v>-6.6929999999999996</v>
          </cell>
          <cell r="Y187">
            <v>7.3999999999999955E-2</v>
          </cell>
          <cell r="Z187">
            <v>0.15400000000000125</v>
          </cell>
          <cell r="AA187">
            <v>3.9280000000000008</v>
          </cell>
          <cell r="AB187">
            <v>-1.9780000000000004</v>
          </cell>
          <cell r="AC187">
            <v>1.123999999999999</v>
          </cell>
          <cell r="AD187">
            <v>-0.26499999999999879</v>
          </cell>
          <cell r="AE187">
            <v>-7.2751345130069414</v>
          </cell>
          <cell r="AF187">
            <v>4.9443783375849595</v>
          </cell>
          <cell r="AG187">
            <v>4.7413640219396438</v>
          </cell>
          <cell r="AH187">
            <v>7.4086846201298702</v>
          </cell>
          <cell r="AI187">
            <v>8.5820802418924949</v>
          </cell>
          <cell r="AJ187">
            <v>-3.528</v>
          </cell>
          <cell r="AK187">
            <v>-8.3560000000000016</v>
          </cell>
          <cell r="AL187">
            <v>-6.173</v>
          </cell>
          <cell r="AM187">
            <v>-10.483000000000004</v>
          </cell>
          <cell r="AN187">
            <v>-2.7579999999999978</v>
          </cell>
          <cell r="AO187">
            <v>-2.5370000000000026</v>
          </cell>
          <cell r="AP187">
            <v>-8.3941345130069394</v>
          </cell>
          <cell r="AQ187">
            <v>25.676507221546967</v>
          </cell>
          <cell r="AR187">
            <v>51.82694002770419</v>
          </cell>
          <cell r="AS187">
            <v>81.614393899777454</v>
          </cell>
          <cell r="AT187">
            <v>120.10415488284855</v>
          </cell>
          <cell r="AU187">
            <v>152.74575951990715</v>
          </cell>
          <cell r="AV187">
            <v>182.72303803541286</v>
          </cell>
          <cell r="AW187">
            <v>209.31236795111784</v>
          </cell>
        </row>
        <row r="188">
          <cell r="B188" t="str">
            <v>mstag:netDisposalsAcquisitions</v>
          </cell>
          <cell r="C188">
            <v>6</v>
          </cell>
          <cell r="D188" t="str">
            <v>ISO4217:USD</v>
          </cell>
          <cell r="E188" t="b">
            <v>0</v>
          </cell>
          <cell r="I188" t="str">
            <v>Payments for acquisitions, net of cash acquired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-7.1999999999999995E-2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-2.06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-11.676</v>
          </cell>
          <cell r="AD188">
            <v>0</v>
          </cell>
          <cell r="AE188">
            <v>0</v>
          </cell>
          <cell r="AF188">
            <v>-2.7833907843301606</v>
          </cell>
          <cell r="AG188">
            <v>1.0999999999999999E-2</v>
          </cell>
          <cell r="AH188">
            <v>0</v>
          </cell>
          <cell r="AI188">
            <v>-7.1999999999999995E-2</v>
          </cell>
          <cell r="AJ188">
            <v>-2.06</v>
          </cell>
          <cell r="AK188">
            <v>0</v>
          </cell>
          <cell r="AL188">
            <v>-11.676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10.944575827643639</v>
          </cell>
          <cell r="AU188">
            <v>11.655357624050176</v>
          </cell>
          <cell r="AV188">
            <v>12.036513314451412</v>
          </cell>
          <cell r="AW188">
            <v>12.100269032843357</v>
          </cell>
        </row>
        <row r="189">
          <cell r="B189" t="str">
            <v>mstag:cashFlowFromInvesting</v>
          </cell>
          <cell r="C189">
            <v>6</v>
          </cell>
          <cell r="D189" t="str">
            <v>ISO4217:USD</v>
          </cell>
          <cell r="E189" t="b">
            <v>0</v>
          </cell>
          <cell r="I189" t="str">
            <v>Investing Cash Flow:</v>
          </cell>
          <cell r="L189">
            <v>-3.0000000000000001E-3</v>
          </cell>
          <cell r="M189">
            <v>-6.0000000000000001E-3</v>
          </cell>
          <cell r="N189">
            <v>-3.2000000000000001E-2</v>
          </cell>
          <cell r="O189">
            <v>-3.7999999999999999E-2</v>
          </cell>
          <cell r="P189">
            <v>-0.14799999999999999</v>
          </cell>
          <cell r="Q189">
            <v>-7.6999999999999999E-2</v>
          </cell>
          <cell r="R189">
            <v>-9.8000000000000004E-2</v>
          </cell>
          <cell r="S189">
            <v>-0.38900000000000001</v>
          </cell>
          <cell r="T189">
            <v>-0.25900000000000001</v>
          </cell>
          <cell r="U189">
            <v>-2.7320000000000002</v>
          </cell>
          <cell r="V189">
            <v>-1.331</v>
          </cell>
          <cell r="W189">
            <v>-1.266</v>
          </cell>
          <cell r="X189">
            <v>-0.58799999999999997</v>
          </cell>
          <cell r="Y189">
            <v>-1.3340000000000001</v>
          </cell>
          <cell r="Z189">
            <v>-1.5579999999999998</v>
          </cell>
          <cell r="AA189">
            <v>-1.7799999999999998</v>
          </cell>
          <cell r="AB189">
            <v>-1.84</v>
          </cell>
          <cell r="AC189">
            <v>-12.606999999999999</v>
          </cell>
          <cell r="AD189">
            <v>-3.8153313</v>
          </cell>
          <cell r="AE189">
            <v>-5.7380400000000007</v>
          </cell>
          <cell r="AF189">
            <v>-10.711978250652979</v>
          </cell>
          <cell r="AG189">
            <v>-0.35199999999999998</v>
          </cell>
          <cell r="AH189">
            <v>-7.9000000000000001E-2</v>
          </cell>
          <cell r="AI189">
            <v>-0.71199999999999997</v>
          </cell>
          <cell r="AJ189">
            <v>-5.5880000000000001</v>
          </cell>
          <cell r="AK189">
            <v>-5.26</v>
          </cell>
          <cell r="AL189">
            <v>-24.000371299999998</v>
          </cell>
          <cell r="AM189">
            <v>-14.900685374999998</v>
          </cell>
          <cell r="AN189">
            <v>-15.840739319999997</v>
          </cell>
          <cell r="AO189">
            <v>-14.283085231799998</v>
          </cell>
          <cell r="AP189">
            <v>-16.646246964547199</v>
          </cell>
          <cell r="AQ189">
            <v>-20.055398342886466</v>
          </cell>
          <cell r="AR189">
            <v>-23.341274807384984</v>
          </cell>
          <cell r="AS189">
            <v>-26.400662378938549</v>
          </cell>
          <cell r="AT189">
            <v>27.311433940835176</v>
          </cell>
          <cell r="AU189">
            <v>28.702169840770487</v>
          </cell>
          <cell r="AV189">
            <v>30.096876500135462</v>
          </cell>
          <cell r="AW189">
            <v>29.975900819136719</v>
          </cell>
        </row>
        <row r="190">
          <cell r="B190" t="str">
            <v>mstag:capitalExpenditures</v>
          </cell>
          <cell r="C190">
            <v>6</v>
          </cell>
          <cell r="D190" t="str">
            <v>ISO4217:USD</v>
          </cell>
          <cell r="E190" t="b">
            <v>1</v>
          </cell>
          <cell r="I190" t="str">
            <v>Purchases of property and equipment</v>
          </cell>
          <cell r="L190">
            <v>-3.0000000000000001E-3</v>
          </cell>
          <cell r="M190">
            <v>-6.0000000000000001E-3</v>
          </cell>
          <cell r="N190">
            <v>-3.2000000000000001E-2</v>
          </cell>
          <cell r="O190">
            <v>-3.7999999999999999E-2</v>
          </cell>
          <cell r="P190">
            <v>-7.5999999999999998E-2</v>
          </cell>
          <cell r="Q190">
            <v>-7.6999999999999999E-2</v>
          </cell>
          <cell r="R190">
            <v>-9.8000000000000004E-2</v>
          </cell>
          <cell r="S190">
            <v>-0.38900000000000001</v>
          </cell>
          <cell r="T190">
            <v>-0.25900000000000001</v>
          </cell>
          <cell r="U190">
            <v>-0.67200000000000004</v>
          </cell>
          <cell r="V190">
            <v>-1.331</v>
          </cell>
          <cell r="W190">
            <v>-1.266</v>
          </cell>
          <cell r="X190">
            <v>-0.58799999999999997</v>
          </cell>
          <cell r="Y190">
            <v>-1.3340000000000001</v>
          </cell>
          <cell r="Z190">
            <v>-1.5579999999999998</v>
          </cell>
          <cell r="AA190">
            <v>-1.7799999999999998</v>
          </cell>
          <cell r="AB190">
            <v>-1.84</v>
          </cell>
          <cell r="AC190">
            <v>-0.93099999999999983</v>
          </cell>
          <cell r="AD190">
            <v>-1.3680000000000001</v>
          </cell>
          <cell r="AE190">
            <v>-3.0428999999999999</v>
          </cell>
          <cell r="AF190">
            <v>-2.8179659999999997</v>
          </cell>
          <cell r="AG190">
            <v>-3.1639995000000001</v>
          </cell>
          <cell r="AH190">
            <v>-3.3664799999999997</v>
          </cell>
          <cell r="AI190">
            <v>-3.9557700000000002</v>
          </cell>
          <cell r="AJ190">
            <v>0</v>
          </cell>
          <cell r="AK190">
            <v>-0.36299999999999999</v>
          </cell>
          <cell r="AL190">
            <v>-7.9000000000000001E-2</v>
          </cell>
          <cell r="AM190">
            <v>-0.64</v>
          </cell>
          <cell r="AN190">
            <v>-3.528</v>
          </cell>
          <cell r="AO190">
            <v>-5.26</v>
          </cell>
          <cell r="AP190">
            <v>-7.1819000000000006</v>
          </cell>
          <cell r="AQ190">
            <v>-13.304215499999998</v>
          </cell>
          <cell r="AR190">
            <v>-17.073743224999998</v>
          </cell>
          <cell r="AS190">
            <v>-20.488491869999997</v>
          </cell>
          <cell r="AT190">
            <v>-23.160191209847998</v>
          </cell>
          <cell r="AU190">
            <v>-24.803020772999886</v>
          </cell>
          <cell r="AV190">
            <v>-28.866747696448179</v>
          </cell>
          <cell r="AW190">
            <v>-32.650370050517033</v>
          </cell>
        </row>
        <row r="191">
          <cell r="B191" t="str">
            <v>mstag:netDisposalsAcquisitions</v>
          </cell>
          <cell r="C191">
            <v>6</v>
          </cell>
          <cell r="D191" t="str">
            <v>ISO4217:USD</v>
          </cell>
          <cell r="E191" t="b">
            <v>0</v>
          </cell>
          <cell r="I191" t="str">
            <v>Payments for acquisitions, net of cash acquired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-7.1999999999999995E-2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-2.06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-11.676</v>
          </cell>
          <cell r="AD191">
            <v>0</v>
          </cell>
          <cell r="AE191">
            <v>-9.4830000000000005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1.0999999999999999E-2</v>
          </cell>
          <cell r="AL191">
            <v>0</v>
          </cell>
          <cell r="AM191">
            <v>-7.1999999999999995E-2</v>
          </cell>
          <cell r="AN191">
            <v>-2.06</v>
          </cell>
          <cell r="AO191">
            <v>0</v>
          </cell>
          <cell r="AP191">
            <v>-21.158999999999999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B192" t="str">
            <v>mstag:cashFlowFromInvesting</v>
          </cell>
          <cell r="C192">
            <v>6</v>
          </cell>
          <cell r="D192" t="str">
            <v>ISO4217:USD</v>
          </cell>
          <cell r="E192" t="b">
            <v>0</v>
          </cell>
          <cell r="I192" t="str">
            <v>Investing Cash Flow</v>
          </cell>
          <cell r="L192">
            <v>-3.0000000000000001E-3</v>
          </cell>
          <cell r="M192">
            <v>-6.0000000000000001E-3</v>
          </cell>
          <cell r="N192">
            <v>-3.2000000000000001E-2</v>
          </cell>
          <cell r="O192">
            <v>-3.7999999999999999E-2</v>
          </cell>
          <cell r="P192">
            <v>-0.14799999999999999</v>
          </cell>
          <cell r="Q192">
            <v>-7.6999999999999999E-2</v>
          </cell>
          <cell r="R192">
            <v>-9.8000000000000004E-2</v>
          </cell>
          <cell r="S192">
            <v>-0.38900000000000001</v>
          </cell>
          <cell r="T192">
            <v>-0.25900000000000001</v>
          </cell>
          <cell r="U192">
            <v>-2.7320000000000002</v>
          </cell>
          <cell r="V192">
            <v>-1.331</v>
          </cell>
          <cell r="W192">
            <v>-1.266</v>
          </cell>
          <cell r="X192">
            <v>-0.58799999999999997</v>
          </cell>
          <cell r="Y192">
            <v>-1.3340000000000001</v>
          </cell>
          <cell r="Z192">
            <v>-1.5579999999999998</v>
          </cell>
          <cell r="AA192">
            <v>-1.7799999999999998</v>
          </cell>
          <cell r="AB192">
            <v>-1.84</v>
          </cell>
          <cell r="AC192">
            <v>-12.606999999999999</v>
          </cell>
          <cell r="AD192">
            <v>-1.3680000000000001</v>
          </cell>
          <cell r="AE192">
            <v>-12.5259</v>
          </cell>
          <cell r="AF192">
            <v>-2.8179659999999997</v>
          </cell>
          <cell r="AG192">
            <v>-3.1639995000000001</v>
          </cell>
          <cell r="AH192">
            <v>-3.3664799999999997</v>
          </cell>
          <cell r="AI192">
            <v>-3.9557700000000002</v>
          </cell>
          <cell r="AJ192">
            <v>0</v>
          </cell>
          <cell r="AK192">
            <v>-0.35199999999999998</v>
          </cell>
          <cell r="AL192">
            <v>-7.9000000000000001E-2</v>
          </cell>
          <cell r="AM192">
            <v>-0.71199999999999997</v>
          </cell>
          <cell r="AN192">
            <v>-5.5880000000000001</v>
          </cell>
          <cell r="AO192">
            <v>-5.26</v>
          </cell>
          <cell r="AP192">
            <v>-28.340899999999998</v>
          </cell>
          <cell r="AQ192">
            <v>-13.304215499999998</v>
          </cell>
          <cell r="AR192">
            <v>-17.073743224999998</v>
          </cell>
          <cell r="AS192">
            <v>-20.488491869999997</v>
          </cell>
          <cell r="AT192">
            <v>-23.160191209847998</v>
          </cell>
          <cell r="AU192">
            <v>-24.803020772999886</v>
          </cell>
          <cell r="AV192">
            <v>-28.866747696448179</v>
          </cell>
          <cell r="AW192">
            <v>-32.650370050517033</v>
          </cell>
        </row>
        <row r="193">
          <cell r="B193" t="str">
            <v>mstag:proceedsFromExerciseOfStockOptions</v>
          </cell>
          <cell r="C193">
            <v>6</v>
          </cell>
          <cell r="D193" t="str">
            <v>ISO4217:USD</v>
          </cell>
          <cell r="E193" t="b">
            <v>0</v>
          </cell>
          <cell r="I193" t="str">
            <v>Proceeds from exercises of stock options</v>
          </cell>
          <cell r="L193">
            <v>5.0000000000000001E-3</v>
          </cell>
          <cell r="M193">
            <v>2.8000000000000001E-2</v>
          </cell>
          <cell r="N193">
            <v>1E-3</v>
          </cell>
          <cell r="O193">
            <v>1.9E-2</v>
          </cell>
          <cell r="P193">
            <v>6.2E-2</v>
          </cell>
          <cell r="Q193">
            <v>2.8000000000000001E-2</v>
          </cell>
          <cell r="R193">
            <v>1.2E-2</v>
          </cell>
          <cell r="S193">
            <v>2.5000000000000001E-2</v>
          </cell>
          <cell r="T193">
            <v>3.9E-2</v>
          </cell>
          <cell r="U193">
            <v>4.8000000000000001E-2</v>
          </cell>
          <cell r="V193">
            <v>3.5000000000000003E-2</v>
          </cell>
          <cell r="W193">
            <v>4.4000000000000004E-2</v>
          </cell>
          <cell r="X193">
            <v>-0.34499999999999997</v>
          </cell>
          <cell r="Y193">
            <v>0.57699999999999996</v>
          </cell>
          <cell r="Z193">
            <v>0.26700000000000002</v>
          </cell>
          <cell r="AA193">
            <v>-0.499</v>
          </cell>
          <cell r="AB193">
            <v>0.20200000000000001</v>
          </cell>
          <cell r="AC193">
            <v>0.75499999999999989</v>
          </cell>
          <cell r="AD193">
            <v>0</v>
          </cell>
          <cell r="AE193">
            <v>0</v>
          </cell>
          <cell r="AF193">
            <v>9.6143226772268733</v>
          </cell>
          <cell r="AG193">
            <v>1.4999999999999999E-2</v>
          </cell>
          <cell r="AH193">
            <v>5.3000000000000005E-2</v>
          </cell>
          <cell r="AI193">
            <v>0.127</v>
          </cell>
          <cell r="AJ193">
            <v>0.16600000000000001</v>
          </cell>
          <cell r="AK193">
            <v>0</v>
          </cell>
          <cell r="AL193">
            <v>0.95699999999999985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134.72538676422198</v>
          </cell>
          <cell r="AU193">
            <v>178.49292763019639</v>
          </cell>
          <cell r="AV193">
            <v>210.28977954500516</v>
          </cell>
          <cell r="AW193">
            <v>231.35766738020902</v>
          </cell>
        </row>
        <row r="194">
          <cell r="B194" t="str">
            <v>mstag:fundsUsedToRepurchaseCommonStock</v>
          </cell>
          <cell r="C194">
            <v>6</v>
          </cell>
          <cell r="D194" t="str">
            <v>ISO4217:USD</v>
          </cell>
          <cell r="E194" t="b">
            <v>1</v>
          </cell>
          <cell r="I194" t="str">
            <v>Financing Cash Flow: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-5.5049999999999999</v>
          </cell>
          <cell r="T194">
            <v>-0.82699999999999996</v>
          </cell>
          <cell r="U194">
            <v>0</v>
          </cell>
          <cell r="V194">
            <v>0</v>
          </cell>
          <cell r="W194">
            <v>0</v>
          </cell>
          <cell r="X194">
            <v>5.1999999999999998E-2</v>
          </cell>
          <cell r="Y194">
            <v>-5.1999999999999998E-2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I194">
            <v>-5.5049999999999999</v>
          </cell>
          <cell r="AJ194">
            <v>-0.82699999999999996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</row>
        <row r="195">
          <cell r="B195" t="str">
            <v>mstag:proceedsFromIssuanceAndCashUsedToRepayLongTermDebt</v>
          </cell>
          <cell r="C195">
            <v>6</v>
          </cell>
          <cell r="D195" t="str">
            <v>ISO4217:USD</v>
          </cell>
          <cell r="E195" t="b">
            <v>0</v>
          </cell>
          <cell r="I195" t="str">
            <v>Proceeds from / (repayment of) long-term debt</v>
          </cell>
          <cell r="L195">
            <v>3.0000000000000001E-3</v>
          </cell>
          <cell r="M195">
            <v>-0.246</v>
          </cell>
          <cell r="N195">
            <v>-0.247</v>
          </cell>
          <cell r="O195">
            <v>-0.26</v>
          </cell>
          <cell r="P195">
            <v>-2.25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3</v>
          </cell>
          <cell r="AL195">
            <v>-0.75</v>
          </cell>
          <cell r="AM195">
            <v>-2.25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B196" t="str">
            <v>mstag:proceedsFromExerciseOfStockOptions</v>
          </cell>
          <cell r="C196">
            <v>6</v>
          </cell>
          <cell r="D196" t="str">
            <v>ISO4217:USD</v>
          </cell>
          <cell r="E196" t="b">
            <v>0</v>
          </cell>
          <cell r="I196" t="str">
            <v>Proceeds from exercises of stock options</v>
          </cell>
          <cell r="L196">
            <v>5.0000000000000001E-3</v>
          </cell>
          <cell r="M196">
            <v>2.8000000000000001E-2</v>
          </cell>
          <cell r="N196">
            <v>1E-3</v>
          </cell>
          <cell r="O196">
            <v>1.9E-2</v>
          </cell>
          <cell r="P196">
            <v>6.2E-2</v>
          </cell>
          <cell r="Q196">
            <v>2.8000000000000001E-2</v>
          </cell>
          <cell r="R196">
            <v>1.2E-2</v>
          </cell>
          <cell r="S196">
            <v>2.5000000000000001E-2</v>
          </cell>
          <cell r="T196">
            <v>3.9E-2</v>
          </cell>
          <cell r="U196">
            <v>4.8000000000000001E-2</v>
          </cell>
          <cell r="V196">
            <v>3.5000000000000003E-2</v>
          </cell>
          <cell r="W196">
            <v>4.4000000000000004E-2</v>
          </cell>
          <cell r="X196">
            <v>-0.34499999999999997</v>
          </cell>
          <cell r="Y196">
            <v>0.57699999999999996</v>
          </cell>
          <cell r="Z196">
            <v>0.26700000000000002</v>
          </cell>
          <cell r="AA196">
            <v>-0.499</v>
          </cell>
          <cell r="AB196">
            <v>0.20200000000000001</v>
          </cell>
          <cell r="AC196">
            <v>0.75499999999999989</v>
          </cell>
          <cell r="AD196">
            <v>0.26900000000000007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-2.0420000000000003</v>
          </cell>
          <cell r="AK196">
            <v>1.4999999999999999E-2</v>
          </cell>
          <cell r="AL196">
            <v>5.3000000000000005E-2</v>
          </cell>
          <cell r="AM196">
            <v>0.127</v>
          </cell>
          <cell r="AN196">
            <v>0.16600000000000001</v>
          </cell>
          <cell r="AO196">
            <v>0</v>
          </cell>
          <cell r="AP196">
            <v>1.226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B197" t="str">
            <v>mstag:fundsUsedToRepurchaseCommonStock</v>
          </cell>
          <cell r="C197">
            <v>6</v>
          </cell>
          <cell r="D197" t="str">
            <v>ISO4217:USD</v>
          </cell>
          <cell r="E197" t="b">
            <v>1</v>
          </cell>
          <cell r="I197" t="str">
            <v>Repurchase of common stock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-5.5049999999999999</v>
          </cell>
          <cell r="T197">
            <v>-0.82699999999999996</v>
          </cell>
          <cell r="U197">
            <v>0</v>
          </cell>
          <cell r="V197">
            <v>0</v>
          </cell>
          <cell r="W197">
            <v>0</v>
          </cell>
          <cell r="X197">
            <v>5.1999999999999998E-2</v>
          </cell>
          <cell r="Y197">
            <v>-5.1999999999999998E-2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-2.7030000000000003</v>
          </cell>
          <cell r="AK197">
            <v>0</v>
          </cell>
          <cell r="AL197">
            <v>0</v>
          </cell>
          <cell r="AM197">
            <v>-5.5049999999999999</v>
          </cell>
          <cell r="AN197">
            <v>-0.82699999999999996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B198" t="str">
            <v>mstag:proceedsFromIssuanceOfCommonStock</v>
          </cell>
          <cell r="C198">
            <v>6</v>
          </cell>
          <cell r="D198" t="str">
            <v>ISO4217:USD</v>
          </cell>
          <cell r="E198" t="b">
            <v>0</v>
          </cell>
          <cell r="I198" t="str">
            <v>Proceeds from sale of common stock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119.36799999999999</v>
          </cell>
          <cell r="Y198">
            <v>-4.2890000000000015</v>
          </cell>
          <cell r="Z198">
            <v>1.0000000000005116E-2</v>
          </cell>
          <cell r="AA198">
            <v>11.941000000000003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-4.6999999999999993E-2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127.03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B199" t="str">
            <v>mstag:otherCashFlowsFromUsedInFinancingActivities</v>
          </cell>
          <cell r="C199">
            <v>6</v>
          </cell>
          <cell r="D199" t="str">
            <v>ISO4217:USD</v>
          </cell>
          <cell r="E199" t="b">
            <v>0</v>
          </cell>
          <cell r="I199" t="str">
            <v>Other</v>
          </cell>
          <cell r="L199">
            <v>0</v>
          </cell>
          <cell r="M199">
            <v>0</v>
          </cell>
          <cell r="N199">
            <v>1E-3</v>
          </cell>
          <cell r="O199">
            <v>15.919</v>
          </cell>
          <cell r="P199">
            <v>0</v>
          </cell>
          <cell r="Q199">
            <v>1E-3</v>
          </cell>
          <cell r="R199">
            <v>-1E-3</v>
          </cell>
          <cell r="S199">
            <v>27.459</v>
          </cell>
          <cell r="T199">
            <v>0</v>
          </cell>
          <cell r="U199">
            <v>-4.4999999999999998E-2</v>
          </cell>
          <cell r="V199">
            <v>-0.621</v>
          </cell>
          <cell r="W199">
            <v>-1.3760000000000003</v>
          </cell>
          <cell r="X199">
            <v>0</v>
          </cell>
          <cell r="Y199">
            <v>0</v>
          </cell>
          <cell r="Z199">
            <v>0</v>
          </cell>
          <cell r="AA199">
            <v>1.496</v>
          </cell>
          <cell r="AB199">
            <v>-0.26100000000000001</v>
          </cell>
          <cell r="AC199">
            <v>-9.7999999999999976E-2</v>
          </cell>
          <cell r="AD199">
            <v>-5.4999999999999993E-2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-4.6999999999999993E-2</v>
          </cell>
          <cell r="AK199">
            <v>-2.7E-2</v>
          </cell>
          <cell r="AL199">
            <v>15.92</v>
          </cell>
          <cell r="AM199">
            <v>27.459</v>
          </cell>
          <cell r="AN199">
            <v>-2.0420000000000003</v>
          </cell>
          <cell r="AO199">
            <v>1.496</v>
          </cell>
          <cell r="AP199">
            <v>-0.41399999999999998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B200" t="str">
            <v>mstag:cashFlowFromFinancing</v>
          </cell>
          <cell r="C200">
            <v>6</v>
          </cell>
          <cell r="D200" t="str">
            <v>ISO4217:USD</v>
          </cell>
          <cell r="E200" t="b">
            <v>0</v>
          </cell>
          <cell r="I200" t="str">
            <v>Financing Cash Flow</v>
          </cell>
          <cell r="L200">
            <v>8.0000000000000002E-3</v>
          </cell>
          <cell r="M200">
            <v>-0.218</v>
          </cell>
          <cell r="N200">
            <v>-0.245</v>
          </cell>
          <cell r="O200">
            <v>15.678000000000001</v>
          </cell>
          <cell r="P200">
            <v>-2.1880000000000002</v>
          </cell>
          <cell r="Q200">
            <v>2.9000000000000001E-2</v>
          </cell>
          <cell r="R200">
            <v>1.0999999999999999E-2</v>
          </cell>
          <cell r="S200">
            <v>21.978999999999999</v>
          </cell>
          <cell r="T200">
            <v>-0.78799999999999992</v>
          </cell>
          <cell r="U200">
            <v>3.0000000000000027E-3</v>
          </cell>
          <cell r="V200">
            <v>-0.58599999999999997</v>
          </cell>
          <cell r="W200">
            <v>-1.3320000000000003</v>
          </cell>
          <cell r="X200">
            <v>119.07499999999999</v>
          </cell>
          <cell r="Y200">
            <v>-3.7640000000000016</v>
          </cell>
          <cell r="Z200">
            <v>0.27700000000000513</v>
          </cell>
          <cell r="AA200">
            <v>12.938000000000002</v>
          </cell>
          <cell r="AB200">
            <v>-5.8999999999999997E-2</v>
          </cell>
          <cell r="AC200">
            <v>0.65699999999999992</v>
          </cell>
          <cell r="AD200">
            <v>0.21400000000000008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27.802999999999997</v>
          </cell>
          <cell r="AK200">
            <v>2.988</v>
          </cell>
          <cell r="AL200">
            <v>15.223000000000001</v>
          </cell>
          <cell r="AM200">
            <v>19.831</v>
          </cell>
          <cell r="AN200">
            <v>-2.7030000000000003</v>
          </cell>
          <cell r="AO200">
            <v>128.52600000000001</v>
          </cell>
          <cell r="AP200">
            <v>0.81200000000000006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</row>
        <row r="201">
          <cell r="B201" t="str">
            <v>mstag:proceedsFromIssuanceAndCashUsedToRepayLongTermDebt</v>
          </cell>
          <cell r="C201">
            <v>6</v>
          </cell>
          <cell r="D201" t="str">
            <v>ISO4217:USD</v>
          </cell>
          <cell r="E201" t="b">
            <v>0</v>
          </cell>
          <cell r="I201" t="str">
            <v>Beginning Cash</v>
          </cell>
          <cell r="L201">
            <v>10.199999999999998</v>
          </cell>
          <cell r="M201">
            <v>8.1489999999999974</v>
          </cell>
          <cell r="N201">
            <v>6.4799999999999969</v>
          </cell>
          <cell r="O201">
            <v>4.8279999999999967</v>
          </cell>
          <cell r="P201">
            <v>19.170999999999996</v>
          </cell>
          <cell r="Q201">
            <v>14.654999999999996</v>
          </cell>
          <cell r="R201">
            <v>11.657999999999996</v>
          </cell>
          <cell r="S201">
            <v>9.7689999999999966</v>
          </cell>
          <cell r="T201">
            <v>27.802999999999997</v>
          </cell>
          <cell r="U201">
            <v>24.065999999999999</v>
          </cell>
          <cell r="V201">
            <v>21.657</v>
          </cell>
          <cell r="W201">
            <v>20.015000000000001</v>
          </cell>
          <cell r="X201">
            <v>16.707000000000001</v>
          </cell>
          <cell r="Y201">
            <v>128.50599999999997</v>
          </cell>
          <cell r="Z201">
            <v>123.47199999999997</v>
          </cell>
          <cell r="AA201">
            <v>122.40399999999997</v>
          </cell>
          <cell r="AB201">
            <v>137.43899999999996</v>
          </cell>
          <cell r="AC201">
            <v>133.49599999999995</v>
          </cell>
          <cell r="AD201">
            <v>122.63499999999995</v>
          </cell>
          <cell r="AE201">
            <v>115.26842373889049</v>
          </cell>
          <cell r="AF201">
            <v>0</v>
          </cell>
          <cell r="AG201">
            <v>15.92</v>
          </cell>
          <cell r="AH201">
            <v>10.199999999999998</v>
          </cell>
          <cell r="AI201">
            <v>19.170999999999999</v>
          </cell>
          <cell r="AJ201">
            <v>27.802999999999997</v>
          </cell>
          <cell r="AK201">
            <v>16.706999999999997</v>
          </cell>
          <cell r="AL201">
            <v>137.43900000000002</v>
          </cell>
          <cell r="AM201">
            <v>96.193234330234844</v>
          </cell>
          <cell r="AN201">
            <v>110.90381327880542</v>
          </cell>
          <cell r="AO201">
            <v>150.66245034664576</v>
          </cell>
          <cell r="AP201">
            <v>228.21045861588982</v>
          </cell>
          <cell r="AQ201">
            <v>347.15218134567567</v>
          </cell>
          <cell r="AR201">
            <v>509.40434632440594</v>
          </cell>
          <cell r="AS201">
            <v>689.57797519435655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</row>
        <row r="202">
          <cell r="B202" t="str">
            <v>mstag:effectOfForeignExchangeRatesOnCash</v>
          </cell>
          <cell r="C202">
            <v>6</v>
          </cell>
          <cell r="D202" t="str">
            <v>ISO4217:USD</v>
          </cell>
          <cell r="E202" t="b">
            <v>0</v>
          </cell>
          <cell r="I202" t="str">
            <v>Effects of FX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5.0000000000000001E-3</v>
          </cell>
          <cell r="R202">
            <v>2E-3</v>
          </cell>
          <cell r="S202">
            <v>-1.0999999999999999E-2</v>
          </cell>
          <cell r="T202">
            <v>-2.1000000000000001E-2</v>
          </cell>
          <cell r="U202">
            <v>2.7E-2</v>
          </cell>
          <cell r="V202">
            <v>-1.7000000000000001E-2</v>
          </cell>
          <cell r="W202">
            <v>-3.599999999999999E-2</v>
          </cell>
          <cell r="X202">
            <v>5.0000000000000001E-3</v>
          </cell>
          <cell r="Y202">
            <v>-0.01</v>
          </cell>
          <cell r="Z202">
            <v>5.9000000000000004E-2</v>
          </cell>
          <cell r="AA202">
            <v>-5.0999999999999997E-2</v>
          </cell>
          <cell r="AB202">
            <v>-6.6000000000000003E-2</v>
          </cell>
          <cell r="AC202">
            <v>-3.5000000000000003E-2</v>
          </cell>
          <cell r="AD202">
            <v>-1.6E-2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-11.096</v>
          </cell>
          <cell r="AK202">
            <v>0</v>
          </cell>
          <cell r="AL202">
            <v>0</v>
          </cell>
          <cell r="AM202">
            <v>-3.9999999999999992E-3</v>
          </cell>
          <cell r="AN202">
            <v>-4.6999999999999993E-2</v>
          </cell>
          <cell r="AO202">
            <v>3.0000000000000096E-3</v>
          </cell>
          <cell r="AP202">
            <v>-0.11700000000000001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</row>
        <row r="203">
          <cell r="B203" t="str">
            <v>mstag:fundsUsedToRepurchaseCommonStock</v>
          </cell>
          <cell r="C203">
            <v>6</v>
          </cell>
          <cell r="D203" t="str">
            <v>ISO4217:USD</v>
          </cell>
          <cell r="E203" t="b">
            <v>1</v>
          </cell>
          <cell r="I203" t="str">
            <v>Ending Cash</v>
          </cell>
          <cell r="L203">
            <v>8.1489999999999974</v>
          </cell>
          <cell r="M203">
            <v>6.4799999999999969</v>
          </cell>
          <cell r="N203">
            <v>4.8279999999999967</v>
          </cell>
          <cell r="O203">
            <v>19.170999999999996</v>
          </cell>
          <cell r="P203">
            <v>14.654999999999996</v>
          </cell>
          <cell r="Q203">
            <v>11.657999999999996</v>
          </cell>
          <cell r="R203">
            <v>9.7689999999999966</v>
          </cell>
          <cell r="S203">
            <v>27.802999999999997</v>
          </cell>
          <cell r="T203">
            <v>24.065999999999999</v>
          </cell>
          <cell r="U203">
            <v>21.657</v>
          </cell>
          <cell r="V203">
            <v>20.015000000000001</v>
          </cell>
          <cell r="W203">
            <v>16.707000000000001</v>
          </cell>
          <cell r="X203">
            <v>128.50599999999997</v>
          </cell>
          <cell r="Y203">
            <v>123.47199999999997</v>
          </cell>
          <cell r="Z203">
            <v>122.40399999999997</v>
          </cell>
          <cell r="AA203">
            <v>137.43899999999996</v>
          </cell>
          <cell r="AB203">
            <v>133.49599999999995</v>
          </cell>
          <cell r="AC203">
            <v>122.63499999999995</v>
          </cell>
          <cell r="AD203">
            <v>115.26842373889049</v>
          </cell>
          <cell r="AE203">
            <v>96.193234330234773</v>
          </cell>
          <cell r="AF203">
            <v>0</v>
          </cell>
          <cell r="AG203">
            <v>10.199999999999998</v>
          </cell>
          <cell r="AH203">
            <v>19.170999999999999</v>
          </cell>
          <cell r="AI203">
            <v>27.802999999999997</v>
          </cell>
          <cell r="AJ203">
            <v>16.706999999999997</v>
          </cell>
          <cell r="AK203">
            <v>137.43900000000002</v>
          </cell>
          <cell r="AL203">
            <v>96.193234330234844</v>
          </cell>
          <cell r="AM203">
            <v>110.90381327880542</v>
          </cell>
          <cell r="AN203">
            <v>150.66245034664576</v>
          </cell>
          <cell r="AO203">
            <v>228.21045861588982</v>
          </cell>
          <cell r="AP203">
            <v>347.15218134567567</v>
          </cell>
          <cell r="AQ203">
            <v>509.40434632440594</v>
          </cell>
          <cell r="AR203">
            <v>689.57797519435655</v>
          </cell>
          <cell r="AS203">
            <v>898.66171256946632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</row>
        <row r="204">
          <cell r="B204" t="str">
            <v>mstag:proceedsFromIssuanceOfCommonStock</v>
          </cell>
          <cell r="C204">
            <v>6</v>
          </cell>
          <cell r="D204" t="str">
            <v>ISO4217:USD</v>
          </cell>
          <cell r="E204" t="b">
            <v>0</v>
          </cell>
          <cell r="I204" t="str">
            <v>Beginning Cash</v>
          </cell>
          <cell r="L204">
            <v>10.199999999999998</v>
          </cell>
          <cell r="M204">
            <v>8.1489999999999974</v>
          </cell>
          <cell r="N204">
            <v>6.4799999999999969</v>
          </cell>
          <cell r="O204">
            <v>4.8279999999999967</v>
          </cell>
          <cell r="P204">
            <v>19.170999999999996</v>
          </cell>
          <cell r="Q204">
            <v>14.654999999999996</v>
          </cell>
          <cell r="R204">
            <v>11.657999999999996</v>
          </cell>
          <cell r="S204">
            <v>9.7689999999999966</v>
          </cell>
          <cell r="T204">
            <v>27.802999999999997</v>
          </cell>
          <cell r="U204">
            <v>24.065999999999999</v>
          </cell>
          <cell r="V204">
            <v>21.657</v>
          </cell>
          <cell r="W204">
            <v>20.015000000000001</v>
          </cell>
          <cell r="X204">
            <v>16.707000000000001</v>
          </cell>
          <cell r="Y204">
            <v>128.50599999999997</v>
          </cell>
          <cell r="Z204">
            <v>123.47199999999997</v>
          </cell>
          <cell r="AA204">
            <v>122.40399999999997</v>
          </cell>
          <cell r="AB204">
            <v>137.43899999999996</v>
          </cell>
          <cell r="AC204">
            <v>133.49599999999995</v>
          </cell>
          <cell r="AD204">
            <v>122.63499999999995</v>
          </cell>
          <cell r="AE204">
            <v>121.19999999999995</v>
          </cell>
          <cell r="AF204">
            <v>101.39896548699301</v>
          </cell>
          <cell r="AG204">
            <v>103.52537782457797</v>
          </cell>
          <cell r="AH204">
            <v>105.10274234651762</v>
          </cell>
          <cell r="AI204">
            <v>109.14494696664748</v>
          </cell>
          <cell r="AJ204" t="str">
            <v>OK</v>
          </cell>
          <cell r="AK204">
            <v>15.92</v>
          </cell>
          <cell r="AL204">
            <v>10.199999999999998</v>
          </cell>
          <cell r="AM204">
            <v>19.170999999999999</v>
          </cell>
          <cell r="AN204">
            <v>27.802999999999997</v>
          </cell>
          <cell r="AO204">
            <v>16.706999999999997</v>
          </cell>
          <cell r="AP204">
            <v>137.43900000000002</v>
          </cell>
          <cell r="AQ204">
            <v>101.39896548699309</v>
          </cell>
          <cell r="AR204">
            <v>113.77125720854006</v>
          </cell>
          <cell r="AS204">
            <v>148.52445401124425</v>
          </cell>
          <cell r="AT204">
            <v>209.65035604102169</v>
          </cell>
          <cell r="AU204">
            <v>306.59431971402228</v>
          </cell>
          <cell r="AV204">
            <v>434.53705846092953</v>
          </cell>
          <cell r="AW204">
            <v>588.39334879989417</v>
          </cell>
        </row>
        <row r="205">
          <cell r="B205" t="str">
            <v>mstag:otherCashFlowsFromUsedInFinancingActivities</v>
          </cell>
          <cell r="C205">
            <v>6</v>
          </cell>
          <cell r="D205" t="str">
            <v>ISO4217:USD</v>
          </cell>
          <cell r="E205" t="b">
            <v>0</v>
          </cell>
          <cell r="I205" t="str">
            <v>(+/-) Net Changes in Cash</v>
          </cell>
          <cell r="L205">
            <v>-2.0510000000000002</v>
          </cell>
          <cell r="M205">
            <v>-1.669</v>
          </cell>
          <cell r="N205">
            <v>-1.6520000000000001</v>
          </cell>
          <cell r="O205">
            <v>14.343</v>
          </cell>
          <cell r="P205">
            <v>-4.516</v>
          </cell>
          <cell r="Q205">
            <v>-2.9969999999999999</v>
          </cell>
          <cell r="R205">
            <v>-1.889</v>
          </cell>
          <cell r="S205">
            <v>18.033999999999999</v>
          </cell>
          <cell r="T205">
            <v>-3.7369999999999992</v>
          </cell>
          <cell r="U205">
            <v>-2.4089999999999998</v>
          </cell>
          <cell r="V205">
            <v>-1.6419999999999999</v>
          </cell>
          <cell r="W205">
            <v>-3.3079999999999981</v>
          </cell>
          <cell r="X205">
            <v>111.79899999999998</v>
          </cell>
          <cell r="Y205">
            <v>-5.0340000000000016</v>
          </cell>
          <cell r="Z205">
            <v>-1.0679999999999936</v>
          </cell>
          <cell r="AA205">
            <v>15.035000000000004</v>
          </cell>
          <cell r="AB205">
            <v>-3.9430000000000005</v>
          </cell>
          <cell r="AC205">
            <v>-10.861000000000001</v>
          </cell>
          <cell r="AD205">
            <v>-1.4349999999999987</v>
          </cell>
          <cell r="AE205">
            <v>-19.80103451300694</v>
          </cell>
          <cell r="AF205">
            <v>2.1264123375849597</v>
          </cell>
          <cell r="AG205">
            <v>1.5773645219396437</v>
          </cell>
          <cell r="AH205">
            <v>4.0422046201298709</v>
          </cell>
          <cell r="AI205">
            <v>4.6263102418924946</v>
          </cell>
          <cell r="AJ205">
            <v>-11.096</v>
          </cell>
          <cell r="AK205">
            <v>-5.7200000000000024</v>
          </cell>
          <cell r="AL205">
            <v>8.9710000000000001</v>
          </cell>
          <cell r="AM205">
            <v>8.6319999999999961</v>
          </cell>
          <cell r="AN205">
            <v>-11.096</v>
          </cell>
          <cell r="AO205">
            <v>120.73200000000001</v>
          </cell>
          <cell r="AP205">
            <v>-36.040034513006937</v>
          </cell>
          <cell r="AQ205">
            <v>12.372291721546969</v>
          </cell>
          <cell r="AR205">
            <v>34.753196802704196</v>
          </cell>
          <cell r="AS205">
            <v>61.125902029777457</v>
          </cell>
          <cell r="AT205">
            <v>96.943963673000553</v>
          </cell>
          <cell r="AU205">
            <v>127.94273874690727</v>
          </cell>
          <cell r="AV205">
            <v>153.85629033896467</v>
          </cell>
          <cell r="AW205">
            <v>176.6619979006008</v>
          </cell>
        </row>
        <row r="206">
          <cell r="B206" t="str">
            <v>mstag:cashFlowFromFinancing</v>
          </cell>
          <cell r="C206">
            <v>6</v>
          </cell>
          <cell r="D206" t="str">
            <v>ISO4217:USD</v>
          </cell>
          <cell r="E206" t="b">
            <v>0</v>
          </cell>
          <cell r="I206" t="str">
            <v>Ending Cash</v>
          </cell>
          <cell r="L206">
            <v>8.1489999999999974</v>
          </cell>
          <cell r="M206">
            <v>6.4799999999999969</v>
          </cell>
          <cell r="N206">
            <v>4.8279999999999967</v>
          </cell>
          <cell r="O206">
            <v>19.170999999999996</v>
          </cell>
          <cell r="P206">
            <v>14.654999999999996</v>
          </cell>
          <cell r="Q206">
            <v>11.657999999999996</v>
          </cell>
          <cell r="R206">
            <v>9.7689999999999966</v>
          </cell>
          <cell r="S206">
            <v>27.802999999999997</v>
          </cell>
          <cell r="T206">
            <v>24.065999999999999</v>
          </cell>
          <cell r="U206">
            <v>21.657</v>
          </cell>
          <cell r="V206">
            <v>20.015000000000001</v>
          </cell>
          <cell r="W206">
            <v>16.707000000000001</v>
          </cell>
          <cell r="X206">
            <v>128.50599999999997</v>
          </cell>
          <cell r="Y206">
            <v>123.47199999999997</v>
          </cell>
          <cell r="Z206">
            <v>122.40399999999997</v>
          </cell>
          <cell r="AA206">
            <v>137.43899999999996</v>
          </cell>
          <cell r="AB206">
            <v>133.49599999999995</v>
          </cell>
          <cell r="AC206">
            <v>122.63499999999995</v>
          </cell>
          <cell r="AD206">
            <v>121.19999999999995</v>
          </cell>
          <cell r="AE206">
            <v>101.39896548699301</v>
          </cell>
          <cell r="AF206">
            <v>103.52537782457797</v>
          </cell>
          <cell r="AG206">
            <v>105.10274234651762</v>
          </cell>
          <cell r="AH206">
            <v>109.14494696664748</v>
          </cell>
          <cell r="AI206">
            <v>113.77125720853998</v>
          </cell>
          <cell r="AJ206">
            <v>-2.7579999999999978</v>
          </cell>
          <cell r="AK206">
            <v>10.199999999999998</v>
          </cell>
          <cell r="AL206">
            <v>19.170999999999999</v>
          </cell>
          <cell r="AM206">
            <v>27.802999999999997</v>
          </cell>
          <cell r="AN206">
            <v>16.706999999999997</v>
          </cell>
          <cell r="AO206">
            <v>137.43900000000002</v>
          </cell>
          <cell r="AP206">
            <v>101.39896548699309</v>
          </cell>
          <cell r="AQ206">
            <v>113.77125720854006</v>
          </cell>
          <cell r="AR206">
            <v>148.52445401124425</v>
          </cell>
          <cell r="AS206">
            <v>209.65035604102169</v>
          </cell>
          <cell r="AT206">
            <v>306.59431971402228</v>
          </cell>
          <cell r="AU206">
            <v>434.53705846092953</v>
          </cell>
          <cell r="AV206">
            <v>588.39334879989417</v>
          </cell>
          <cell r="AW206">
            <v>765.05534670049497</v>
          </cell>
        </row>
        <row r="207">
          <cell r="I207" t="str">
            <v>Check</v>
          </cell>
          <cell r="L207" t="str">
            <v>OK</v>
          </cell>
          <cell r="M207" t="str">
            <v>OK</v>
          </cell>
          <cell r="N207" t="str">
            <v>OK</v>
          </cell>
          <cell r="O207" t="str">
            <v>OK</v>
          </cell>
          <cell r="P207" t="str">
            <v>OK</v>
          </cell>
          <cell r="Q207" t="str">
            <v>OK</v>
          </cell>
          <cell r="R207" t="str">
            <v>OK</v>
          </cell>
          <cell r="S207" t="str">
            <v>OK</v>
          </cell>
          <cell r="T207" t="str">
            <v>OK</v>
          </cell>
          <cell r="U207" t="str">
            <v>OK</v>
          </cell>
          <cell r="V207" t="str">
            <v>OK</v>
          </cell>
          <cell r="W207" t="str">
            <v>OK</v>
          </cell>
          <cell r="X207" t="str">
            <v>OK</v>
          </cell>
          <cell r="Y207" t="str">
            <v>OK</v>
          </cell>
          <cell r="Z207" t="str">
            <v>OK</v>
          </cell>
          <cell r="AA207" t="str">
            <v>OK</v>
          </cell>
          <cell r="AB207" t="str">
            <v>OK</v>
          </cell>
          <cell r="AC207" t="str">
            <v>OK</v>
          </cell>
          <cell r="AD207" t="str">
            <v>OK</v>
          </cell>
          <cell r="AE207" t="str">
            <v>OK</v>
          </cell>
          <cell r="AF207" t="str">
            <v>OK</v>
          </cell>
          <cell r="AG207" t="str">
            <v>OK</v>
          </cell>
          <cell r="AH207" t="str">
            <v>OK</v>
          </cell>
          <cell r="AI207" t="str">
            <v>OK</v>
          </cell>
          <cell r="AJ207">
            <v>-2.7579999999999978</v>
          </cell>
          <cell r="AK207" t="str">
            <v>OK</v>
          </cell>
          <cell r="AL207" t="str">
            <v>OK</v>
          </cell>
          <cell r="AM207" t="str">
            <v>OK</v>
          </cell>
          <cell r="AN207" t="str">
            <v>OK</v>
          </cell>
          <cell r="AO207" t="str">
            <v>OK</v>
          </cell>
          <cell r="AP207" t="str">
            <v>OK</v>
          </cell>
          <cell r="AQ207" t="str">
            <v>OK</v>
          </cell>
          <cell r="AR207" t="str">
            <v>OK</v>
          </cell>
          <cell r="AS207" t="str">
            <v>OK</v>
          </cell>
          <cell r="AT207" t="str">
            <v>OK</v>
          </cell>
          <cell r="AU207" t="str">
            <v>OK</v>
          </cell>
          <cell r="AV207" t="str">
            <v>OK</v>
          </cell>
          <cell r="AW207" t="str">
            <v>OK</v>
          </cell>
        </row>
        <row r="208">
          <cell r="B208" t="str">
            <v>mstag:effectOfForeignExchangeRatesOnCash</v>
          </cell>
          <cell r="C208">
            <v>6</v>
          </cell>
          <cell r="D208" t="str">
            <v>ISO4217:USD</v>
          </cell>
          <cell r="E208" t="b">
            <v>0</v>
          </cell>
          <cell r="I208" t="str">
            <v>Cash from operations</v>
          </cell>
          <cell r="L208">
            <v>-2.056</v>
          </cell>
          <cell r="M208">
            <v>-1.4450000000000001</v>
          </cell>
          <cell r="N208">
            <v>-1.375</v>
          </cell>
          <cell r="O208">
            <v>-1.2970000000000002</v>
          </cell>
          <cell r="P208">
            <v>-2.1800000000000002</v>
          </cell>
          <cell r="Q208">
            <v>-2.9539999999999997</v>
          </cell>
          <cell r="R208">
            <v>-1.8039999999999998</v>
          </cell>
          <cell r="S208">
            <v>-3.5450000000000013</v>
          </cell>
          <cell r="T208">
            <v>-2.6689999999999996</v>
          </cell>
          <cell r="U208">
            <v>0.29299999999999993</v>
          </cell>
          <cell r="V208">
            <v>0.29199999999999976</v>
          </cell>
          <cell r="W208">
            <v>-0.67399999999999771</v>
          </cell>
          <cell r="X208">
            <v>-6.6929999999999996</v>
          </cell>
          <cell r="Y208">
            <v>7.3999999999999955E-2</v>
          </cell>
          <cell r="Z208">
            <v>0.15400000000000125</v>
          </cell>
          <cell r="AA208">
            <v>3.9280000000000008</v>
          </cell>
          <cell r="AB208">
            <v>-1.9780000000000004</v>
          </cell>
          <cell r="AC208">
            <v>1.123999999999999</v>
          </cell>
          <cell r="AD208">
            <v>-3.5512449611094548</v>
          </cell>
          <cell r="AE208">
            <v>-13.337149408655719</v>
          </cell>
          <cell r="AF208">
            <v>0</v>
          </cell>
          <cell r="AG208">
            <v>-8.3560000000000016</v>
          </cell>
          <cell r="AH208">
            <v>-6.173</v>
          </cell>
          <cell r="AI208">
            <v>-10.483000000000004</v>
          </cell>
          <cell r="AJ208">
            <v>-2.7579999999999978</v>
          </cell>
          <cell r="AK208">
            <v>-2.5370000000000026</v>
          </cell>
          <cell r="AL208">
            <v>-17.742394369765172</v>
          </cell>
          <cell r="AM208">
            <v>29.611264323570566</v>
          </cell>
          <cell r="AN208">
            <v>55.599376387840351</v>
          </cell>
          <cell r="AO208">
            <v>91.83109350104408</v>
          </cell>
          <cell r="AP208">
            <v>135.58796969433308</v>
          </cell>
          <cell r="AQ208">
            <v>182.30756332161673</v>
          </cell>
          <cell r="AR208">
            <v>203.51490367733558</v>
          </cell>
          <cell r="AS208">
            <v>235.48439975404835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</row>
        <row r="209">
          <cell r="I209" t="str">
            <v>(-) Capex</v>
          </cell>
          <cell r="L209">
            <v>-3.0000000000000001E-3</v>
          </cell>
          <cell r="M209">
            <v>-6.0000000000000001E-3</v>
          </cell>
          <cell r="N209">
            <v>-3.2000000000000001E-2</v>
          </cell>
          <cell r="O209">
            <v>-3.7999999999999999E-2</v>
          </cell>
          <cell r="P209">
            <v>-7.5999999999999998E-2</v>
          </cell>
          <cell r="Q209">
            <v>-7.6999999999999999E-2</v>
          </cell>
          <cell r="R209">
            <v>-9.8000000000000004E-2</v>
          </cell>
          <cell r="S209">
            <v>-0.38900000000000001</v>
          </cell>
          <cell r="T209">
            <v>-0.25900000000000001</v>
          </cell>
          <cell r="U209">
            <v>-0.67200000000000004</v>
          </cell>
          <cell r="V209">
            <v>-1.331</v>
          </cell>
          <cell r="W209">
            <v>-1.266</v>
          </cell>
          <cell r="X209">
            <v>-0.58799999999999997</v>
          </cell>
          <cell r="Y209">
            <v>-1.3340000000000001</v>
          </cell>
          <cell r="Z209">
            <v>-1.5579999999999998</v>
          </cell>
          <cell r="AA209">
            <v>-1.7799999999999998</v>
          </cell>
          <cell r="AB209">
            <v>-1.84</v>
          </cell>
          <cell r="AC209">
            <v>-0.93099999999999983</v>
          </cell>
          <cell r="AD209">
            <v>-3.8153313</v>
          </cell>
          <cell r="AE209">
            <v>-5.7380400000000007</v>
          </cell>
          <cell r="AG209">
            <v>-0.36299999999999999</v>
          </cell>
          <cell r="AH209">
            <v>-7.9000000000000001E-2</v>
          </cell>
          <cell r="AI209">
            <v>-0.64</v>
          </cell>
          <cell r="AJ209">
            <v>-3.528</v>
          </cell>
          <cell r="AK209">
            <v>-5.26</v>
          </cell>
          <cell r="AL209">
            <v>-12.324371299999999</v>
          </cell>
          <cell r="AM209">
            <v>-14.900685374999998</v>
          </cell>
          <cell r="AN209">
            <v>-15.840739319999997</v>
          </cell>
          <cell r="AO209">
            <v>-14.283085231799998</v>
          </cell>
          <cell r="AP209">
            <v>-16.646246964547199</v>
          </cell>
          <cell r="AQ209">
            <v>-20.055398342886466</v>
          </cell>
          <cell r="AR209">
            <v>-23.341274807384984</v>
          </cell>
          <cell r="AS209">
            <v>-26.400662378938549</v>
          </cell>
        </row>
        <row r="210">
          <cell r="I210" t="str">
            <v>Free cash flow analysis</v>
          </cell>
          <cell r="L210">
            <v>-2.0590000000000002</v>
          </cell>
          <cell r="M210">
            <v>-1.4510000000000001</v>
          </cell>
          <cell r="N210">
            <v>-1.407</v>
          </cell>
          <cell r="O210">
            <v>-1.3350000000000002</v>
          </cell>
          <cell r="P210">
            <v>-2.2560000000000002</v>
          </cell>
          <cell r="Q210">
            <v>-3.0309999999999997</v>
          </cell>
          <cell r="R210">
            <v>-1.9019999999999999</v>
          </cell>
          <cell r="S210">
            <v>-3.9340000000000011</v>
          </cell>
          <cell r="T210">
            <v>-2.9279999999999995</v>
          </cell>
          <cell r="U210">
            <v>-0.37900000000000011</v>
          </cell>
          <cell r="V210">
            <v>-1.0390000000000001</v>
          </cell>
          <cell r="W210">
            <v>-1.9399999999999977</v>
          </cell>
          <cell r="X210">
            <v>-7.2809999999999997</v>
          </cell>
          <cell r="Y210">
            <v>-1.2600000000000002</v>
          </cell>
          <cell r="Z210">
            <v>-1.4039999999999986</v>
          </cell>
          <cell r="AA210">
            <v>2.148000000000001</v>
          </cell>
          <cell r="AB210">
            <v>-3.8180000000000005</v>
          </cell>
          <cell r="AC210">
            <v>0.19299999999999917</v>
          </cell>
          <cell r="AD210">
            <v>-7.3665762611094543</v>
          </cell>
          <cell r="AE210">
            <v>-19.075189408655721</v>
          </cell>
          <cell r="AF210">
            <v>101.18711061098972</v>
          </cell>
          <cell r="AG210">
            <v>-8.7190000000000012</v>
          </cell>
          <cell r="AH210">
            <v>-6.2519999999999998</v>
          </cell>
          <cell r="AI210">
            <v>-11.123000000000005</v>
          </cell>
          <cell r="AJ210">
            <v>-6.2859999999999978</v>
          </cell>
          <cell r="AK210">
            <v>-7.7970000000000024</v>
          </cell>
          <cell r="AL210">
            <v>-30.066765669765172</v>
          </cell>
          <cell r="AM210">
            <v>14.710578948570568</v>
          </cell>
          <cell r="AN210">
            <v>39.758637067840354</v>
          </cell>
          <cell r="AO210">
            <v>77.548008269244079</v>
          </cell>
          <cell r="AP210">
            <v>118.94172272978588</v>
          </cell>
          <cell r="AQ210">
            <v>162.25216497873026</v>
          </cell>
          <cell r="AR210">
            <v>180.17362886995059</v>
          </cell>
          <cell r="AS210">
            <v>209.08373737510982</v>
          </cell>
          <cell r="AT210">
            <v>241.36683326718773</v>
          </cell>
          <cell r="AU210">
            <v>355.02731151228568</v>
          </cell>
          <cell r="AV210">
            <v>507.92756019285059</v>
          </cell>
          <cell r="AW210">
            <v>687.94882236014132</v>
          </cell>
        </row>
        <row r="211">
          <cell r="I211" t="str">
            <v>Cash from operations</v>
          </cell>
          <cell r="L211">
            <v>-2.056</v>
          </cell>
          <cell r="M211">
            <v>-1.4450000000000001</v>
          </cell>
          <cell r="N211">
            <v>-1.375</v>
          </cell>
          <cell r="O211">
            <v>-1.2970000000000002</v>
          </cell>
          <cell r="P211">
            <v>-2.1800000000000002</v>
          </cell>
          <cell r="Q211">
            <v>-2.9539999999999997</v>
          </cell>
          <cell r="R211">
            <v>-1.8039999999999998</v>
          </cell>
          <cell r="S211">
            <v>-3.5450000000000013</v>
          </cell>
          <cell r="T211">
            <v>-2.6689999999999996</v>
          </cell>
          <cell r="U211">
            <v>0.29299999999999993</v>
          </cell>
          <cell r="V211">
            <v>0.29199999999999976</v>
          </cell>
          <cell r="W211">
            <v>-0.67399999999999771</v>
          </cell>
          <cell r="X211">
            <v>-6.6929999999999996</v>
          </cell>
          <cell r="Y211">
            <v>7.3999999999999955E-2</v>
          </cell>
          <cell r="Z211">
            <v>0.15400000000000125</v>
          </cell>
          <cell r="AA211">
            <v>3.9280000000000008</v>
          </cell>
          <cell r="AB211">
            <v>-1.9780000000000004</v>
          </cell>
          <cell r="AC211">
            <v>1.123999999999999</v>
          </cell>
          <cell r="AD211">
            <v>-0.26499999999999879</v>
          </cell>
          <cell r="AE211">
            <v>-7.2751345130069414</v>
          </cell>
          <cell r="AF211">
            <v>4.9443783375849595</v>
          </cell>
          <cell r="AG211">
            <v>4.7413640219396438</v>
          </cell>
          <cell r="AH211">
            <v>7.4086846201298702</v>
          </cell>
          <cell r="AI211">
            <v>8.5820802418924949</v>
          </cell>
          <cell r="AJ211" t="str">
            <v>NM</v>
          </cell>
          <cell r="AK211">
            <v>-8.3560000000000016</v>
          </cell>
          <cell r="AL211">
            <v>-6.173</v>
          </cell>
          <cell r="AM211">
            <v>-10.483000000000004</v>
          </cell>
          <cell r="AN211">
            <v>-2.7579999999999978</v>
          </cell>
          <cell r="AO211">
            <v>-2.5370000000000026</v>
          </cell>
          <cell r="AP211">
            <v>-8.3941345130069394</v>
          </cell>
          <cell r="AQ211">
            <v>25.676507221546967</v>
          </cell>
          <cell r="AR211">
            <v>51.82694002770419</v>
          </cell>
          <cell r="AS211">
            <v>81.614393899777454</v>
          </cell>
          <cell r="AT211">
            <v>120.10415488284855</v>
          </cell>
          <cell r="AU211">
            <v>152.74575951990715</v>
          </cell>
          <cell r="AV211">
            <v>182.72303803541286</v>
          </cell>
          <cell r="AW211">
            <v>209.31236795111784</v>
          </cell>
        </row>
        <row r="212">
          <cell r="I212" t="str">
            <v>(-) Capex</v>
          </cell>
          <cell r="L212">
            <v>-3.0000000000000001E-3</v>
          </cell>
          <cell r="M212">
            <v>-6.0000000000000001E-3</v>
          </cell>
          <cell r="N212">
            <v>-3.2000000000000001E-2</v>
          </cell>
          <cell r="O212">
            <v>-3.7999999999999999E-2</v>
          </cell>
          <cell r="P212">
            <v>-7.5999999999999998E-2</v>
          </cell>
          <cell r="Q212">
            <v>-7.6999999999999999E-2</v>
          </cell>
          <cell r="R212">
            <v>-9.8000000000000004E-2</v>
          </cell>
          <cell r="S212">
            <v>-0.38900000000000001</v>
          </cell>
          <cell r="T212">
            <v>-0.25900000000000001</v>
          </cell>
          <cell r="U212">
            <v>-0.67200000000000004</v>
          </cell>
          <cell r="V212">
            <v>-1.331</v>
          </cell>
          <cell r="W212">
            <v>-1.266</v>
          </cell>
          <cell r="X212">
            <v>-0.58799999999999997</v>
          </cell>
          <cell r="Y212">
            <v>-1.3340000000000001</v>
          </cell>
          <cell r="Z212">
            <v>-1.5579999999999998</v>
          </cell>
          <cell r="AA212">
            <v>-1.7799999999999998</v>
          </cell>
          <cell r="AB212">
            <v>-1.84</v>
          </cell>
          <cell r="AC212">
            <v>-0.93099999999999983</v>
          </cell>
          <cell r="AD212">
            <v>-1.3680000000000001</v>
          </cell>
          <cell r="AE212">
            <v>-3.0428999999999999</v>
          </cell>
          <cell r="AF212">
            <v>-2.8179659999999997</v>
          </cell>
          <cell r="AG212">
            <v>-3.1639995000000001</v>
          </cell>
          <cell r="AH212">
            <v>-3.3664799999999997</v>
          </cell>
          <cell r="AI212">
            <v>-3.9557700000000002</v>
          </cell>
          <cell r="AJ212">
            <v>1.8920000000000079</v>
          </cell>
          <cell r="AK212">
            <v>-0.36299999999999999</v>
          </cell>
          <cell r="AL212">
            <v>-7.9000000000000001E-2</v>
          </cell>
          <cell r="AM212">
            <v>-0.64</v>
          </cell>
          <cell r="AN212">
            <v>-3.528</v>
          </cell>
          <cell r="AO212">
            <v>-5.26</v>
          </cell>
          <cell r="AP212">
            <v>-7.1819000000000006</v>
          </cell>
          <cell r="AQ212">
            <v>-13.304215499999998</v>
          </cell>
          <cell r="AR212">
            <v>-17.073743224999998</v>
          </cell>
          <cell r="AS212">
            <v>-20.488491869999997</v>
          </cell>
          <cell r="AT212">
            <v>-23.160191209847998</v>
          </cell>
          <cell r="AU212">
            <v>-24.803020772999886</v>
          </cell>
          <cell r="AV212">
            <v>-28.866747696448179</v>
          </cell>
          <cell r="AW212">
            <v>-32.650370050517033</v>
          </cell>
        </row>
        <row r="213">
          <cell r="I213" t="str">
            <v>Free cash flow</v>
          </cell>
          <cell r="L213">
            <v>-2.0590000000000002</v>
          </cell>
          <cell r="M213">
            <v>-1.4510000000000001</v>
          </cell>
          <cell r="N213">
            <v>-1.407</v>
          </cell>
          <cell r="O213">
            <v>-1.3350000000000002</v>
          </cell>
          <cell r="P213">
            <v>-2.2560000000000002</v>
          </cell>
          <cell r="Q213">
            <v>-3.0309999999999997</v>
          </cell>
          <cell r="R213">
            <v>-1.9019999999999999</v>
          </cell>
          <cell r="S213">
            <v>-3.9340000000000011</v>
          </cell>
          <cell r="T213">
            <v>-2.9279999999999995</v>
          </cell>
          <cell r="U213">
            <v>-0.37900000000000011</v>
          </cell>
          <cell r="V213">
            <v>-1.0390000000000001</v>
          </cell>
          <cell r="W213">
            <v>-1.9399999999999977</v>
          </cell>
          <cell r="X213">
            <v>-7.2809999999999997</v>
          </cell>
          <cell r="Y213">
            <v>-1.2600000000000002</v>
          </cell>
          <cell r="Z213">
            <v>-1.4039999999999986</v>
          </cell>
          <cell r="AA213">
            <v>2.148000000000001</v>
          </cell>
          <cell r="AB213">
            <v>-3.8180000000000005</v>
          </cell>
          <cell r="AC213">
            <v>0.19299999999999917</v>
          </cell>
          <cell r="AD213">
            <v>-1.6329999999999989</v>
          </cell>
          <cell r="AE213">
            <v>-10.318034513006941</v>
          </cell>
          <cell r="AF213">
            <v>2.1264123375849597</v>
          </cell>
          <cell r="AG213">
            <v>1.5773645219396437</v>
          </cell>
          <cell r="AH213">
            <v>4.0422046201298709</v>
          </cell>
          <cell r="AI213">
            <v>4.6263102418924946</v>
          </cell>
          <cell r="AJ213">
            <v>1.8920000000000079</v>
          </cell>
          <cell r="AK213">
            <v>-8.7190000000000012</v>
          </cell>
          <cell r="AL213">
            <v>-6.2519999999999998</v>
          </cell>
          <cell r="AM213">
            <v>-11.123000000000005</v>
          </cell>
          <cell r="AN213">
            <v>-6.2859999999999978</v>
          </cell>
          <cell r="AO213">
            <v>-7.7970000000000024</v>
          </cell>
          <cell r="AP213">
            <v>-15.57603451300694</v>
          </cell>
          <cell r="AQ213">
            <v>12.372291721546969</v>
          </cell>
          <cell r="AR213">
            <v>34.753196802704196</v>
          </cell>
          <cell r="AS213">
            <v>61.125902029777457</v>
          </cell>
          <cell r="AT213">
            <v>96.943963673000553</v>
          </cell>
          <cell r="AU213">
            <v>127.94273874690727</v>
          </cell>
          <cell r="AV213">
            <v>153.85629033896467</v>
          </cell>
          <cell r="AW213">
            <v>176.6619979006008</v>
          </cell>
        </row>
        <row r="214">
          <cell r="I214" t="str">
            <v>% change Y/Y</v>
          </cell>
          <cell r="L214" t="str">
            <v>NA</v>
          </cell>
          <cell r="M214" t="str">
            <v>NA</v>
          </cell>
          <cell r="N214" t="str">
            <v>NA</v>
          </cell>
          <cell r="O214" t="str">
            <v>NA</v>
          </cell>
          <cell r="P214" t="str">
            <v>NM</v>
          </cell>
          <cell r="Q214" t="str">
            <v>NM</v>
          </cell>
          <cell r="R214" t="str">
            <v>NM</v>
          </cell>
          <cell r="S214" t="str">
            <v>NM</v>
          </cell>
          <cell r="T214" t="str">
            <v>NM</v>
          </cell>
          <cell r="U214" t="str">
            <v>NM</v>
          </cell>
          <cell r="V214" t="str">
            <v>NM</v>
          </cell>
          <cell r="W214" t="str">
            <v>NM</v>
          </cell>
          <cell r="X214" t="str">
            <v>NM</v>
          </cell>
          <cell r="Y214" t="str">
            <v>NM</v>
          </cell>
          <cell r="Z214" t="str">
            <v>NM</v>
          </cell>
          <cell r="AA214">
            <v>-2.1072164948453627</v>
          </cell>
          <cell r="AB214" t="str">
            <v>NM</v>
          </cell>
          <cell r="AC214">
            <v>-1.1531746031746024</v>
          </cell>
          <cell r="AD214" t="str">
            <v>NM</v>
          </cell>
          <cell r="AE214" t="str">
            <v>NM</v>
          </cell>
          <cell r="AF214">
            <v>-1.5569440381312099</v>
          </cell>
          <cell r="AG214">
            <v>7.1728731706717639</v>
          </cell>
          <cell r="AH214">
            <v>-3.4753243234108226</v>
          </cell>
          <cell r="AI214">
            <v>-1.4483712703287197</v>
          </cell>
          <cell r="AJ214">
            <v>-1.2976246657228265</v>
          </cell>
          <cell r="AK214" t="str">
            <v>NA</v>
          </cell>
          <cell r="AL214" t="str">
            <v>NM</v>
          </cell>
          <cell r="AM214" t="str">
            <v>NM</v>
          </cell>
          <cell r="AN214" t="str">
            <v>NM</v>
          </cell>
          <cell r="AO214" t="str">
            <v>NM</v>
          </cell>
          <cell r="AP214" t="str">
            <v>NM</v>
          </cell>
          <cell r="AQ214">
            <v>-1.7943158903002783</v>
          </cell>
          <cell r="AR214">
            <v>1.808953877330564</v>
          </cell>
          <cell r="AS214">
            <v>0.75885695859268876</v>
          </cell>
          <cell r="AT214">
            <v>0.58597191131468862</v>
          </cell>
          <cell r="AU214">
            <v>0.31975972406562581</v>
          </cell>
          <cell r="AV214">
            <v>0.20254022890129675</v>
          </cell>
          <cell r="AW214">
            <v>0.14822733286622403</v>
          </cell>
        </row>
        <row r="215">
          <cell r="I215" t="str">
            <v>Interest income assumptions</v>
          </cell>
        </row>
        <row r="216">
          <cell r="I216" t="str">
            <v>EBITDA</v>
          </cell>
          <cell r="L216">
            <v>-2.0239999999999996</v>
          </cell>
          <cell r="M216">
            <v>-1.6820000000000002</v>
          </cell>
          <cell r="N216">
            <v>-1.5860000000000005</v>
          </cell>
          <cell r="O216">
            <v>-1.7559999999999993</v>
          </cell>
          <cell r="P216">
            <v>-1.7030000000000001</v>
          </cell>
          <cell r="Q216">
            <v>-2.043000000000001</v>
          </cell>
          <cell r="R216">
            <v>-1.1820000000000002</v>
          </cell>
          <cell r="S216">
            <v>-1.4290000000000014</v>
          </cell>
          <cell r="T216">
            <v>0.16699999999999823</v>
          </cell>
          <cell r="U216">
            <v>-9.9000000000002086E-2</v>
          </cell>
          <cell r="V216">
            <v>0.6190000000000011</v>
          </cell>
          <cell r="W216">
            <v>1.2049999999999998</v>
          </cell>
          <cell r="X216">
            <v>-2.4240000000000017</v>
          </cell>
          <cell r="Y216">
            <v>-0.72999999999999754</v>
          </cell>
          <cell r="Z216">
            <v>-0.54999999999999627</v>
          </cell>
          <cell r="AA216">
            <v>5.5599999999999969</v>
          </cell>
          <cell r="AB216">
            <v>-0.76699999999999602</v>
          </cell>
          <cell r="AC216">
            <v>1.9140000000000028</v>
          </cell>
          <cell r="AD216">
            <v>0.80999999999999384</v>
          </cell>
          <cell r="AE216">
            <v>2.828600000000006</v>
          </cell>
          <cell r="AF216">
            <v>5.4966100000000013</v>
          </cell>
          <cell r="AG216">
            <v>8.1826655000000095</v>
          </cell>
          <cell r="AH216">
            <v>13.143759999999997</v>
          </cell>
          <cell r="AI216">
            <v>16.623079999999998</v>
          </cell>
          <cell r="AJ216">
            <v>16.707000000000001</v>
          </cell>
          <cell r="AK216">
            <v>-8.2840000000000007</v>
          </cell>
          <cell r="AL216">
            <v>-7.048</v>
          </cell>
          <cell r="AM216">
            <v>-6.3570000000000011</v>
          </cell>
          <cell r="AN216">
            <v>1.8920000000000079</v>
          </cell>
          <cell r="AO216">
            <v>1.8860000000000174</v>
          </cell>
          <cell r="AP216">
            <v>4.6455999999999857</v>
          </cell>
          <cell r="AQ216">
            <v>43.446115499999976</v>
          </cell>
          <cell r="AR216">
            <v>81.505984439814739</v>
          </cell>
          <cell r="AS216">
            <v>125.41252358299987</v>
          </cell>
          <cell r="AT216">
            <v>180.01329205030473</v>
          </cell>
          <cell r="AU216">
            <v>225.45621774426269</v>
          </cell>
          <cell r="AV216">
            <v>265.88267967478311</v>
          </cell>
          <cell r="AW216">
            <v>300.63595166771194</v>
          </cell>
        </row>
        <row r="217">
          <cell r="I217" t="str">
            <v>% change Y/Y</v>
          </cell>
          <cell r="L217" t="str">
            <v>NA</v>
          </cell>
          <cell r="M217" t="str">
            <v>NA</v>
          </cell>
          <cell r="N217" t="str">
            <v>NA</v>
          </cell>
          <cell r="O217" t="str">
            <v>NA</v>
          </cell>
          <cell r="P217" t="str">
            <v>NM</v>
          </cell>
          <cell r="Q217" t="str">
            <v>NM</v>
          </cell>
          <cell r="R217" t="str">
            <v>NM</v>
          </cell>
          <cell r="S217" t="str">
            <v>NM</v>
          </cell>
          <cell r="T217">
            <v>-1.0980622431004099</v>
          </cell>
          <cell r="U217" t="str">
            <v>NM</v>
          </cell>
          <cell r="V217">
            <v>-1.5236886632825728</v>
          </cell>
          <cell r="W217">
            <v>-1.8432470258922313</v>
          </cell>
          <cell r="X217" t="str">
            <v>NM</v>
          </cell>
          <cell r="Y217" t="str">
            <v>NM</v>
          </cell>
          <cell r="Z217" t="str">
            <v>NM</v>
          </cell>
          <cell r="AA217">
            <v>3.6141078838174252</v>
          </cell>
          <cell r="AB217" t="str">
            <v>NM</v>
          </cell>
          <cell r="AC217">
            <v>-3.621917808219191</v>
          </cell>
          <cell r="AD217">
            <v>-2.4727272727272718</v>
          </cell>
          <cell r="AE217">
            <v>-0.49125899280575402</v>
          </cell>
          <cell r="AF217">
            <v>-8.1663754889179003</v>
          </cell>
          <cell r="AG217">
            <v>3.2751648380355265</v>
          </cell>
          <cell r="AH217">
            <v>15.226864197530983</v>
          </cell>
          <cell r="AI217">
            <v>4.8767871031605612</v>
          </cell>
          <cell r="AJ217">
            <v>16.707000000000001</v>
          </cell>
          <cell r="AK217" t="str">
            <v>NA</v>
          </cell>
          <cell r="AL217" t="str">
            <v>NM</v>
          </cell>
          <cell r="AM217" t="str">
            <v>NM</v>
          </cell>
          <cell r="AN217">
            <v>-1.2976246657228265</v>
          </cell>
          <cell r="AO217">
            <v>-3.1712473572887978E-3</v>
          </cell>
          <cell r="AP217">
            <v>1.4632025450688988</v>
          </cell>
          <cell r="AQ217">
            <v>8.3520999440330872</v>
          </cell>
          <cell r="AR217">
            <v>0.87602466876042762</v>
          </cell>
          <cell r="AS217">
            <v>0.53869098625029666</v>
          </cell>
          <cell r="AT217">
            <v>0.43536934675562344</v>
          </cell>
          <cell r="AU217">
            <v>0.25244205678577858</v>
          </cell>
          <cell r="AV217">
            <v>0.1793095898396404</v>
          </cell>
          <cell r="AW217">
            <v>0.1307090481991442</v>
          </cell>
        </row>
        <row r="218">
          <cell r="I218" t="str">
            <v>Current period cash</v>
          </cell>
          <cell r="L218">
            <v>8.1489999999999991</v>
          </cell>
          <cell r="M218">
            <v>6.48</v>
          </cell>
          <cell r="N218">
            <v>4.8280000000000003</v>
          </cell>
          <cell r="O218">
            <v>19.170999999999999</v>
          </cell>
          <cell r="P218">
            <v>14.654999999999999</v>
          </cell>
          <cell r="Q218">
            <v>11.657999999999999</v>
          </cell>
          <cell r="R218">
            <v>9.7690000000000001</v>
          </cell>
          <cell r="S218">
            <v>27.803000000000001</v>
          </cell>
          <cell r="T218">
            <v>24.065999999999999</v>
          </cell>
          <cell r="U218">
            <v>21.657</v>
          </cell>
          <cell r="V218">
            <v>20.015000000000001</v>
          </cell>
          <cell r="W218">
            <v>16.707000000000001</v>
          </cell>
          <cell r="X218">
            <v>128.506</v>
          </cell>
          <cell r="Y218">
            <v>123.47199999999999</v>
          </cell>
          <cell r="Z218">
            <v>122.404</v>
          </cell>
          <cell r="AA218">
            <v>137.43899999999999</v>
          </cell>
          <cell r="AB218">
            <v>133.49600000000001</v>
          </cell>
          <cell r="AC218">
            <v>122.63500000000001</v>
          </cell>
          <cell r="AD218">
            <v>115.26842373889049</v>
          </cell>
          <cell r="AE218">
            <v>96.193234330234773</v>
          </cell>
          <cell r="AF218">
            <v>-1.8352080000000002</v>
          </cell>
          <cell r="AG218">
            <v>10.199999999999999</v>
          </cell>
          <cell r="AH218">
            <v>19.170999999999999</v>
          </cell>
          <cell r="AI218">
            <v>27.803000000000001</v>
          </cell>
          <cell r="AJ218">
            <v>16.707000000000001</v>
          </cell>
          <cell r="AK218">
            <v>137.43899999999999</v>
          </cell>
          <cell r="AL218">
            <v>96.193234330234773</v>
          </cell>
          <cell r="AM218">
            <v>110.90381327880542</v>
          </cell>
          <cell r="AN218">
            <v>150.66245034664576</v>
          </cell>
          <cell r="AO218">
            <v>228.21045861588982</v>
          </cell>
          <cell r="AP218">
            <v>347.15218134567567</v>
          </cell>
          <cell r="AQ218">
            <v>509.40434632440594</v>
          </cell>
          <cell r="AR218">
            <v>689.57797519435655</v>
          </cell>
          <cell r="AS218">
            <v>898.66171256946632</v>
          </cell>
          <cell r="AT218">
            <v>-21.064908519124028</v>
          </cell>
          <cell r="AU218">
            <v>-25.592678949631495</v>
          </cell>
          <cell r="AV218">
            <v>-30.268517377714371</v>
          </cell>
          <cell r="AW218">
            <v>-34.969123064411022</v>
          </cell>
        </row>
        <row r="219">
          <cell r="I219" t="str">
            <v>Prior period cash</v>
          </cell>
          <cell r="L219">
            <v>0</v>
          </cell>
          <cell r="M219">
            <v>8.1489999999999991</v>
          </cell>
          <cell r="N219">
            <v>6.48</v>
          </cell>
          <cell r="O219">
            <v>4.8280000000000003</v>
          </cell>
          <cell r="P219">
            <v>19.170999999999999</v>
          </cell>
          <cell r="Q219">
            <v>14.654999999999999</v>
          </cell>
          <cell r="R219">
            <v>11.657999999999999</v>
          </cell>
          <cell r="S219">
            <v>9.7690000000000001</v>
          </cell>
          <cell r="T219">
            <v>27.803000000000001</v>
          </cell>
          <cell r="U219">
            <v>24.065999999999999</v>
          </cell>
          <cell r="V219">
            <v>21.657</v>
          </cell>
          <cell r="W219">
            <v>20.015000000000001</v>
          </cell>
          <cell r="X219">
            <v>16.707000000000001</v>
          </cell>
          <cell r="Y219">
            <v>128.506</v>
          </cell>
          <cell r="Z219">
            <v>123.47199999999999</v>
          </cell>
          <cell r="AA219">
            <v>122.404</v>
          </cell>
          <cell r="AB219">
            <v>137.43899999999999</v>
          </cell>
          <cell r="AC219">
            <v>133.49600000000001</v>
          </cell>
          <cell r="AD219">
            <v>122.63500000000001</v>
          </cell>
          <cell r="AE219">
            <v>115.26842373889049</v>
          </cell>
          <cell r="AF219">
            <v>7.7791146772268736</v>
          </cell>
          <cell r="AG219">
            <v>0</v>
          </cell>
          <cell r="AH219">
            <v>10.199999999999999</v>
          </cell>
          <cell r="AI219">
            <v>19.170999999999999</v>
          </cell>
          <cell r="AJ219">
            <v>27.803000000000001</v>
          </cell>
          <cell r="AK219">
            <v>16.707000000000001</v>
          </cell>
          <cell r="AL219">
            <v>137.43899999999999</v>
          </cell>
          <cell r="AM219">
            <v>96.193234330234773</v>
          </cell>
          <cell r="AN219">
            <v>110.90381327880542</v>
          </cell>
          <cell r="AO219">
            <v>150.66245034664576</v>
          </cell>
          <cell r="AP219">
            <v>228.21045861588982</v>
          </cell>
          <cell r="AQ219">
            <v>347.15218134567567</v>
          </cell>
          <cell r="AR219">
            <v>509.40434632440594</v>
          </cell>
          <cell r="AS219">
            <v>689.57797519435655</v>
          </cell>
          <cell r="AT219">
            <v>113.66047824509795</v>
          </cell>
          <cell r="AU219">
            <v>152.90024868056489</v>
          </cell>
          <cell r="AV219">
            <v>180.02126216729079</v>
          </cell>
          <cell r="AW219">
            <v>196.38854431579801</v>
          </cell>
        </row>
        <row r="220">
          <cell r="I220" t="str">
            <v>Interest income assumptions</v>
          </cell>
          <cell r="L220">
            <v>-3.5999999999999997E-2</v>
          </cell>
          <cell r="M220">
            <v>-0.04</v>
          </cell>
          <cell r="N220">
            <v>-3.5999999999999997E-2</v>
          </cell>
          <cell r="O220">
            <v>-3.2000000000000001E-2</v>
          </cell>
          <cell r="P220">
            <v>-1.7000000000000001E-2</v>
          </cell>
          <cell r="Q220">
            <v>2E-3</v>
          </cell>
          <cell r="R220">
            <v>0</v>
          </cell>
          <cell r="S220">
            <v>-9.1999999999999998E-2</v>
          </cell>
          <cell r="T220">
            <v>0</v>
          </cell>
          <cell r="U220">
            <v>-2.7E-2</v>
          </cell>
          <cell r="V220">
            <v>-3.6999999999999998E-2</v>
          </cell>
          <cell r="W220">
            <v>-3.5000000000000003E-2</v>
          </cell>
          <cell r="X220">
            <v>-0.97699999999999998</v>
          </cell>
          <cell r="Y220">
            <v>0.106</v>
          </cell>
          <cell r="Z220">
            <v>-1.4E-2</v>
          </cell>
          <cell r="AA220">
            <v>-1.2999999999999999E-2</v>
          </cell>
          <cell r="AB220">
            <v>-1.0999999999999999E-2</v>
          </cell>
          <cell r="AC220">
            <v>-0.01</v>
          </cell>
          <cell r="AD220">
            <v>7.6646875000000003E-2</v>
          </cell>
          <cell r="AE220">
            <v>7.2042764836806564E-2</v>
          </cell>
          <cell r="AF220">
            <v>-3.037484200426106</v>
          </cell>
          <cell r="AG220">
            <v>0.16</v>
          </cell>
          <cell r="AH220">
            <v>-0.14399999999999999</v>
          </cell>
          <cell r="AI220">
            <v>-0.107</v>
          </cell>
          <cell r="AJ220">
            <v>-9.9000000000000005E-2</v>
          </cell>
          <cell r="AK220">
            <v>-0.89800000000000002</v>
          </cell>
          <cell r="AL220">
            <v>0.12768963983680656</v>
          </cell>
          <cell r="AM220">
            <v>0.96193234330234778</v>
          </cell>
          <cell r="AN220">
            <v>1.1090381327880541</v>
          </cell>
          <cell r="AO220">
            <v>1.5066245034664576</v>
          </cell>
          <cell r="AP220">
            <v>2.2821045861588982</v>
          </cell>
          <cell r="AQ220">
            <v>3.4715218134567567</v>
          </cell>
          <cell r="AR220">
            <v>5.0940434632440592</v>
          </cell>
          <cell r="AS220">
            <v>6.8957797519435653</v>
          </cell>
          <cell r="AT220">
            <v>0.48605589422088857</v>
          </cell>
          <cell r="AU220">
            <v>0.34523671764648145</v>
          </cell>
          <cell r="AV220">
            <v>0.17737717054591839</v>
          </cell>
          <cell r="AW220">
            <v>9.0918605677241526E-2</v>
          </cell>
        </row>
        <row r="221">
          <cell r="I221" t="str">
            <v>Current period cash</v>
          </cell>
          <cell r="L221">
            <v>8.1489999999999991</v>
          </cell>
          <cell r="M221">
            <v>6.48</v>
          </cell>
          <cell r="N221">
            <v>4.8280000000000003</v>
          </cell>
          <cell r="O221">
            <v>19.170999999999999</v>
          </cell>
          <cell r="P221">
            <v>14.654999999999999</v>
          </cell>
          <cell r="Q221">
            <v>11.657999999999999</v>
          </cell>
          <cell r="R221">
            <v>9.7690000000000001</v>
          </cell>
          <cell r="S221">
            <v>27.803000000000001</v>
          </cell>
          <cell r="T221">
            <v>24.065999999999999</v>
          </cell>
          <cell r="U221">
            <v>21.657</v>
          </cell>
          <cell r="V221">
            <v>20.015000000000001</v>
          </cell>
          <cell r="W221">
            <v>16.707000000000001</v>
          </cell>
          <cell r="X221">
            <v>128.506</v>
          </cell>
          <cell r="Y221">
            <v>123.47199999999999</v>
          </cell>
          <cell r="Z221">
            <v>122.404</v>
          </cell>
          <cell r="AA221">
            <v>137.43899999999999</v>
          </cell>
          <cell r="AB221">
            <v>133.49600000000001</v>
          </cell>
          <cell r="AC221">
            <v>122.63500000000001</v>
          </cell>
          <cell r="AD221">
            <v>121.2</v>
          </cell>
          <cell r="AE221">
            <v>101.39896548699301</v>
          </cell>
          <cell r="AF221">
            <v>103.52537782457797</v>
          </cell>
          <cell r="AG221">
            <v>105.10274234651762</v>
          </cell>
          <cell r="AH221">
            <v>109.14494696664748</v>
          </cell>
          <cell r="AI221">
            <v>113.77125720853998</v>
          </cell>
          <cell r="AJ221" t="str">
            <v>NM</v>
          </cell>
          <cell r="AK221">
            <v>10.199999999999999</v>
          </cell>
          <cell r="AL221">
            <v>19.170999999999999</v>
          </cell>
          <cell r="AM221">
            <v>27.803000000000001</v>
          </cell>
          <cell r="AN221">
            <v>16.707000000000001</v>
          </cell>
          <cell r="AO221">
            <v>137.43899999999999</v>
          </cell>
          <cell r="AP221">
            <v>101.39896548699301</v>
          </cell>
          <cell r="AQ221">
            <v>113.77125720853998</v>
          </cell>
          <cell r="AR221">
            <v>148.52445401124425</v>
          </cell>
          <cell r="AS221">
            <v>209.65035604102169</v>
          </cell>
          <cell r="AT221">
            <v>306.59431971402228</v>
          </cell>
          <cell r="AU221">
            <v>434.53705846092953</v>
          </cell>
          <cell r="AV221">
            <v>588.39334879989417</v>
          </cell>
          <cell r="AW221">
            <v>765.05534670049497</v>
          </cell>
        </row>
        <row r="222">
          <cell r="I222" t="str">
            <v>Prior period cash</v>
          </cell>
          <cell r="L222">
            <v>0</v>
          </cell>
          <cell r="M222">
            <v>8.1489999999999991</v>
          </cell>
          <cell r="N222">
            <v>6.48</v>
          </cell>
          <cell r="O222">
            <v>4.8280000000000003</v>
          </cell>
          <cell r="P222">
            <v>19.170999999999999</v>
          </cell>
          <cell r="Q222">
            <v>14.654999999999999</v>
          </cell>
          <cell r="R222">
            <v>11.657999999999999</v>
          </cell>
          <cell r="S222">
            <v>9.7690000000000001</v>
          </cell>
          <cell r="T222">
            <v>27.803000000000001</v>
          </cell>
          <cell r="U222">
            <v>24.065999999999999</v>
          </cell>
          <cell r="V222">
            <v>21.657</v>
          </cell>
          <cell r="W222">
            <v>20.015000000000001</v>
          </cell>
          <cell r="X222">
            <v>16.707000000000001</v>
          </cell>
          <cell r="Y222">
            <v>128.506</v>
          </cell>
          <cell r="Z222">
            <v>123.47199999999999</v>
          </cell>
          <cell r="AA222">
            <v>122.404</v>
          </cell>
          <cell r="AB222">
            <v>137.43899999999999</v>
          </cell>
          <cell r="AC222">
            <v>133.49600000000001</v>
          </cell>
          <cell r="AD222">
            <v>122.63500000000001</v>
          </cell>
          <cell r="AE222">
            <v>121.2</v>
          </cell>
          <cell r="AF222">
            <v>101.39896548699301</v>
          </cell>
          <cell r="AG222">
            <v>103.52537782457797</v>
          </cell>
          <cell r="AH222">
            <v>105.10274234651762</v>
          </cell>
          <cell r="AI222">
            <v>109.14494696664748</v>
          </cell>
          <cell r="AJ222">
            <v>27.803000000000001</v>
          </cell>
          <cell r="AK222">
            <v>0</v>
          </cell>
          <cell r="AL222">
            <v>10.199999999999999</v>
          </cell>
          <cell r="AM222">
            <v>19.170999999999999</v>
          </cell>
          <cell r="AN222">
            <v>27.803000000000001</v>
          </cell>
          <cell r="AO222">
            <v>16.707000000000001</v>
          </cell>
          <cell r="AP222">
            <v>137.43899999999999</v>
          </cell>
          <cell r="AQ222">
            <v>101.39896548699301</v>
          </cell>
          <cell r="AR222">
            <v>113.77125720853998</v>
          </cell>
          <cell r="AS222">
            <v>148.52445401124425</v>
          </cell>
          <cell r="AT222">
            <v>209.65035604102169</v>
          </cell>
          <cell r="AU222">
            <v>306.59431971402228</v>
          </cell>
          <cell r="AV222">
            <v>434.53705846092953</v>
          </cell>
          <cell r="AW222">
            <v>588.39334879989417</v>
          </cell>
        </row>
        <row r="223">
          <cell r="I223" t="str">
            <v>Interest income</v>
          </cell>
          <cell r="L223">
            <v>-3.5999999999999997E-2</v>
          </cell>
          <cell r="M223">
            <v>-0.04</v>
          </cell>
          <cell r="N223">
            <v>-3.5999999999999997E-2</v>
          </cell>
          <cell r="O223">
            <v>-3.2000000000000001E-2</v>
          </cell>
          <cell r="P223">
            <v>-1.7000000000000001E-2</v>
          </cell>
          <cell r="Q223">
            <v>2E-3</v>
          </cell>
          <cell r="R223">
            <v>0</v>
          </cell>
          <cell r="S223">
            <v>-9.1999999999999998E-2</v>
          </cell>
          <cell r="T223">
            <v>0</v>
          </cell>
          <cell r="U223">
            <v>-2.7E-2</v>
          </cell>
          <cell r="V223">
            <v>-3.6999999999999998E-2</v>
          </cell>
          <cell r="W223">
            <v>-3.5000000000000003E-2</v>
          </cell>
          <cell r="X223">
            <v>-0.97699999999999998</v>
          </cell>
          <cell r="Y223">
            <v>0.106</v>
          </cell>
          <cell r="Z223">
            <v>-0.2</v>
          </cell>
          <cell r="AA223">
            <v>-1.2999999999999999E-2</v>
          </cell>
          <cell r="AB223">
            <v>-1.0999999999999999E-2</v>
          </cell>
          <cell r="AC223">
            <v>-0.01</v>
          </cell>
          <cell r="AD223">
            <v>-0.24</v>
          </cell>
          <cell r="AE223">
            <v>7.5749999999999998E-2</v>
          </cell>
          <cell r="AF223">
            <v>6.3374353429370631E-2</v>
          </cell>
          <cell r="AG223">
            <v>6.4703361140361237E-2</v>
          </cell>
          <cell r="AH223">
            <v>6.5689213966573512E-2</v>
          </cell>
          <cell r="AI223">
            <v>6.8215591854154684E-2</v>
          </cell>
          <cell r="AJ223">
            <v>3.528</v>
          </cell>
          <cell r="AK223">
            <v>0.16</v>
          </cell>
          <cell r="AL223">
            <v>-0.14399999999999999</v>
          </cell>
          <cell r="AM223">
            <v>-0.107</v>
          </cell>
          <cell r="AN223">
            <v>-9.9000000000000005E-2</v>
          </cell>
          <cell r="AO223">
            <v>-1.0839999999999999</v>
          </cell>
          <cell r="AP223">
            <v>-0.32525000000000004</v>
          </cell>
          <cell r="AQ223">
            <v>0.26198252039046011</v>
          </cell>
          <cell r="AR223">
            <v>1.1377125720853998</v>
          </cell>
          <cell r="AS223">
            <v>1.4852445401124426</v>
          </cell>
          <cell r="AT223">
            <v>2.0965035604102171</v>
          </cell>
          <cell r="AU223">
            <v>3.0659431971402227</v>
          </cell>
          <cell r="AV223">
            <v>4.3453705846092952</v>
          </cell>
          <cell r="AW223">
            <v>5.8839334879989416</v>
          </cell>
        </row>
        <row r="224">
          <cell r="I224" t="str">
            <v>Implied annualized interest rate</v>
          </cell>
          <cell r="L224" t="str">
            <v>NM</v>
          </cell>
          <cell r="M224" t="str">
            <v>NM</v>
          </cell>
          <cell r="N224" t="str">
            <v>NM</v>
          </cell>
          <cell r="O224" t="str">
            <v>NM</v>
          </cell>
          <cell r="P224" t="str">
            <v>NM</v>
          </cell>
          <cell r="Q224">
            <v>6.0806445483221221E-4</v>
          </cell>
          <cell r="R224" t="str">
            <v>NM</v>
          </cell>
          <cell r="S224" t="str">
            <v>NM</v>
          </cell>
          <cell r="T224" t="str">
            <v>NM</v>
          </cell>
          <cell r="U224" t="str">
            <v>NM</v>
          </cell>
          <cell r="V224" t="str">
            <v>NM</v>
          </cell>
          <cell r="W224" t="str">
            <v>NM</v>
          </cell>
          <cell r="X224" t="str">
            <v>NM</v>
          </cell>
          <cell r="Y224">
            <v>3.3653731674987497E-3</v>
          </cell>
          <cell r="Z224" t="str">
            <v>NM</v>
          </cell>
          <cell r="AA224" t="str">
            <v>NM</v>
          </cell>
          <cell r="AB224" t="str">
            <v>NM</v>
          </cell>
          <cell r="AC224" t="str">
            <v>NM</v>
          </cell>
          <cell r="AD224" t="str">
            <v>NM</v>
          </cell>
          <cell r="AE224">
            <v>2.5000000000000001E-3</v>
          </cell>
          <cell r="AF224">
            <v>2.5000000000000001E-3</v>
          </cell>
          <cell r="AG224">
            <v>2.5000000000000001E-3</v>
          </cell>
          <cell r="AH224">
            <v>2.5000000000000001E-3</v>
          </cell>
          <cell r="AI224">
            <v>2.5000000000000001E-3</v>
          </cell>
          <cell r="AJ224">
            <v>3.528</v>
          </cell>
          <cell r="AK224">
            <v>3.1372549019607843E-2</v>
          </cell>
          <cell r="AL224" t="str">
            <v>NM</v>
          </cell>
          <cell r="AM224" t="str">
            <v>NM</v>
          </cell>
          <cell r="AN224" t="str">
            <v>NM</v>
          </cell>
          <cell r="AO224" t="str">
            <v>NM</v>
          </cell>
          <cell r="AP224" t="str">
            <v>NM</v>
          </cell>
          <cell r="AQ224">
            <v>2.4351187363055044E-3</v>
          </cell>
          <cell r="AR224">
            <v>0.01</v>
          </cell>
          <cell r="AS224">
            <v>0.01</v>
          </cell>
          <cell r="AT224">
            <v>0.01</v>
          </cell>
          <cell r="AU224">
            <v>0.01</v>
          </cell>
          <cell r="AV224">
            <v>0.01</v>
          </cell>
          <cell r="AW224">
            <v>0.01</v>
          </cell>
        </row>
        <row r="225">
          <cell r="I225" t="str">
            <v>Capex</v>
          </cell>
          <cell r="L225">
            <v>3.0000000000000001E-3</v>
          </cell>
          <cell r="M225">
            <v>6.0000000000000001E-3</v>
          </cell>
          <cell r="N225">
            <v>3.2000000000000001E-2</v>
          </cell>
          <cell r="O225">
            <v>3.7999999999999999E-2</v>
          </cell>
          <cell r="P225">
            <v>7.5999999999999998E-2</v>
          </cell>
          <cell r="Q225">
            <v>7.6999999999999999E-2</v>
          </cell>
          <cell r="R225">
            <v>9.8000000000000004E-2</v>
          </cell>
          <cell r="S225">
            <v>0.38900000000000001</v>
          </cell>
          <cell r="T225">
            <v>0.25900000000000001</v>
          </cell>
          <cell r="U225">
            <v>0.67200000000000004</v>
          </cell>
          <cell r="V225">
            <v>1.331</v>
          </cell>
          <cell r="W225">
            <v>1.266</v>
          </cell>
          <cell r="X225">
            <v>0.58799999999999997</v>
          </cell>
          <cell r="Y225">
            <v>1.3340000000000001</v>
          </cell>
          <cell r="Z225">
            <v>1.5579999999999998</v>
          </cell>
          <cell r="AA225">
            <v>1.7799999999999998</v>
          </cell>
          <cell r="AB225">
            <v>1.84</v>
          </cell>
          <cell r="AC225">
            <v>0.93099999999999983</v>
          </cell>
          <cell r="AD225">
            <v>3.8153313</v>
          </cell>
          <cell r="AE225">
            <v>5.7380400000000007</v>
          </cell>
          <cell r="AG225">
            <v>0.36299999999999999</v>
          </cell>
          <cell r="AH225">
            <v>7.9000000000000001E-2</v>
          </cell>
          <cell r="AI225">
            <v>0.64</v>
          </cell>
          <cell r="AJ225">
            <v>3.528</v>
          </cell>
          <cell r="AK225">
            <v>5.26</v>
          </cell>
          <cell r="AL225">
            <v>12.324371299999999</v>
          </cell>
          <cell r="AM225">
            <v>14.900685374999998</v>
          </cell>
          <cell r="AN225">
            <v>15.840739319999997</v>
          </cell>
          <cell r="AO225">
            <v>14.283085231799998</v>
          </cell>
          <cell r="AP225">
            <v>16.646246964547199</v>
          </cell>
          <cell r="AQ225">
            <v>20.055398342886466</v>
          </cell>
          <cell r="AR225">
            <v>23.341274807384984</v>
          </cell>
          <cell r="AS225">
            <v>26.400662378938549</v>
          </cell>
        </row>
        <row r="226">
          <cell r="I226" t="str">
            <v>Capex as % of revenue</v>
          </cell>
          <cell r="L226">
            <v>1.8438844499078057E-3</v>
          </cell>
          <cell r="M226">
            <v>1.7709563164108619E-3</v>
          </cell>
          <cell r="N226">
            <v>7.7991713380453336E-3</v>
          </cell>
          <cell r="O226">
            <v>5.3506054632497888E-3</v>
          </cell>
          <cell r="P226">
            <v>8.6118980169971673E-3</v>
          </cell>
          <cell r="Q226">
            <v>8.3171311298336579E-3</v>
          </cell>
          <cell r="R226">
            <v>8.9058524173028005E-3</v>
          </cell>
          <cell r="S226">
            <v>2.0756629848994186E-2</v>
          </cell>
          <cell r="T226">
            <v>1.2050435025357095E-2</v>
          </cell>
          <cell r="U226">
            <v>2.9937185369982629E-2</v>
          </cell>
          <cell r="V226">
            <v>5.2840525626265435E-2</v>
          </cell>
          <cell r="W226">
            <v>3.6643607629743266E-2</v>
          </cell>
          <cell r="X226">
            <v>1.7856058305496508E-2</v>
          </cell>
          <cell r="Y226">
            <v>3.3848417954378221E-2</v>
          </cell>
          <cell r="Z226">
            <v>3.2892792298273021E-2</v>
          </cell>
          <cell r="AA226">
            <v>3.0710835058661141E-2</v>
          </cell>
          <cell r="AB226">
            <v>3.7218334075003037E-2</v>
          </cell>
          <cell r="AC226">
            <v>1.633075479310284E-2</v>
          </cell>
          <cell r="AD226">
            <v>4.4999999999999998E-2</v>
          </cell>
          <cell r="AE226">
            <v>4.4999999999999998E-2</v>
          </cell>
          <cell r="AG226">
            <v>5.7793345008756568E-2</v>
          </cell>
          <cell r="AH226">
            <v>4.870530209617756E-3</v>
          </cell>
          <cell r="AI226">
            <v>1.3381282930500964E-2</v>
          </cell>
          <cell r="AJ226">
            <v>3.4028434190474355E-2</v>
          </cell>
          <cell r="AK226">
            <v>2.9605948206476159E-2</v>
          </cell>
          <cell r="AL226">
            <v>3.8665405111447691E-2</v>
          </cell>
          <cell r="AM226">
            <v>3.1165405111447692E-2</v>
          </cell>
          <cell r="AN226">
            <v>2.3665405111447692E-2</v>
          </cell>
          <cell r="AO226">
            <v>1.6165405111447692E-2</v>
          </cell>
          <cell r="AP226">
            <v>1.4999999999999999E-2</v>
          </cell>
          <cell r="AQ226">
            <v>1.4999999999999999E-2</v>
          </cell>
          <cell r="AR226">
            <v>1.4999999999999999E-2</v>
          </cell>
          <cell r="AS226">
            <v>1.4999999999999999E-2</v>
          </cell>
        </row>
        <row r="227">
          <cell r="I227" t="str">
            <v>Cash flow statement assumptions</v>
          </cell>
          <cell r="L227">
            <v>5.5555555555555556E-4</v>
          </cell>
          <cell r="M227">
            <v>1.1111111111111111E-3</v>
          </cell>
          <cell r="N227">
            <v>5.9259259259259256E-3</v>
          </cell>
          <cell r="O227">
            <v>7.0370370370370361E-3</v>
          </cell>
          <cell r="P227">
            <v>1.4074074074074072E-2</v>
          </cell>
          <cell r="Q227">
            <v>1.4259259259259258E-2</v>
          </cell>
          <cell r="R227">
            <v>1.8148148148148149E-2</v>
          </cell>
          <cell r="S227">
            <v>7.2037037037037038E-2</v>
          </cell>
          <cell r="T227">
            <v>4.7962962962962964E-2</v>
          </cell>
          <cell r="U227">
            <v>0.12444444444444444</v>
          </cell>
          <cell r="V227">
            <v>0.24648148148148147</v>
          </cell>
          <cell r="W227">
            <v>0.23444444444444443</v>
          </cell>
          <cell r="X227">
            <v>0.10888888888888888</v>
          </cell>
          <cell r="Y227">
            <v>0.24703703703703703</v>
          </cell>
          <cell r="Z227">
            <v>0.28851851851851845</v>
          </cell>
          <cell r="AA227">
            <v>0.32962962962962955</v>
          </cell>
          <cell r="AB227">
            <v>0.36832814814814813</v>
          </cell>
          <cell r="AC227">
            <v>0.45249666666666671</v>
          </cell>
          <cell r="AD227">
            <v>0.55084903703703691</v>
          </cell>
          <cell r="AE227">
            <v>0.67405333333333317</v>
          </cell>
          <cell r="AF227">
            <v>108.96622528821659</v>
          </cell>
          <cell r="AG227">
            <v>6.7222222222222211E-2</v>
          </cell>
          <cell r="AH227">
            <v>1.462962962962963E-2</v>
          </cell>
          <cell r="AI227">
            <v>0.11851851851851851</v>
          </cell>
          <cell r="AJ227">
            <v>0.65333333333333332</v>
          </cell>
          <cell r="AK227">
            <v>0.97407407407407398</v>
          </cell>
          <cell r="AL227">
            <v>2.0457271851851848</v>
          </cell>
          <cell r="AM227">
            <v>2.4267438734259259</v>
          </cell>
          <cell r="AN227">
            <v>2.5966159445657402</v>
          </cell>
          <cell r="AO227">
            <v>2.4217208776195145</v>
          </cell>
          <cell r="AP227">
            <v>2.6621579753527147</v>
          </cell>
          <cell r="AQ227">
            <v>3.2638003534664772</v>
          </cell>
          <cell r="AR227">
            <v>3.853890235292651</v>
          </cell>
          <cell r="AS227">
            <v>4.4113119859458791</v>
          </cell>
          <cell r="AT227">
            <v>355.02731151228568</v>
          </cell>
          <cell r="AU227">
            <v>507.92756019285059</v>
          </cell>
          <cell r="AV227">
            <v>687.94882236014132</v>
          </cell>
          <cell r="AW227">
            <v>884.33736667593939</v>
          </cell>
        </row>
        <row r="228">
          <cell r="I228" t="str">
            <v>Capex</v>
          </cell>
          <cell r="L228">
            <v>3.0000000000000001E-3</v>
          </cell>
          <cell r="M228">
            <v>6.0000000000000001E-3</v>
          </cell>
          <cell r="N228">
            <v>3.2000000000000001E-2</v>
          </cell>
          <cell r="O228">
            <v>3.7999999999999999E-2</v>
          </cell>
          <cell r="P228">
            <v>7.5999999999999998E-2</v>
          </cell>
          <cell r="Q228">
            <v>7.6999999999999999E-2</v>
          </cell>
          <cell r="R228">
            <v>9.8000000000000004E-2</v>
          </cell>
          <cell r="S228">
            <v>0.38900000000000001</v>
          </cell>
          <cell r="T228">
            <v>0.25900000000000001</v>
          </cell>
          <cell r="U228">
            <v>0.67200000000000004</v>
          </cell>
          <cell r="V228">
            <v>1.331</v>
          </cell>
          <cell r="W228">
            <v>1.266</v>
          </cell>
          <cell r="X228">
            <v>0.58799999999999997</v>
          </cell>
          <cell r="Y228">
            <v>1.3340000000000001</v>
          </cell>
          <cell r="Z228">
            <v>1.5579999999999998</v>
          </cell>
          <cell r="AA228">
            <v>1.7799999999999998</v>
          </cell>
          <cell r="AB228">
            <v>1.84</v>
          </cell>
          <cell r="AC228">
            <v>0.93099999999999983</v>
          </cell>
          <cell r="AD228">
            <v>1.3680000000000001</v>
          </cell>
          <cell r="AE228">
            <v>3.0428999999999999</v>
          </cell>
          <cell r="AF228">
            <v>2.8179659999999997</v>
          </cell>
          <cell r="AG228">
            <v>3.1639995000000001</v>
          </cell>
          <cell r="AH228">
            <v>3.3664799999999997</v>
          </cell>
          <cell r="AI228">
            <v>3.9557700000000002</v>
          </cell>
          <cell r="AJ228">
            <v>0.65333333333333332</v>
          </cell>
          <cell r="AK228">
            <v>0.36299999999999999</v>
          </cell>
          <cell r="AL228">
            <v>7.9000000000000001E-2</v>
          </cell>
          <cell r="AM228">
            <v>0.64</v>
          </cell>
          <cell r="AN228">
            <v>3.528</v>
          </cell>
          <cell r="AO228">
            <v>5.26</v>
          </cell>
          <cell r="AP228">
            <v>7.1819000000000006</v>
          </cell>
          <cell r="AQ228">
            <v>13.304215499999998</v>
          </cell>
          <cell r="AR228">
            <v>17.073743224999998</v>
          </cell>
          <cell r="AS228">
            <v>20.488491869999997</v>
          </cell>
          <cell r="AT228">
            <v>23.160191209847998</v>
          </cell>
          <cell r="AU228">
            <v>24.803020772999886</v>
          </cell>
          <cell r="AV228">
            <v>28.866747696448179</v>
          </cell>
          <cell r="AW228">
            <v>32.650370050517033</v>
          </cell>
        </row>
        <row r="229">
          <cell r="I229" t="str">
            <v>Capex as % of revenue</v>
          </cell>
          <cell r="K229">
            <v>5.4</v>
          </cell>
          <cell r="L229">
            <v>1.8438844499078057E-3</v>
          </cell>
          <cell r="M229">
            <v>1.7709563164108619E-3</v>
          </cell>
          <cell r="N229">
            <v>7.7991713380453336E-3</v>
          </cell>
          <cell r="O229">
            <v>5.3506054632497888E-3</v>
          </cell>
          <cell r="P229">
            <v>8.6118980169971673E-3</v>
          </cell>
          <cell r="Q229">
            <v>8.3171311298336579E-3</v>
          </cell>
          <cell r="R229">
            <v>8.9058524173028005E-3</v>
          </cell>
          <cell r="S229">
            <v>2.0756629848994186E-2</v>
          </cell>
          <cell r="T229">
            <v>1.2050435025357095E-2</v>
          </cell>
          <cell r="U229">
            <v>2.9937185369982629E-2</v>
          </cell>
          <cell r="V229">
            <v>5.2840525626265435E-2</v>
          </cell>
          <cell r="W229">
            <v>3.6643607629743266E-2</v>
          </cell>
          <cell r="X229">
            <v>1.7856058305496508E-2</v>
          </cell>
          <cell r="Y229">
            <v>3.3848417954378221E-2</v>
          </cell>
          <cell r="Z229">
            <v>2.5120928732666879E-2</v>
          </cell>
          <cell r="AA229">
            <v>3.0710835058661141E-2</v>
          </cell>
          <cell r="AB229">
            <v>3.7218334075003037E-2</v>
          </cell>
          <cell r="AC229">
            <v>1.633075479310284E-2</v>
          </cell>
          <cell r="AD229">
            <v>1.5848007414272478E-2</v>
          </cell>
          <cell r="AE229">
            <v>0.03</v>
          </cell>
          <cell r="AF229">
            <v>0.03</v>
          </cell>
          <cell r="AG229">
            <v>0.03</v>
          </cell>
          <cell r="AH229">
            <v>0.03</v>
          </cell>
          <cell r="AI229">
            <v>0.03</v>
          </cell>
          <cell r="AJ229">
            <v>0.75900000000000001</v>
          </cell>
          <cell r="AK229">
            <v>5.7793345008756568E-2</v>
          </cell>
          <cell r="AL229">
            <v>4.870530209617756E-3</v>
          </cell>
          <cell r="AM229">
            <v>1.3381282930500964E-2</v>
          </cell>
          <cell r="AN229">
            <v>3.4028434190474355E-2</v>
          </cell>
          <cell r="AO229">
            <v>2.7350107372569814E-2</v>
          </cell>
          <cell r="AP229">
            <v>2.4411873676482086E-2</v>
          </cell>
          <cell r="AQ229">
            <v>0.03</v>
          </cell>
          <cell r="AR229">
            <v>2.75E-2</v>
          </cell>
          <cell r="AS229">
            <v>2.5000000000000001E-2</v>
          </cell>
          <cell r="AT229">
            <v>2.2500000000000003E-2</v>
          </cell>
          <cell r="AU229">
            <v>2.0000000000000004E-2</v>
          </cell>
          <cell r="AV229">
            <v>0.02</v>
          </cell>
          <cell r="AW229">
            <v>0.02</v>
          </cell>
        </row>
        <row r="230">
          <cell r="I230" t="str">
            <v>Implied amortization</v>
          </cell>
          <cell r="K230">
            <v>5.4</v>
          </cell>
          <cell r="L230">
            <v>3.344444444444445E-2</v>
          </cell>
          <cell r="M230">
            <v>3.2888888888888891E-2</v>
          </cell>
          <cell r="N230">
            <v>3.0074074074074073E-2</v>
          </cell>
          <cell r="O230">
            <v>3.4962962962962967E-2</v>
          </cell>
          <cell r="P230">
            <v>2.792592592592593E-2</v>
          </cell>
          <cell r="Q230">
            <v>3.0740740740740742E-2</v>
          </cell>
          <cell r="R230">
            <v>3.585185185185185E-2</v>
          </cell>
          <cell r="S230">
            <v>9.9629629629629651E-3</v>
          </cell>
          <cell r="T230">
            <v>4.0037037037037031E-2</v>
          </cell>
          <cell r="U230">
            <v>2.3555555555555552E-2</v>
          </cell>
          <cell r="V230">
            <v>-2.6481481481481467E-2</v>
          </cell>
          <cell r="W230">
            <v>6.855555555555562E-2</v>
          </cell>
          <cell r="X230">
            <v>0.33111111111111113</v>
          </cell>
          <cell r="Y230">
            <v>0.27496296296296296</v>
          </cell>
          <cell r="Z230">
            <v>0.34248148148148155</v>
          </cell>
          <cell r="AA230">
            <v>0.44237037037037069</v>
          </cell>
          <cell r="AB230">
            <v>0.60025925925925927</v>
          </cell>
          <cell r="AC230">
            <v>0.8885925925925926</v>
          </cell>
          <cell r="AD230">
            <v>0.8885925925925926</v>
          </cell>
          <cell r="AE230">
            <v>0.8885925925925926</v>
          </cell>
          <cell r="AF230">
            <v>2.5000000000000001E-3</v>
          </cell>
          <cell r="AG230">
            <v>3.8777777777777786E-2</v>
          </cell>
          <cell r="AH230">
            <v>0.13137037037037039</v>
          </cell>
          <cell r="AI230">
            <v>0.10448148148148147</v>
          </cell>
          <cell r="AJ230">
            <v>0.10566666666666669</v>
          </cell>
          <cell r="AK230">
            <v>1.3909259259259263</v>
          </cell>
          <cell r="AL230">
            <v>1.3197090185185183</v>
          </cell>
          <cell r="AM230">
            <v>1.3197090185185183</v>
          </cell>
          <cell r="AN230">
            <v>1.3197090185185183</v>
          </cell>
          <cell r="AO230">
            <v>1.3197090185185183</v>
          </cell>
          <cell r="AP230">
            <v>1.3197090185185183</v>
          </cell>
          <cell r="AQ230">
            <v>1.3197090185185183</v>
          </cell>
          <cell r="AR230">
            <v>1.3197090185185183</v>
          </cell>
          <cell r="AS230">
            <v>1.3197090185185183</v>
          </cell>
          <cell r="AT230">
            <v>0.01</v>
          </cell>
          <cell r="AU230">
            <v>0.01</v>
          </cell>
          <cell r="AV230">
            <v>0.01</v>
          </cell>
          <cell r="AW230">
            <v>0.01</v>
          </cell>
        </row>
        <row r="231">
          <cell r="I231" t="str">
            <v>Calculated depreciation</v>
          </cell>
          <cell r="K231">
            <v>5.4</v>
          </cell>
          <cell r="L231">
            <v>5.5555555555555556E-4</v>
          </cell>
          <cell r="M231">
            <v>1.1111111111111111E-3</v>
          </cell>
          <cell r="N231">
            <v>5.9259259259259256E-3</v>
          </cell>
          <cell r="O231">
            <v>7.0370370370370361E-3</v>
          </cell>
          <cell r="P231">
            <v>1.4074074074074072E-2</v>
          </cell>
          <cell r="Q231">
            <v>1.4259259259259258E-2</v>
          </cell>
          <cell r="R231">
            <v>1.8148148148148149E-2</v>
          </cell>
          <cell r="S231">
            <v>7.2037037037037038E-2</v>
          </cell>
          <cell r="T231">
            <v>4.7962962962962964E-2</v>
          </cell>
          <cell r="U231">
            <v>0.12444444444444444</v>
          </cell>
          <cell r="V231">
            <v>0.24648148148148147</v>
          </cell>
          <cell r="W231">
            <v>0.23444444444444443</v>
          </cell>
          <cell r="X231">
            <v>0.10888888888888888</v>
          </cell>
          <cell r="Y231">
            <v>0.24703703703703703</v>
          </cell>
          <cell r="Z231">
            <v>0.28851851851851845</v>
          </cell>
          <cell r="AA231">
            <v>0.32962962962962955</v>
          </cell>
          <cell r="AB231">
            <v>0.34074074074074073</v>
          </cell>
          <cell r="AC231">
            <v>0.17240740740740737</v>
          </cell>
          <cell r="AD231">
            <v>0.25333333333333335</v>
          </cell>
          <cell r="AE231">
            <v>0.5635</v>
          </cell>
          <cell r="AF231">
            <v>0.52184555555555545</v>
          </cell>
          <cell r="AG231">
            <v>0.58592583333333326</v>
          </cell>
          <cell r="AH231">
            <v>0.6234222222222221</v>
          </cell>
          <cell r="AI231">
            <v>0.73255000000000003</v>
          </cell>
          <cell r="AJ231">
            <v>5.4</v>
          </cell>
          <cell r="AK231">
            <v>6.7222222222222211E-2</v>
          </cell>
          <cell r="AL231">
            <v>1.462962962962963E-2</v>
          </cell>
          <cell r="AM231">
            <v>0.11851851851851851</v>
          </cell>
          <cell r="AN231">
            <v>0.65333333333333332</v>
          </cell>
          <cell r="AO231">
            <v>0.97407407407407398</v>
          </cell>
          <cell r="AP231">
            <v>1.3299814814814814</v>
          </cell>
          <cell r="AQ231">
            <v>2.4637436111111106</v>
          </cell>
          <cell r="AR231">
            <v>3.1618043009259251</v>
          </cell>
          <cell r="AS231">
            <v>3.7941651611111102</v>
          </cell>
          <cell r="AT231">
            <v>4.2889242981199995</v>
          </cell>
          <cell r="AU231">
            <v>4.5931519949999791</v>
          </cell>
          <cell r="AV231">
            <v>5.3456940178607733</v>
          </cell>
          <cell r="AW231">
            <v>6.0463648241698209</v>
          </cell>
        </row>
        <row r="232">
          <cell r="I232" t="str">
            <v>Reported D&amp;A</v>
          </cell>
          <cell r="J232">
            <v>0.5</v>
          </cell>
          <cell r="K232">
            <v>4</v>
          </cell>
          <cell r="L232">
            <v>3.4000000000000002E-2</v>
          </cell>
          <cell r="M232">
            <v>3.4000000000000002E-2</v>
          </cell>
          <cell r="N232">
            <v>3.5999999999999997E-2</v>
          </cell>
          <cell r="O232">
            <v>4.2000000000000003E-2</v>
          </cell>
          <cell r="P232">
            <v>4.2000000000000003E-2</v>
          </cell>
          <cell r="Q232">
            <v>4.4999999999999998E-2</v>
          </cell>
          <cell r="R232">
            <v>5.3999999999999999E-2</v>
          </cell>
          <cell r="S232">
            <v>8.2000000000000003E-2</v>
          </cell>
          <cell r="T232">
            <v>8.7999999999999995E-2</v>
          </cell>
          <cell r="U232">
            <v>0.14799999999999999</v>
          </cell>
          <cell r="V232">
            <v>0.22</v>
          </cell>
          <cell r="W232">
            <v>0.30300000000000005</v>
          </cell>
          <cell r="X232">
            <v>0.44</v>
          </cell>
          <cell r="Y232">
            <v>0.52200000000000002</v>
          </cell>
          <cell r="Z232">
            <v>0.63100000000000001</v>
          </cell>
          <cell r="AA232">
            <v>0.77200000000000024</v>
          </cell>
          <cell r="AB232">
            <v>0.94099999999999995</v>
          </cell>
          <cell r="AC232">
            <v>1.0609999999999999</v>
          </cell>
          <cell r="AD232">
            <v>1.1420000000000003</v>
          </cell>
          <cell r="AE232">
            <v>0.8</v>
          </cell>
          <cell r="AF232">
            <v>0.8</v>
          </cell>
          <cell r="AG232">
            <v>0.8</v>
          </cell>
          <cell r="AH232">
            <v>0.8</v>
          </cell>
          <cell r="AI232">
            <v>0.8</v>
          </cell>
          <cell r="AJ232">
            <v>0.75900000000000001</v>
          </cell>
          <cell r="AK232">
            <v>0.106</v>
          </cell>
          <cell r="AL232">
            <v>0.14600000000000002</v>
          </cell>
          <cell r="AM232">
            <v>0.22299999999999998</v>
          </cell>
          <cell r="AN232">
            <v>0.75900000000000001</v>
          </cell>
          <cell r="AO232">
            <v>2.3650000000000002</v>
          </cell>
          <cell r="AP232">
            <v>3.944</v>
          </cell>
          <cell r="AQ232">
            <v>3.2</v>
          </cell>
          <cell r="AR232">
            <v>3.8980606898148147</v>
          </cell>
          <cell r="AS232">
            <v>4.5304215499999998</v>
          </cell>
          <cell r="AT232">
            <v>5.0251806870088895</v>
          </cell>
          <cell r="AU232">
            <v>5.3294083838888682</v>
          </cell>
          <cell r="AV232">
            <v>6.0819504067496624</v>
          </cell>
          <cell r="AW232">
            <v>6.7826212130587109</v>
          </cell>
        </row>
        <row r="233">
          <cell r="I233" t="str">
            <v>Implied amortization</v>
          </cell>
          <cell r="J233">
            <v>0.5</v>
          </cell>
          <cell r="K233">
            <v>4</v>
          </cell>
          <cell r="L233">
            <v>3.344444444444445E-2</v>
          </cell>
          <cell r="M233">
            <v>3.2888888888888891E-2</v>
          </cell>
          <cell r="N233">
            <v>3.0074074074074073E-2</v>
          </cell>
          <cell r="O233">
            <v>3.4962962962962967E-2</v>
          </cell>
          <cell r="P233">
            <v>2.792592592592593E-2</v>
          </cell>
          <cell r="Q233">
            <v>3.0740740740740742E-2</v>
          </cell>
          <cell r="R233">
            <v>3.585185185185185E-2</v>
          </cell>
          <cell r="S233">
            <v>9.9629629629629651E-3</v>
          </cell>
          <cell r="T233">
            <v>4.0037037037037031E-2</v>
          </cell>
          <cell r="U233">
            <v>2.3555555555555552E-2</v>
          </cell>
          <cell r="V233">
            <v>-2.6481481481481467E-2</v>
          </cell>
          <cell r="W233">
            <v>6.855555555555562E-2</v>
          </cell>
          <cell r="X233">
            <v>0.33111111111111113</v>
          </cell>
          <cell r="Y233">
            <v>0.27496296296296296</v>
          </cell>
          <cell r="Z233">
            <v>0.34248148148148155</v>
          </cell>
          <cell r="AA233">
            <v>0.44237037037037069</v>
          </cell>
          <cell r="AB233">
            <v>0.60025925925925927</v>
          </cell>
          <cell r="AC233">
            <v>0.8885925925925926</v>
          </cell>
          <cell r="AD233">
            <v>0.88866666666666694</v>
          </cell>
          <cell r="AE233">
            <v>0.88866666666666694</v>
          </cell>
          <cell r="AF233">
            <v>0.88866666666666694</v>
          </cell>
          <cell r="AG233">
            <v>0.88866666666666694</v>
          </cell>
          <cell r="AH233">
            <v>0.88866666666666694</v>
          </cell>
          <cell r="AI233">
            <v>0.88866666666666694</v>
          </cell>
          <cell r="AJ233">
            <v>0.10566666666666669</v>
          </cell>
          <cell r="AK233">
            <v>3.8777777777777786E-2</v>
          </cell>
          <cell r="AL233">
            <v>0.13137037037037039</v>
          </cell>
          <cell r="AM233">
            <v>0.10448148148148147</v>
          </cell>
          <cell r="AN233">
            <v>0.10566666666666669</v>
          </cell>
          <cell r="AO233">
            <v>1.3909259259259263</v>
          </cell>
          <cell r="AP233">
            <v>2.6140185185185185</v>
          </cell>
          <cell r="AQ233">
            <v>0.73625638888888956</v>
          </cell>
          <cell r="AR233">
            <v>0.73625638888888956</v>
          </cell>
          <cell r="AS233">
            <v>0.73625638888888956</v>
          </cell>
          <cell r="AT233">
            <v>0.73625638888888956</v>
          </cell>
          <cell r="AU233">
            <v>0.73625638888888956</v>
          </cell>
          <cell r="AV233">
            <v>0.73625638888888956</v>
          </cell>
          <cell r="AW233">
            <v>0.73625638888888956</v>
          </cell>
        </row>
        <row r="234">
          <cell r="I234" t="str">
            <v>Weighted Average Useful Life</v>
          </cell>
          <cell r="J234">
            <v>0.5</v>
          </cell>
          <cell r="K234">
            <v>5.4</v>
          </cell>
          <cell r="L234">
            <v>5.4</v>
          </cell>
          <cell r="M234">
            <v>5.4</v>
          </cell>
          <cell r="N234">
            <v>5.4</v>
          </cell>
          <cell r="O234">
            <v>5.4</v>
          </cell>
          <cell r="P234">
            <v>5.4</v>
          </cell>
          <cell r="Q234">
            <v>5.4</v>
          </cell>
          <cell r="R234">
            <v>5.4</v>
          </cell>
          <cell r="S234">
            <v>5.4</v>
          </cell>
          <cell r="T234">
            <v>5.4</v>
          </cell>
          <cell r="U234">
            <v>5.4</v>
          </cell>
          <cell r="V234">
            <v>5.4</v>
          </cell>
          <cell r="W234">
            <v>5.4</v>
          </cell>
          <cell r="X234">
            <v>5.4</v>
          </cell>
          <cell r="Y234">
            <v>5.4</v>
          </cell>
          <cell r="Z234">
            <v>5.4</v>
          </cell>
          <cell r="AA234">
            <v>5.4</v>
          </cell>
          <cell r="AB234">
            <v>5.4</v>
          </cell>
          <cell r="AC234">
            <v>5.4</v>
          </cell>
          <cell r="AD234">
            <v>5.4</v>
          </cell>
          <cell r="AE234">
            <v>5.4</v>
          </cell>
          <cell r="AF234">
            <v>5.4</v>
          </cell>
          <cell r="AG234">
            <v>5.4</v>
          </cell>
          <cell r="AH234">
            <v>5.4</v>
          </cell>
          <cell r="AI234">
            <v>5.4</v>
          </cell>
          <cell r="AJ234">
            <v>5.4</v>
          </cell>
          <cell r="AK234">
            <v>5.4</v>
          </cell>
          <cell r="AL234">
            <v>5.4</v>
          </cell>
          <cell r="AM234">
            <v>5.4</v>
          </cell>
          <cell r="AN234">
            <v>5.4</v>
          </cell>
          <cell r="AO234">
            <v>5.4</v>
          </cell>
          <cell r="AP234">
            <v>5.4</v>
          </cell>
          <cell r="AQ234">
            <v>5.4</v>
          </cell>
          <cell r="AR234">
            <v>5.4</v>
          </cell>
          <cell r="AS234">
            <v>5.4</v>
          </cell>
          <cell r="AT234">
            <v>5.4</v>
          </cell>
          <cell r="AU234">
            <v>5.4</v>
          </cell>
          <cell r="AV234">
            <v>5.4</v>
          </cell>
          <cell r="AW234">
            <v>5.4</v>
          </cell>
        </row>
        <row r="235">
          <cell r="I235" t="str">
            <v>Computers &amp; equipment</v>
          </cell>
          <cell r="J235">
            <v>0.3</v>
          </cell>
          <cell r="K235">
            <v>4</v>
          </cell>
          <cell r="L235">
            <v>1.8438844499078057E-3</v>
          </cell>
          <cell r="M235">
            <v>1.7709563164108619E-3</v>
          </cell>
          <cell r="N235">
            <v>7.7991713380453336E-3</v>
          </cell>
          <cell r="O235">
            <v>5.3506054632497888E-3</v>
          </cell>
          <cell r="P235">
            <v>8.6118980169971673E-3</v>
          </cell>
          <cell r="Q235">
            <v>8.3171311298336579E-3</v>
          </cell>
          <cell r="R235">
            <v>8.9058524173028005E-3</v>
          </cell>
          <cell r="S235">
            <v>2.0756629848994186E-2</v>
          </cell>
          <cell r="T235">
            <v>1.2050435025357095E-2</v>
          </cell>
          <cell r="U235">
            <v>2.9937185369982629E-2</v>
          </cell>
          <cell r="V235">
            <v>5.2840525626265435E-2</v>
          </cell>
          <cell r="W235">
            <v>3.6643607629743266E-2</v>
          </cell>
          <cell r="X235">
            <v>1.2285833681571249E-2</v>
          </cell>
          <cell r="Y235">
            <v>2.4005758502789278E-2</v>
          </cell>
          <cell r="Z235">
            <v>2.5118903667875853E-2</v>
          </cell>
          <cell r="AA235">
            <v>2.3467369808833221E-2</v>
          </cell>
          <cell r="AB235">
            <v>2.8474156607861342E-2</v>
          </cell>
          <cell r="AC235">
            <v>1.144859813084112E-2</v>
          </cell>
          <cell r="AD235">
            <v>1.5848191012407465E-2</v>
          </cell>
          <cell r="AE235">
            <v>0.02</v>
          </cell>
          <cell r="AF235">
            <v>0.02</v>
          </cell>
          <cell r="AG235">
            <v>0.02</v>
          </cell>
          <cell r="AH235">
            <v>0.02</v>
          </cell>
          <cell r="AI235">
            <v>0.02</v>
          </cell>
          <cell r="AK235">
            <v>5.7793345008756568E-2</v>
          </cell>
          <cell r="AL235">
            <v>4.870530209617756E-3</v>
          </cell>
          <cell r="AM235">
            <v>1.3381282930500964E-2</v>
          </cell>
          <cell r="AN235">
            <v>3.4028434190474355E-2</v>
          </cell>
          <cell r="AO235">
            <v>2.1798139284308238E-2</v>
          </cell>
          <cell r="AP235">
            <v>1.8514400930957416E-2</v>
          </cell>
          <cell r="AQ235">
            <v>0.02</v>
          </cell>
          <cell r="AR235">
            <v>0.02</v>
          </cell>
          <cell r="AS235">
            <v>0.02</v>
          </cell>
          <cell r="AT235">
            <v>0.02</v>
          </cell>
          <cell r="AU235">
            <v>0.02</v>
          </cell>
          <cell r="AV235">
            <v>0.02</v>
          </cell>
          <cell r="AW235">
            <v>0.02</v>
          </cell>
        </row>
        <row r="236">
          <cell r="I236" t="str">
            <v>Useful life calculation</v>
          </cell>
          <cell r="J236">
            <v>0.1</v>
          </cell>
          <cell r="K236">
            <v>7</v>
          </cell>
        </row>
        <row r="237">
          <cell r="I237" t="str">
            <v>Software development</v>
          </cell>
          <cell r="J237">
            <v>0.5</v>
          </cell>
          <cell r="K237">
            <v>4</v>
          </cell>
          <cell r="L237">
            <v>5.5555555555555556E-4</v>
          </cell>
          <cell r="M237">
            <v>1.1111111111111111E-3</v>
          </cell>
          <cell r="N237">
            <v>5.9259259259259256E-3</v>
          </cell>
          <cell r="O237">
            <v>7.0370370370370361E-3</v>
          </cell>
          <cell r="P237">
            <v>1.4074074074074072E-2</v>
          </cell>
          <cell r="Q237">
            <v>1.4259259259259258E-2</v>
          </cell>
          <cell r="R237">
            <v>1.8148148148148149E-2</v>
          </cell>
          <cell r="S237">
            <v>7.2037037037037038E-2</v>
          </cell>
          <cell r="T237">
            <v>4.7962962962962964E-2</v>
          </cell>
          <cell r="U237">
            <v>0.12444444444444444</v>
          </cell>
          <cell r="V237">
            <v>0.24648148148148147</v>
          </cell>
          <cell r="W237">
            <v>0.23444444444444443</v>
          </cell>
          <cell r="X237">
            <v>0.10888888888888888</v>
          </cell>
          <cell r="Y237">
            <v>0.24703703703703703</v>
          </cell>
          <cell r="Z237">
            <v>0.28851851851851845</v>
          </cell>
          <cell r="AA237">
            <v>0.32962962962962955</v>
          </cell>
          <cell r="AB237">
            <v>0.34074074074074073</v>
          </cell>
          <cell r="AC237">
            <v>0.17240740740740737</v>
          </cell>
          <cell r="AD237">
            <v>0.25333333333333335</v>
          </cell>
          <cell r="AE237">
            <v>0.40172407407407401</v>
          </cell>
          <cell r="AF237">
            <v>0.33985333333333334</v>
          </cell>
          <cell r="AG237">
            <v>0.42768296296296293</v>
          </cell>
          <cell r="AH237">
            <v>0.44757999999999998</v>
          </cell>
          <cell r="AI237">
            <v>0.56241370370370358</v>
          </cell>
          <cell r="AK237">
            <v>6.7222222222222211E-2</v>
          </cell>
          <cell r="AL237">
            <v>1.462962962962963E-2</v>
          </cell>
          <cell r="AM237">
            <v>0.11851851851851851</v>
          </cell>
          <cell r="AN237">
            <v>0.65333333333333332</v>
          </cell>
          <cell r="AO237">
            <v>0.97407407407407398</v>
          </cell>
          <cell r="AP237">
            <v>1.1682055555555555</v>
          </cell>
          <cell r="AQ237">
            <v>1.7775299999999998</v>
          </cell>
          <cell r="AR237">
            <v>2.3996654999999998</v>
          </cell>
          <cell r="AS237">
            <v>3.1135659862499994</v>
          </cell>
          <cell r="AT237">
            <v>3.9009089850229679</v>
          </cell>
          <cell r="AU237">
            <v>4.739384990672499</v>
          </cell>
          <cell r="AV237">
            <v>5.6052809958730316</v>
          </cell>
          <cell r="AW237">
            <v>6.4757635304464856</v>
          </cell>
        </row>
        <row r="238">
          <cell r="I238" t="str">
            <v>Computers &amp; equipment</v>
          </cell>
          <cell r="J238">
            <v>0.3</v>
          </cell>
          <cell r="K238">
            <v>4</v>
          </cell>
          <cell r="L238">
            <v>3.4000000000000002E-2</v>
          </cell>
          <cell r="M238">
            <v>3.4000000000000002E-2</v>
          </cell>
          <cell r="N238">
            <v>3.5999999999999997E-2</v>
          </cell>
          <cell r="O238">
            <v>4.2000000000000003E-2</v>
          </cell>
          <cell r="P238">
            <v>4.2000000000000003E-2</v>
          </cell>
          <cell r="Q238">
            <v>4.4999999999999998E-2</v>
          </cell>
          <cell r="R238">
            <v>5.3999999999999999E-2</v>
          </cell>
          <cell r="S238">
            <v>8.2000000000000003E-2</v>
          </cell>
          <cell r="T238">
            <v>8.7999999999999995E-2</v>
          </cell>
          <cell r="U238">
            <v>0.14799999999999999</v>
          </cell>
          <cell r="V238">
            <v>0.22</v>
          </cell>
          <cell r="W238">
            <v>0.30300000000000005</v>
          </cell>
          <cell r="X238">
            <v>0.44</v>
          </cell>
          <cell r="Y238">
            <v>0.52200000000000002</v>
          </cell>
          <cell r="Z238">
            <v>0.63100000000000001</v>
          </cell>
          <cell r="AA238">
            <v>0.77200000000000024</v>
          </cell>
          <cell r="AB238">
            <v>0.94099999999999995</v>
          </cell>
          <cell r="AC238">
            <v>1.0609999999999999</v>
          </cell>
          <cell r="AD238">
            <v>1.1420000000000003</v>
          </cell>
          <cell r="AE238">
            <v>0.8</v>
          </cell>
          <cell r="AF238">
            <v>0.8</v>
          </cell>
          <cell r="AG238">
            <v>0.8</v>
          </cell>
          <cell r="AH238">
            <v>0.8</v>
          </cell>
          <cell r="AI238">
            <v>0.8</v>
          </cell>
          <cell r="AK238">
            <v>0.106</v>
          </cell>
          <cell r="AL238">
            <v>0.14600000000000002</v>
          </cell>
          <cell r="AM238">
            <v>0.22299999999999998</v>
          </cell>
          <cell r="AN238">
            <v>0.75900000000000001</v>
          </cell>
          <cell r="AO238">
            <v>2.3650000000000002</v>
          </cell>
          <cell r="AP238">
            <v>3.944</v>
          </cell>
          <cell r="AQ238">
            <v>3.2</v>
          </cell>
          <cell r="AR238">
            <v>3.8221354999999999</v>
          </cell>
          <cell r="AS238">
            <v>4.5360359862499999</v>
          </cell>
          <cell r="AT238">
            <v>5.323378985022968</v>
          </cell>
          <cell r="AU238">
            <v>6.1618549906724995</v>
          </cell>
          <cell r="AV238">
            <v>7.0277509958730322</v>
          </cell>
          <cell r="AW238">
            <v>7.8982335304464861</v>
          </cell>
        </row>
        <row r="239">
          <cell r="I239" t="str">
            <v>Furniture &amp; Fixtures</v>
          </cell>
          <cell r="J239">
            <v>0.1</v>
          </cell>
          <cell r="K239">
            <v>7</v>
          </cell>
          <cell r="L239">
            <v>3.344444444444445E-2</v>
          </cell>
          <cell r="M239">
            <v>3.2888888888888891E-2</v>
          </cell>
          <cell r="N239">
            <v>3.0074074074074073E-2</v>
          </cell>
          <cell r="O239">
            <v>3.4962962962962967E-2</v>
          </cell>
          <cell r="P239">
            <v>2.792592592592593E-2</v>
          </cell>
          <cell r="Q239">
            <v>3.0740740740740742E-2</v>
          </cell>
          <cell r="R239">
            <v>3.585185185185185E-2</v>
          </cell>
          <cell r="S239">
            <v>9.9629629629629651E-3</v>
          </cell>
          <cell r="T239">
            <v>4.0037037037037031E-2</v>
          </cell>
          <cell r="U239">
            <v>2.3555555555555552E-2</v>
          </cell>
          <cell r="V239">
            <v>-2.6481481481481467E-2</v>
          </cell>
          <cell r="W239">
            <v>6.855555555555562E-2</v>
          </cell>
          <cell r="X239">
            <v>0.33111111111111113</v>
          </cell>
          <cell r="Y239">
            <v>0.27496296296296296</v>
          </cell>
          <cell r="Z239">
            <v>0.34248148148148155</v>
          </cell>
          <cell r="AA239">
            <v>0.44237037037037069</v>
          </cell>
          <cell r="AB239">
            <v>0.60025925925925927</v>
          </cell>
          <cell r="AC239">
            <v>0.8885925925925926</v>
          </cell>
          <cell r="AD239">
            <v>0.88866666666666694</v>
          </cell>
          <cell r="AE239">
            <v>0.88866666666666694</v>
          </cell>
          <cell r="AF239">
            <v>0.88866666666666694</v>
          </cell>
          <cell r="AG239">
            <v>0.88866666666666694</v>
          </cell>
          <cell r="AH239">
            <v>0.88866666666666694</v>
          </cell>
          <cell r="AI239">
            <v>0.88866666666666694</v>
          </cell>
          <cell r="AK239">
            <v>3.8777777777777786E-2</v>
          </cell>
          <cell r="AL239">
            <v>0.13137037037037039</v>
          </cell>
          <cell r="AM239">
            <v>0.10448148148148147</v>
          </cell>
          <cell r="AN239">
            <v>0.10566666666666669</v>
          </cell>
          <cell r="AO239">
            <v>1.3909259259259263</v>
          </cell>
          <cell r="AP239">
            <v>2.7757944444444442</v>
          </cell>
          <cell r="AQ239">
            <v>1.4224700000000003</v>
          </cell>
          <cell r="AR239">
            <v>1.4224700000000003</v>
          </cell>
          <cell r="AS239">
            <v>1.4224700000000003</v>
          </cell>
          <cell r="AT239">
            <v>1.4224700000000003</v>
          </cell>
          <cell r="AU239">
            <v>1.4224700000000003</v>
          </cell>
          <cell r="AV239">
            <v>1.4224700000000003</v>
          </cell>
          <cell r="AW239">
            <v>1.4224700000000003</v>
          </cell>
        </row>
        <row r="240">
          <cell r="I240" t="str">
            <v>Leasehold Improvements</v>
          </cell>
          <cell r="J240">
            <v>0.1</v>
          </cell>
          <cell r="K240">
            <v>15</v>
          </cell>
          <cell r="L240">
            <v>5.4</v>
          </cell>
          <cell r="M240">
            <v>5.4</v>
          </cell>
          <cell r="N240">
            <v>5.4</v>
          </cell>
          <cell r="O240">
            <v>5.4</v>
          </cell>
          <cell r="P240">
            <v>5.4</v>
          </cell>
          <cell r="Q240">
            <v>5.4</v>
          </cell>
          <cell r="R240">
            <v>5.4</v>
          </cell>
          <cell r="S240">
            <v>5.4</v>
          </cell>
          <cell r="T240">
            <v>5.4</v>
          </cell>
          <cell r="U240">
            <v>5.4</v>
          </cell>
          <cell r="V240">
            <v>5.4</v>
          </cell>
          <cell r="W240">
            <v>5.4</v>
          </cell>
          <cell r="X240">
            <v>5.4</v>
          </cell>
          <cell r="Y240">
            <v>5.4</v>
          </cell>
          <cell r="Z240">
            <v>5.4</v>
          </cell>
          <cell r="AA240">
            <v>5.4</v>
          </cell>
          <cell r="AB240">
            <v>5.4</v>
          </cell>
          <cell r="AC240">
            <v>5.4</v>
          </cell>
          <cell r="AD240">
            <v>5.4</v>
          </cell>
          <cell r="AE240">
            <v>5.4</v>
          </cell>
          <cell r="AF240">
            <v>5.4</v>
          </cell>
          <cell r="AG240">
            <v>5.4</v>
          </cell>
          <cell r="AH240">
            <v>5.4</v>
          </cell>
          <cell r="AI240">
            <v>5.4</v>
          </cell>
          <cell r="AK240">
            <v>5.4</v>
          </cell>
          <cell r="AL240">
            <v>5.4</v>
          </cell>
          <cell r="AM240">
            <v>5.4</v>
          </cell>
          <cell r="AN240">
            <v>5.4</v>
          </cell>
          <cell r="AO240">
            <v>5.4</v>
          </cell>
          <cell r="AP240">
            <v>5.4</v>
          </cell>
          <cell r="AQ240">
            <v>5.4</v>
          </cell>
          <cell r="AR240">
            <v>5.4</v>
          </cell>
          <cell r="AS240">
            <v>5.4</v>
          </cell>
          <cell r="AT240">
            <v>5.4</v>
          </cell>
          <cell r="AU240">
            <v>5.4</v>
          </cell>
          <cell r="AV240">
            <v>5.4</v>
          </cell>
          <cell r="AW240">
            <v>5.4</v>
          </cell>
        </row>
        <row r="241">
          <cell r="I241" t="str">
            <v>Building</v>
          </cell>
          <cell r="J241">
            <v>0</v>
          </cell>
          <cell r="K241">
            <v>15</v>
          </cell>
        </row>
        <row r="242">
          <cell r="B242" t="str">
            <v>mstag:otherExpenseIncomeExcludedFromCorptdAdjEBITDA</v>
          </cell>
          <cell r="C242">
            <v>6</v>
          </cell>
          <cell r="D242" t="str">
            <v>ISO4217:USD</v>
          </cell>
          <cell r="E242" t="b">
            <v>0</v>
          </cell>
          <cell r="I242" t="str">
            <v>ModelWare items - DO NOT REMOVE</v>
          </cell>
          <cell r="M242">
            <v>0.04</v>
          </cell>
          <cell r="N242">
            <v>7.0000000000000007E-2</v>
          </cell>
          <cell r="O242">
            <v>6.9000000000000006E-2</v>
          </cell>
          <cell r="P242">
            <v>7.6999999999999999E-2</v>
          </cell>
          <cell r="Q242">
            <v>0.115</v>
          </cell>
          <cell r="R242">
            <v>9.7000000000000003E-2</v>
          </cell>
          <cell r="S242">
            <v>0.123</v>
          </cell>
          <cell r="T242">
            <v>0.10199999999999999</v>
          </cell>
          <cell r="U242">
            <v>0.39700000000000002</v>
          </cell>
          <cell r="V242">
            <v>0.60599999999999998</v>
          </cell>
          <cell r="W242">
            <v>0.72799999999999998</v>
          </cell>
          <cell r="X242">
            <v>1.0840000000000001</v>
          </cell>
          <cell r="Y242">
            <v>0.96299999999999997</v>
          </cell>
          <cell r="Z242">
            <v>3.226</v>
          </cell>
          <cell r="AA242">
            <v>1.8967400999999999</v>
          </cell>
          <cell r="AB242">
            <v>1.7683409999999999</v>
          </cell>
          <cell r="AC242">
            <v>1.62570375</v>
          </cell>
          <cell r="AD242">
            <v>1.8472740000000003</v>
          </cell>
          <cell r="AE242">
            <v>2.3867312924999999</v>
          </cell>
          <cell r="AH242">
            <v>0.21200000000000002</v>
          </cell>
          <cell r="AI242">
            <v>0.41200000000000003</v>
          </cell>
          <cell r="AJ242">
            <v>1.833</v>
          </cell>
          <cell r="AK242">
            <v>7.1697400999999994</v>
          </cell>
          <cell r="AL242">
            <v>7.6280500425</v>
          </cell>
          <cell r="AM242">
            <v>11.0020754712</v>
          </cell>
          <cell r="AN242">
            <v>14.998147747682998</v>
          </cell>
          <cell r="AO242">
            <v>19.260286757191075</v>
          </cell>
          <cell r="AP242">
            <v>23.21304997093354</v>
          </cell>
          <cell r="AQ242">
            <v>26.700557046506621</v>
          </cell>
          <cell r="AR242">
            <v>29.24379720974407</v>
          </cell>
          <cell r="AS242">
            <v>32.014370322874036</v>
          </cell>
          <cell r="BJ242" t="e">
            <v>#REF!</v>
          </cell>
          <cell r="BK242" t="e">
            <v>#REF!</v>
          </cell>
          <cell r="BL242" t="e">
            <v>#REF!</v>
          </cell>
          <cell r="BM242" t="e">
            <v>#REF!</v>
          </cell>
          <cell r="BN242" t="e">
            <v>#REF!</v>
          </cell>
          <cell r="BO242" t="e">
            <v>#REF!</v>
          </cell>
          <cell r="BP242" t="e">
            <v>#REF!</v>
          </cell>
          <cell r="BQ242" t="e">
            <v>#REF!</v>
          </cell>
          <cell r="BR242" t="e">
            <v>#REF!</v>
          </cell>
          <cell r="BS242" t="e">
            <v>#REF!</v>
          </cell>
          <cell r="BT242" t="e">
            <v>#REF!</v>
          </cell>
          <cell r="BU242" t="e">
            <v>#REF!</v>
          </cell>
          <cell r="BV242" t="e">
            <v>#REF!</v>
          </cell>
          <cell r="BW242" t="e">
            <v>#REF!</v>
          </cell>
          <cell r="BX242" t="e">
            <v>#REF!</v>
          </cell>
          <cell r="BY242" t="e">
            <v>#REF!</v>
          </cell>
          <cell r="BZ242" t="e">
            <v>#REF!</v>
          </cell>
          <cell r="CA242" t="e">
            <v>#REF!</v>
          </cell>
          <cell r="CB242" t="e">
            <v>#REF!</v>
          </cell>
          <cell r="CC242" t="e">
            <v>#REF!</v>
          </cell>
          <cell r="CD242" t="e">
            <v>#REF!</v>
          </cell>
        </row>
        <row r="243">
          <cell r="B243" t="str">
            <v>mstag:otherExpenseIncomeExcludedFromCorptdAdjEBITDA</v>
          </cell>
          <cell r="C243">
            <v>6</v>
          </cell>
          <cell r="D243" t="str">
            <v>ISO4217:USD</v>
          </cell>
          <cell r="E243" t="b">
            <v>0</v>
          </cell>
          <cell r="I243" t="str">
            <v>ModelWare items - DO NOT REMOVE</v>
          </cell>
          <cell r="J243">
            <v>0.5</v>
          </cell>
          <cell r="K243">
            <v>4</v>
          </cell>
          <cell r="M243">
            <v>0.04</v>
          </cell>
          <cell r="N243">
            <v>7.0000000000000007E-2</v>
          </cell>
          <cell r="O243">
            <v>6.9000000000000006E-2</v>
          </cell>
          <cell r="P243">
            <v>7.6999999999999999E-2</v>
          </cell>
          <cell r="Q243">
            <v>0.115</v>
          </cell>
          <cell r="R243">
            <v>9.7000000000000003E-2</v>
          </cell>
          <cell r="S243">
            <v>0.123</v>
          </cell>
          <cell r="T243">
            <v>0.10199999999999999</v>
          </cell>
          <cell r="U243">
            <v>0.39700000000000002</v>
          </cell>
          <cell r="V243">
            <v>0.60599999999999998</v>
          </cell>
          <cell r="W243">
            <v>0.72799999999999998</v>
          </cell>
          <cell r="X243">
            <v>1.0840000000000001</v>
          </cell>
          <cell r="Y243">
            <v>0.96299999999999997</v>
          </cell>
          <cell r="Z243">
            <v>3.226</v>
          </cell>
          <cell r="AA243">
            <v>2.2010000000000001</v>
          </cell>
          <cell r="AB243">
            <v>2.4862150000000001</v>
          </cell>
          <cell r="AC243">
            <v>2.7489172500000003</v>
          </cell>
          <cell r="AD243">
            <v>2.9745847999999997</v>
          </cell>
          <cell r="AE243">
            <v>3.6398879999999996</v>
          </cell>
          <cell r="AH243">
            <v>0.21200000000000002</v>
          </cell>
          <cell r="AI243">
            <v>0.41200000000000003</v>
          </cell>
          <cell r="AJ243">
            <v>1.833</v>
          </cell>
          <cell r="AK243">
            <v>7.4740000000000002</v>
          </cell>
          <cell r="AL243">
            <v>11.849605049999999</v>
          </cell>
          <cell r="AM243">
            <v>16.695604130699998</v>
          </cell>
          <cell r="AN243">
            <v>22.382281779764398</v>
          </cell>
          <cell r="AO243">
            <v>28.700122323056629</v>
          </cell>
          <cell r="AP243">
            <v>35.370269822323849</v>
          </cell>
          <cell r="AQ243">
            <v>41.60142787075749</v>
          </cell>
          <cell r="AR243">
            <v>47.041798740447824</v>
          </cell>
          <cell r="AS243">
            <v>51.463755824353029</v>
          </cell>
          <cell r="BJ243">
            <v>1</v>
          </cell>
          <cell r="BK243" t="e">
            <v>#REF!</v>
          </cell>
          <cell r="BL243" t="e">
            <v>#REF!</v>
          </cell>
          <cell r="BM243" t="e">
            <v>#REF!</v>
          </cell>
          <cell r="BN243" t="e">
            <v>#REF!</v>
          </cell>
          <cell r="BO243" t="e">
            <v>#REF!</v>
          </cell>
          <cell r="BP243" t="e">
            <v>#REF!</v>
          </cell>
          <cell r="BQ243" t="e">
            <v>#REF!</v>
          </cell>
          <cell r="BR243" t="e">
            <v>#REF!</v>
          </cell>
          <cell r="BS243" t="e">
            <v>#REF!</v>
          </cell>
          <cell r="BT243" t="e">
            <v>#REF!</v>
          </cell>
          <cell r="BU243" t="e">
            <v>#REF!</v>
          </cell>
          <cell r="BV243" t="e">
            <v>#REF!</v>
          </cell>
          <cell r="BW243" t="e">
            <v>#REF!</v>
          </cell>
          <cell r="BX243" t="e">
            <v>#REF!</v>
          </cell>
          <cell r="BY243" t="e">
            <v>#REF!</v>
          </cell>
          <cell r="BZ243" t="e">
            <v>#REF!</v>
          </cell>
          <cell r="CA243" t="e">
            <v>#REF!</v>
          </cell>
          <cell r="CB243" t="e">
            <v>#REF!</v>
          </cell>
          <cell r="CC243" t="e">
            <v>#REF!</v>
          </cell>
          <cell r="CD243" t="e">
            <v>#REF!</v>
          </cell>
        </row>
        <row r="244">
          <cell r="B244" t="str">
            <v>mstag:otherExpenseIncomeExcludedFromCorptdAdjEBITDA</v>
          </cell>
          <cell r="C244">
            <v>6</v>
          </cell>
          <cell r="D244" t="str">
            <v>ISO4217:USD</v>
          </cell>
          <cell r="E244" t="b">
            <v>0</v>
          </cell>
          <cell r="I244" t="str">
            <v>Company Reported EBITDA Adj.</v>
          </cell>
          <cell r="J244">
            <v>0.3</v>
          </cell>
          <cell r="K244">
            <v>4</v>
          </cell>
          <cell r="M244">
            <v>0.04</v>
          </cell>
          <cell r="N244">
            <v>7.0000000000000007E-2</v>
          </cell>
          <cell r="O244">
            <v>6.9000000000000006E-2</v>
          </cell>
          <cell r="P244">
            <v>7.6999999999999999E-2</v>
          </cell>
          <cell r="Q244">
            <v>0.115</v>
          </cell>
          <cell r="R244">
            <v>9.7000000000000003E-2</v>
          </cell>
          <cell r="S244">
            <v>0.123</v>
          </cell>
          <cell r="T244">
            <v>0.10199999999999999</v>
          </cell>
          <cell r="U244">
            <v>0.39700000000000002</v>
          </cell>
          <cell r="V244">
            <v>0.60599999999999998</v>
          </cell>
          <cell r="W244">
            <v>0.72799999999999998</v>
          </cell>
          <cell r="X244">
            <v>1.0840000000000001</v>
          </cell>
          <cell r="Y244">
            <v>0.96299999999999997</v>
          </cell>
          <cell r="Z244">
            <v>3.226</v>
          </cell>
          <cell r="AA244">
            <v>2.2010000000000001</v>
          </cell>
          <cell r="AB244">
            <v>1.657</v>
          </cell>
          <cell r="AC244">
            <v>3.5049999999999999</v>
          </cell>
          <cell r="AD244">
            <v>4.2392570000000003</v>
          </cell>
          <cell r="AE244">
            <v>6.3756000000000013</v>
          </cell>
          <cell r="AH244">
            <v>0.21200000000000002</v>
          </cell>
          <cell r="AI244">
            <v>0.41200000000000003</v>
          </cell>
          <cell r="AJ244">
            <v>1.833</v>
          </cell>
          <cell r="AK244">
            <v>7.4740000000000002</v>
          </cell>
          <cell r="AL244">
            <v>15.776857000000003</v>
          </cell>
          <cell r="AM244">
            <v>22.469994975000002</v>
          </cell>
          <cell r="AN244">
            <v>29.784586230000002</v>
          </cell>
          <cell r="AO244">
            <v>37.106756933400007</v>
          </cell>
          <cell r="AP244">
            <v>44.389991905459205</v>
          </cell>
          <cell r="AQ244">
            <v>53.481062247697245</v>
          </cell>
          <cell r="AR244">
            <v>62.243399486359962</v>
          </cell>
          <cell r="AS244">
            <v>70.40176634383613</v>
          </cell>
          <cell r="BJ244" t="str">
            <v>ND</v>
          </cell>
          <cell r="BK244" t="e">
            <v>#REF!</v>
          </cell>
          <cell r="BL244" t="e">
            <v>#REF!</v>
          </cell>
          <cell r="BM244" t="e">
            <v>#REF!</v>
          </cell>
          <cell r="BN244" t="e">
            <v>#REF!</v>
          </cell>
          <cell r="BO244" t="e">
            <v>#REF!</v>
          </cell>
          <cell r="BP244" t="e">
            <v>#REF!</v>
          </cell>
          <cell r="BQ244" t="e">
            <v>#REF!</v>
          </cell>
          <cell r="BR244" t="e">
            <v>#REF!</v>
          </cell>
          <cell r="BS244" t="e">
            <v>#REF!</v>
          </cell>
          <cell r="BT244" t="e">
            <v>#REF!</v>
          </cell>
          <cell r="BU244" t="e">
            <v>#REF!</v>
          </cell>
          <cell r="BV244" t="e">
            <v>#REF!</v>
          </cell>
          <cell r="BW244" t="e">
            <v>#REF!</v>
          </cell>
          <cell r="BX244" t="e">
            <v>#REF!</v>
          </cell>
          <cell r="BY244" t="e">
            <v>#REF!</v>
          </cell>
          <cell r="BZ244" t="e">
            <v>#REF!</v>
          </cell>
          <cell r="CA244" t="e">
            <v>#REF!</v>
          </cell>
          <cell r="CB244" t="e">
            <v>#REF!</v>
          </cell>
          <cell r="CC244" t="e">
            <v>#REF!</v>
          </cell>
          <cell r="CD244" t="e">
            <v>#REF!</v>
          </cell>
        </row>
        <row r="245">
          <cell r="B245" t="str">
            <v>mstag:indicatorTagForTaggedEPSIncludesParticipatingSecuritiesDeduction</v>
          </cell>
          <cell r="C245">
            <v>0</v>
          </cell>
          <cell r="D245" t="str">
            <v>ms_eqr_gcim_Decimal:ms_eqr_gcim_decimal</v>
          </cell>
          <cell r="E245" t="b">
            <v>0</v>
          </cell>
          <cell r="I245" t="str">
            <v>Company Reported EBITDA Adj. Toggle</v>
          </cell>
          <cell r="J245">
            <v>0.1</v>
          </cell>
          <cell r="K245">
            <v>7</v>
          </cell>
          <cell r="M245">
            <v>1</v>
          </cell>
          <cell r="N245">
            <v>1</v>
          </cell>
          <cell r="O245">
            <v>1</v>
          </cell>
          <cell r="P245">
            <v>1</v>
          </cell>
          <cell r="Q245">
            <v>1</v>
          </cell>
          <cell r="R245">
            <v>1</v>
          </cell>
          <cell r="S245">
            <v>1</v>
          </cell>
          <cell r="T245">
            <v>1</v>
          </cell>
          <cell r="U245">
            <v>1</v>
          </cell>
          <cell r="V245">
            <v>1</v>
          </cell>
          <cell r="W245">
            <v>1</v>
          </cell>
          <cell r="X245">
            <v>1</v>
          </cell>
          <cell r="Y245">
            <v>1</v>
          </cell>
          <cell r="Z245">
            <v>1</v>
          </cell>
          <cell r="AA245">
            <v>1</v>
          </cell>
          <cell r="AB245">
            <v>1</v>
          </cell>
          <cell r="AC245">
            <v>1</v>
          </cell>
          <cell r="AD245">
            <v>1</v>
          </cell>
          <cell r="AE245">
            <v>1</v>
          </cell>
          <cell r="AH245">
            <v>1</v>
          </cell>
          <cell r="AI245">
            <v>1</v>
          </cell>
          <cell r="AJ245">
            <v>1</v>
          </cell>
          <cell r="AK245">
            <v>1</v>
          </cell>
          <cell r="AL245">
            <v>1</v>
          </cell>
          <cell r="AM245">
            <v>1</v>
          </cell>
          <cell r="AN245">
            <v>1</v>
          </cell>
          <cell r="AO245">
            <v>1</v>
          </cell>
          <cell r="AP245">
            <v>1</v>
          </cell>
          <cell r="AQ245">
            <v>1</v>
          </cell>
          <cell r="AR245">
            <v>1</v>
          </cell>
          <cell r="AS245">
            <v>1</v>
          </cell>
          <cell r="BJ245">
            <v>0</v>
          </cell>
          <cell r="BK245">
            <v>1</v>
          </cell>
          <cell r="BL245">
            <v>1</v>
          </cell>
          <cell r="BM245">
            <v>1</v>
          </cell>
          <cell r="BN245">
            <v>1</v>
          </cell>
          <cell r="BO245">
            <v>1</v>
          </cell>
          <cell r="BP245">
            <v>1</v>
          </cell>
          <cell r="BQ245">
            <v>1</v>
          </cell>
          <cell r="BR245">
            <v>1</v>
          </cell>
          <cell r="BS245">
            <v>1</v>
          </cell>
          <cell r="BT245">
            <v>1</v>
          </cell>
          <cell r="BU245">
            <v>1</v>
          </cell>
          <cell r="BV245">
            <v>1</v>
          </cell>
          <cell r="BW245">
            <v>1</v>
          </cell>
          <cell r="BX245">
            <v>1</v>
          </cell>
          <cell r="BY245">
            <v>1</v>
          </cell>
          <cell r="BZ245">
            <v>1</v>
          </cell>
          <cell r="CA245">
            <v>1</v>
          </cell>
          <cell r="CB245">
            <v>1</v>
          </cell>
          <cell r="CC245">
            <v>1</v>
          </cell>
          <cell r="CD245">
            <v>1</v>
          </cell>
        </row>
        <row r="246">
          <cell r="B246" t="str">
            <v>mstag:unrecordedGoodwillFromPoolingAndAmortizedOrWrittenOffGoodwill</v>
          </cell>
          <cell r="C246">
            <v>6</v>
          </cell>
          <cell r="D246" t="str">
            <v>ISO4217:USD</v>
          </cell>
          <cell r="E246" t="b">
            <v>0</v>
          </cell>
          <cell r="I246" t="str">
            <v>ModelWare items - DO NOT REMOVE</v>
          </cell>
          <cell r="J246">
            <v>0.1</v>
          </cell>
          <cell r="K246">
            <v>15</v>
          </cell>
          <cell r="M246" t="str">
            <v>ND</v>
          </cell>
          <cell r="N246" t="str">
            <v>ND</v>
          </cell>
          <cell r="O246" t="str">
            <v>ND</v>
          </cell>
          <cell r="P246" t="str">
            <v>ND</v>
          </cell>
          <cell r="Q246" t="str">
            <v>ND</v>
          </cell>
          <cell r="R246" t="str">
            <v>ND</v>
          </cell>
          <cell r="S246" t="str">
            <v>ND</v>
          </cell>
          <cell r="T246" t="str">
            <v>ND</v>
          </cell>
          <cell r="U246" t="str">
            <v>ND</v>
          </cell>
          <cell r="V246" t="str">
            <v>ND</v>
          </cell>
          <cell r="W246" t="str">
            <v>ND</v>
          </cell>
          <cell r="X246" t="str">
            <v>ND</v>
          </cell>
          <cell r="Y246" t="str">
            <v>ND</v>
          </cell>
          <cell r="Z246" t="str">
            <v>ND</v>
          </cell>
          <cell r="AA246" t="str">
            <v>ND</v>
          </cell>
          <cell r="AB246" t="str">
            <v>ND</v>
          </cell>
          <cell r="AC246" t="str">
            <v>ND</v>
          </cell>
          <cell r="AD246" t="str">
            <v>ND</v>
          </cell>
          <cell r="AE246" t="str">
            <v>ND</v>
          </cell>
          <cell r="AG246">
            <v>0.129</v>
          </cell>
          <cell r="AH246" t="str">
            <v>ND</v>
          </cell>
          <cell r="AI246" t="str">
            <v>ND</v>
          </cell>
          <cell r="AJ246" t="str">
            <v>ND</v>
          </cell>
          <cell r="AK246" t="str">
            <v>ND</v>
          </cell>
          <cell r="AL246" t="str">
            <v>ND</v>
          </cell>
          <cell r="AM246" t="str">
            <v>ND</v>
          </cell>
          <cell r="AN246" t="str">
            <v>ND</v>
          </cell>
          <cell r="AO246" t="str">
            <v>ND</v>
          </cell>
          <cell r="AP246" t="str">
            <v>ND</v>
          </cell>
          <cell r="AQ246" t="str">
            <v>ND</v>
          </cell>
          <cell r="AR246" t="str">
            <v>ND</v>
          </cell>
          <cell r="AS246" t="str">
            <v>ND</v>
          </cell>
          <cell r="BK246" t="str">
            <v>ND</v>
          </cell>
          <cell r="BL246" t="str">
            <v>ND</v>
          </cell>
          <cell r="BM246" t="str">
            <v>ND</v>
          </cell>
          <cell r="BN246" t="str">
            <v>ND</v>
          </cell>
          <cell r="BO246" t="str">
            <v>ND</v>
          </cell>
          <cell r="BP246" t="str">
            <v>ND</v>
          </cell>
          <cell r="BQ246" t="str">
            <v>ND</v>
          </cell>
          <cell r="BR246" t="str">
            <v>ND</v>
          </cell>
          <cell r="BS246" t="str">
            <v>ND</v>
          </cell>
          <cell r="BT246" t="str">
            <v>ND</v>
          </cell>
          <cell r="BU246" t="str">
            <v>ND</v>
          </cell>
          <cell r="BV246" t="str">
            <v>ND</v>
          </cell>
          <cell r="BW246" t="str">
            <v>ND</v>
          </cell>
          <cell r="BX246" t="str">
            <v>ND</v>
          </cell>
          <cell r="BY246" t="str">
            <v>ND</v>
          </cell>
          <cell r="BZ246" t="str">
            <v>ND</v>
          </cell>
          <cell r="CA246" t="str">
            <v>ND</v>
          </cell>
          <cell r="CB246" t="str">
            <v>ND</v>
          </cell>
          <cell r="CC246" t="str">
            <v>ND</v>
          </cell>
          <cell r="CD246" t="str">
            <v>ND</v>
          </cell>
        </row>
        <row r="247">
          <cell r="B247" t="str">
            <v>mstag:otherExpenseIncomeExcludedFromCorptdAdjEBITDA</v>
          </cell>
          <cell r="C247">
            <v>6</v>
          </cell>
          <cell r="D247" t="str">
            <v>ISO4217:USD</v>
          </cell>
          <cell r="E247" t="b">
            <v>0</v>
          </cell>
          <cell r="I247" t="str">
            <v>Company Reported EBITDA Adj.</v>
          </cell>
          <cell r="J247">
            <v>0</v>
          </cell>
          <cell r="K247">
            <v>15</v>
          </cell>
          <cell r="M247">
            <v>0.04</v>
          </cell>
          <cell r="N247">
            <v>7.0000000000000007E-2</v>
          </cell>
          <cell r="O247">
            <v>6.9000000000000006E-2</v>
          </cell>
          <cell r="P247">
            <v>7.6999999999999999E-2</v>
          </cell>
          <cell r="Q247">
            <v>0.115</v>
          </cell>
          <cell r="R247">
            <v>9.7000000000000003E-2</v>
          </cell>
          <cell r="S247">
            <v>0.123</v>
          </cell>
          <cell r="T247">
            <v>0.10199999999999999</v>
          </cell>
          <cell r="U247">
            <v>0.39700000000000002</v>
          </cell>
          <cell r="V247">
            <v>0.60599999999999998</v>
          </cell>
          <cell r="W247">
            <v>0.72799999999999998</v>
          </cell>
          <cell r="X247">
            <v>1.0840000000000001</v>
          </cell>
          <cell r="Y247">
            <v>0.96299999999999997</v>
          </cell>
          <cell r="Z247">
            <v>3.35</v>
          </cell>
          <cell r="AA247">
            <v>2.2010000000000001</v>
          </cell>
          <cell r="AB247">
            <v>1.657</v>
          </cell>
          <cell r="AC247">
            <v>3.5049999999999999</v>
          </cell>
          <cell r="AD247">
            <v>1.86</v>
          </cell>
          <cell r="AE247">
            <v>3.0428999999999999</v>
          </cell>
          <cell r="AF247">
            <v>2.8179659999999997</v>
          </cell>
          <cell r="AG247">
            <v>3.1639995000000001</v>
          </cell>
          <cell r="AH247">
            <v>3.3664799999999997</v>
          </cell>
          <cell r="AI247">
            <v>3.9557700000000002</v>
          </cell>
          <cell r="AJ247">
            <v>7.2719999999999949</v>
          </cell>
          <cell r="AK247">
            <v>135.53800000000001</v>
          </cell>
          <cell r="AL247">
            <v>0.21200000000000002</v>
          </cell>
          <cell r="AM247">
            <v>0.41200000000000003</v>
          </cell>
          <cell r="AN247">
            <v>1.833</v>
          </cell>
          <cell r="AO247">
            <v>7.5980000000000008</v>
          </cell>
          <cell r="AP247">
            <v>10.0649</v>
          </cell>
          <cell r="AQ247">
            <v>13.304215499999998</v>
          </cell>
          <cell r="AR247">
            <v>18.625901699999996</v>
          </cell>
          <cell r="AS247">
            <v>24.586190243999994</v>
          </cell>
          <cell r="AT247">
            <v>30.880254946463992</v>
          </cell>
          <cell r="AU247">
            <v>37.204531159499815</v>
          </cell>
          <cell r="AV247">
            <v>43.300121544672265</v>
          </cell>
          <cell r="AW247">
            <v>48.975555075775553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 t="e">
            <v>#REF!</v>
          </cell>
          <cell r="BP247" t="e">
            <v>#REF!</v>
          </cell>
          <cell r="BQ247" t="e">
            <v>#REF!</v>
          </cell>
          <cell r="BR247" t="e">
            <v>#REF!</v>
          </cell>
          <cell r="BS247" t="e">
            <v>#REF!</v>
          </cell>
          <cell r="BT247" t="e">
            <v>#REF!</v>
          </cell>
          <cell r="BU247" t="e">
            <v>#REF!</v>
          </cell>
          <cell r="BV247" t="e">
            <v>#REF!</v>
          </cell>
          <cell r="BW247" t="e">
            <v>#REF!</v>
          </cell>
          <cell r="BX247" t="e">
            <v>#REF!</v>
          </cell>
          <cell r="BY247" t="e">
            <v>#REF!</v>
          </cell>
          <cell r="BZ247" t="e">
            <v>#REF!</v>
          </cell>
          <cell r="CA247" t="e">
            <v>#REF!</v>
          </cell>
          <cell r="CB247" t="e">
            <v>#REF!</v>
          </cell>
          <cell r="CC247" t="e">
            <v>#REF!</v>
          </cell>
          <cell r="CD247" t="e">
            <v>#REF!</v>
          </cell>
          <cell r="CE247" t="e">
            <v>#REF!</v>
          </cell>
          <cell r="CF247" t="e">
            <v>#REF!</v>
          </cell>
          <cell r="CG247" t="e">
            <v>#REF!</v>
          </cell>
          <cell r="CH247" t="e">
            <v>#REF!</v>
          </cell>
        </row>
        <row r="248">
          <cell r="B248" t="str">
            <v>mstag:indicatorTagForTaggedEPSIncludesParticipatingSecuritiesDeduction</v>
          </cell>
          <cell r="C248">
            <v>0</v>
          </cell>
          <cell r="D248" t="str">
            <v>ms_eqr_gcim_Decimal:ms_eqr_gcim_decimal</v>
          </cell>
          <cell r="E248" t="b">
            <v>0</v>
          </cell>
          <cell r="I248" t="str">
            <v>Company Reported EBITDA Adj. Toggle</v>
          </cell>
          <cell r="M248">
            <v>1</v>
          </cell>
          <cell r="N248">
            <v>1</v>
          </cell>
          <cell r="O248">
            <v>1</v>
          </cell>
          <cell r="P248">
            <v>1</v>
          </cell>
          <cell r="Q248">
            <v>1</v>
          </cell>
          <cell r="R248">
            <v>1</v>
          </cell>
          <cell r="S248">
            <v>1</v>
          </cell>
          <cell r="T248">
            <v>1</v>
          </cell>
          <cell r="U248">
            <v>1</v>
          </cell>
          <cell r="V248">
            <v>1</v>
          </cell>
          <cell r="W248">
            <v>1</v>
          </cell>
          <cell r="X248">
            <v>1</v>
          </cell>
          <cell r="Y248">
            <v>1</v>
          </cell>
          <cell r="Z248">
            <v>1</v>
          </cell>
          <cell r="AA248">
            <v>1</v>
          </cell>
          <cell r="AB248">
            <v>1</v>
          </cell>
          <cell r="AC248">
            <v>1</v>
          </cell>
          <cell r="AD248">
            <v>1</v>
          </cell>
          <cell r="AE248">
            <v>1</v>
          </cell>
          <cell r="AF248">
            <v>1</v>
          </cell>
          <cell r="AG248">
            <v>1</v>
          </cell>
          <cell r="AH248">
            <v>1</v>
          </cell>
          <cell r="AI248">
            <v>1</v>
          </cell>
          <cell r="AJ248">
            <v>1.833</v>
          </cell>
          <cell r="AK248">
            <v>7.4740000000000002</v>
          </cell>
          <cell r="AL248">
            <v>1</v>
          </cell>
          <cell r="AM248">
            <v>1</v>
          </cell>
          <cell r="AN248">
            <v>1</v>
          </cell>
          <cell r="AO248">
            <v>1</v>
          </cell>
          <cell r="AP248">
            <v>1</v>
          </cell>
          <cell r="AQ248">
            <v>1</v>
          </cell>
          <cell r="AR248">
            <v>1</v>
          </cell>
          <cell r="AS248">
            <v>1</v>
          </cell>
          <cell r="AT248">
            <v>1</v>
          </cell>
          <cell r="AU248">
            <v>1</v>
          </cell>
          <cell r="AV248">
            <v>1</v>
          </cell>
          <cell r="AW248">
            <v>1</v>
          </cell>
          <cell r="BK248">
            <v>1</v>
          </cell>
          <cell r="BL248">
            <v>1</v>
          </cell>
          <cell r="BM248">
            <v>1</v>
          </cell>
          <cell r="BN248">
            <v>1</v>
          </cell>
          <cell r="BO248">
            <v>1</v>
          </cell>
          <cell r="BP248">
            <v>1</v>
          </cell>
          <cell r="BQ248">
            <v>1</v>
          </cell>
          <cell r="BR248">
            <v>1</v>
          </cell>
          <cell r="BS248">
            <v>1</v>
          </cell>
          <cell r="BT248">
            <v>1</v>
          </cell>
          <cell r="BU248">
            <v>1</v>
          </cell>
          <cell r="BV248">
            <v>1</v>
          </cell>
          <cell r="BW248">
            <v>1</v>
          </cell>
          <cell r="BX248">
            <v>1</v>
          </cell>
          <cell r="BY248">
            <v>1</v>
          </cell>
          <cell r="BZ248">
            <v>1</v>
          </cell>
          <cell r="CA248">
            <v>1</v>
          </cell>
          <cell r="CB248">
            <v>1</v>
          </cell>
          <cell r="CC248">
            <v>1</v>
          </cell>
          <cell r="CD248">
            <v>1</v>
          </cell>
          <cell r="CE248">
            <v>1</v>
          </cell>
          <cell r="CF248">
            <v>1</v>
          </cell>
          <cell r="CG248">
            <v>1</v>
          </cell>
          <cell r="CH248">
            <v>1</v>
          </cell>
        </row>
        <row r="249">
          <cell r="B249" t="str">
            <v>mstag:unrecordedGoodwillFromPoolingAndAmortizedOrWrittenOffGoodwill</v>
          </cell>
          <cell r="C249">
            <v>6</v>
          </cell>
          <cell r="D249" t="str">
            <v>ISO4217:USD</v>
          </cell>
          <cell r="E249" t="b">
            <v>0</v>
          </cell>
          <cell r="I249" t="str">
            <v>Unrecorded Goodwill from Poolings, Write-Offs and Cumulative Amortization</v>
          </cell>
          <cell r="M249" t="str">
            <v>ND</v>
          </cell>
          <cell r="N249" t="str">
            <v>ND</v>
          </cell>
          <cell r="O249" t="str">
            <v>ND</v>
          </cell>
          <cell r="P249" t="str">
            <v>ND</v>
          </cell>
          <cell r="Q249" t="str">
            <v>ND</v>
          </cell>
          <cell r="R249" t="str">
            <v>ND</v>
          </cell>
          <cell r="S249" t="str">
            <v>ND</v>
          </cell>
          <cell r="T249" t="str">
            <v>ND</v>
          </cell>
          <cell r="U249" t="str">
            <v>ND</v>
          </cell>
          <cell r="V249" t="str">
            <v>ND</v>
          </cell>
          <cell r="W249" t="str">
            <v>ND</v>
          </cell>
          <cell r="X249" t="str">
            <v>ND</v>
          </cell>
          <cell r="Y249" t="str">
            <v>ND</v>
          </cell>
          <cell r="Z249" t="str">
            <v>ND</v>
          </cell>
          <cell r="AA249" t="str">
            <v>ND</v>
          </cell>
          <cell r="AB249" t="str">
            <v>ND</v>
          </cell>
          <cell r="AC249" t="str">
            <v>ND</v>
          </cell>
          <cell r="AD249" t="str">
            <v>ND</v>
          </cell>
          <cell r="AE249" t="str">
            <v>ND</v>
          </cell>
          <cell r="AF249" t="str">
            <v>ND</v>
          </cell>
          <cell r="AG249" t="str">
            <v>ND</v>
          </cell>
          <cell r="AH249" t="str">
            <v>ND</v>
          </cell>
          <cell r="AI249" t="str">
            <v>ND</v>
          </cell>
          <cell r="AJ249">
            <v>-0.5854148148148145</v>
          </cell>
          <cell r="AK249">
            <v>-2.5003999999999995</v>
          </cell>
          <cell r="AL249" t="str">
            <v>ND</v>
          </cell>
          <cell r="AM249" t="str">
            <v>ND</v>
          </cell>
          <cell r="AN249" t="str">
            <v>ND</v>
          </cell>
          <cell r="AO249" t="str">
            <v>ND</v>
          </cell>
          <cell r="AP249" t="str">
            <v>ND</v>
          </cell>
          <cell r="AQ249" t="str">
            <v>ND</v>
          </cell>
          <cell r="AR249" t="str">
            <v>ND</v>
          </cell>
          <cell r="AS249" t="str">
            <v>ND</v>
          </cell>
          <cell r="AT249" t="str">
            <v>ND</v>
          </cell>
          <cell r="AU249" t="str">
            <v>ND</v>
          </cell>
          <cell r="AV249" t="str">
            <v>ND</v>
          </cell>
          <cell r="AW249" t="str">
            <v>ND</v>
          </cell>
          <cell r="BK249" t="str">
            <v>ND</v>
          </cell>
          <cell r="BL249" t="str">
            <v>ND</v>
          </cell>
          <cell r="BM249" t="str">
            <v>ND</v>
          </cell>
          <cell r="BN249" t="str">
            <v>ND</v>
          </cell>
          <cell r="BO249" t="str">
            <v>ND</v>
          </cell>
          <cell r="BP249" t="str">
            <v>ND</v>
          </cell>
          <cell r="BQ249" t="str">
            <v>ND</v>
          </cell>
          <cell r="BR249" t="str">
            <v>ND</v>
          </cell>
          <cell r="BS249" t="str">
            <v>ND</v>
          </cell>
          <cell r="BT249" t="str">
            <v>ND</v>
          </cell>
          <cell r="BU249" t="str">
            <v>ND</v>
          </cell>
          <cell r="BV249" t="str">
            <v>ND</v>
          </cell>
          <cell r="BW249" t="str">
            <v>ND</v>
          </cell>
          <cell r="BX249" t="str">
            <v>ND</v>
          </cell>
          <cell r="BY249" t="str">
            <v>ND</v>
          </cell>
          <cell r="BZ249" t="str">
            <v>ND</v>
          </cell>
          <cell r="CA249" t="str">
            <v>ND</v>
          </cell>
          <cell r="CB249" t="str">
            <v>ND</v>
          </cell>
          <cell r="CC249" t="str">
            <v>ND</v>
          </cell>
          <cell r="CD249" t="str">
            <v>ND</v>
          </cell>
          <cell r="CE249" t="str">
            <v>ND</v>
          </cell>
          <cell r="CF249" t="str">
            <v>ND</v>
          </cell>
          <cell r="CG249" t="str">
            <v>ND</v>
          </cell>
          <cell r="CH249" t="str">
            <v>ND</v>
          </cell>
        </row>
        <row r="250">
          <cell r="B250" t="str">
            <v>mstag:netIssuanceRepurchaseOfCommonStock</v>
          </cell>
          <cell r="C250">
            <v>6</v>
          </cell>
          <cell r="D250" t="str">
            <v>ISO4217:USD</v>
          </cell>
          <cell r="E250" t="b">
            <v>0</v>
          </cell>
          <cell r="I250" t="str">
            <v>Net Issuances</v>
          </cell>
          <cell r="M250">
            <v>0.40700000000000003</v>
          </cell>
          <cell r="N250">
            <v>0.41600000000000159</v>
          </cell>
          <cell r="O250">
            <v>0.59499999999999531</v>
          </cell>
          <cell r="P250">
            <v>0.71100000000000085</v>
          </cell>
          <cell r="Q250">
            <v>0.71700000000000352</v>
          </cell>
          <cell r="R250">
            <v>0.73099999999999687</v>
          </cell>
          <cell r="S250">
            <v>0.80099999999999838</v>
          </cell>
          <cell r="T250">
            <v>1.230000000000004</v>
          </cell>
          <cell r="U250">
            <v>1.294999999999995</v>
          </cell>
          <cell r="V250">
            <v>1.8879999999999959</v>
          </cell>
          <cell r="W250">
            <v>2.8590000000000004</v>
          </cell>
          <cell r="X250">
            <v>117.74000000000001</v>
          </cell>
          <cell r="Y250">
            <v>0.65099999999998204</v>
          </cell>
          <cell r="Z250">
            <v>3.5030000000000143</v>
          </cell>
          <cell r="AA250">
            <v>13.644000000000014</v>
          </cell>
          <cell r="AB250">
            <v>1.8589999999999849</v>
          </cell>
          <cell r="AC250">
            <v>4.2619999999999871</v>
          </cell>
          <cell r="AD250">
            <v>1.9039999999999895</v>
          </cell>
          <cell r="AE250">
            <v>3.042900000000003</v>
          </cell>
          <cell r="AF250">
            <v>2.8179660000000126</v>
          </cell>
          <cell r="AG250">
            <v>3.1639994999999885</v>
          </cell>
          <cell r="AH250">
            <v>3.3664799999999957</v>
          </cell>
          <cell r="AI250">
            <v>3.9557700000000011</v>
          </cell>
          <cell r="AJ250">
            <v>7.2719999999999949</v>
          </cell>
          <cell r="AK250">
            <v>135.53800000000001</v>
          </cell>
          <cell r="AL250">
            <v>1.8199999999999985</v>
          </cell>
          <cell r="AM250">
            <v>2.9600000000000009</v>
          </cell>
          <cell r="AN250">
            <v>7.2719999999999949</v>
          </cell>
          <cell r="AO250">
            <v>135.53800000000001</v>
          </cell>
          <cell r="AP250">
            <v>11.067899999999964</v>
          </cell>
          <cell r="AQ250">
            <v>13.304215499999998</v>
          </cell>
          <cell r="AR250">
            <v>18.625901699999986</v>
          </cell>
          <cell r="AS250">
            <v>24.586190244000022</v>
          </cell>
          <cell r="AT250">
            <v>30.880254946463992</v>
          </cell>
          <cell r="AU250">
            <v>37.204531159499822</v>
          </cell>
          <cell r="AV250">
            <v>43.300121544672265</v>
          </cell>
          <cell r="AW250">
            <v>48.97555507577556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</row>
        <row r="251">
          <cell r="B251" t="str">
            <v>mstag:stockCompensationExcludedFromConsensusGrossOfTax</v>
          </cell>
          <cell r="C251">
            <v>6</v>
          </cell>
          <cell r="D251" t="str">
            <v>ISO4217:USD</v>
          </cell>
          <cell r="E251" t="b">
            <v>0</v>
          </cell>
          <cell r="I251" t="str">
            <v>Stock-based compensation adjustment (net of tax)</v>
          </cell>
          <cell r="M251">
            <v>0.04</v>
          </cell>
          <cell r="N251">
            <v>7.0000000000000007E-2</v>
          </cell>
          <cell r="O251">
            <v>6.9000000000000006E-2</v>
          </cell>
          <cell r="P251">
            <v>7.6999999999999999E-2</v>
          </cell>
          <cell r="Q251">
            <v>0.115</v>
          </cell>
          <cell r="R251">
            <v>9.7000000000000003E-2</v>
          </cell>
          <cell r="S251">
            <v>0.123</v>
          </cell>
          <cell r="T251">
            <v>0.10199999999999999</v>
          </cell>
          <cell r="U251">
            <v>0.39700000000000002</v>
          </cell>
          <cell r="V251">
            <v>0.60599999999999998</v>
          </cell>
          <cell r="W251">
            <v>0.72799999999999998</v>
          </cell>
          <cell r="X251">
            <v>1.0840000000000001</v>
          </cell>
          <cell r="Y251">
            <v>0.96299999999999997</v>
          </cell>
          <cell r="Z251">
            <v>3.35</v>
          </cell>
          <cell r="AA251">
            <v>2.2010000000000001</v>
          </cell>
          <cell r="AB251">
            <v>1.657</v>
          </cell>
          <cell r="AC251">
            <v>3.5049999999999999</v>
          </cell>
          <cell r="AD251">
            <v>1.86</v>
          </cell>
          <cell r="AE251">
            <v>3.0428999999999999</v>
          </cell>
          <cell r="AF251">
            <v>2.8179659999999997</v>
          </cell>
          <cell r="AG251">
            <v>3.1639995000000001</v>
          </cell>
          <cell r="AH251">
            <v>3.3664799999999997</v>
          </cell>
          <cell r="AI251">
            <v>3.9557700000000002</v>
          </cell>
          <cell r="AJ251">
            <v>1.833</v>
          </cell>
          <cell r="AK251">
            <v>0.129</v>
          </cell>
          <cell r="AL251">
            <v>0.21200000000000002</v>
          </cell>
          <cell r="AM251">
            <v>0.41200000000000003</v>
          </cell>
          <cell r="AN251">
            <v>1.833</v>
          </cell>
          <cell r="AO251">
            <v>7.5980000000000008</v>
          </cell>
          <cell r="AP251">
            <v>10.0649</v>
          </cell>
          <cell r="AQ251">
            <v>13.304215499999998</v>
          </cell>
          <cell r="AR251">
            <v>18.625901699999996</v>
          </cell>
          <cell r="AS251">
            <v>24.586190243999994</v>
          </cell>
          <cell r="AT251">
            <v>30.880254946463992</v>
          </cell>
          <cell r="AU251">
            <v>37.204531159499815</v>
          </cell>
          <cell r="AV251">
            <v>43.300121544672265</v>
          </cell>
          <cell r="AW251">
            <v>48.975555075775553</v>
          </cell>
        </row>
        <row r="252">
          <cell r="B252" t="str">
            <v>mstag:taxOnOneTimeItemsNotAllocatedToOtherExpenseIncomeItems</v>
          </cell>
          <cell r="C252">
            <v>6</v>
          </cell>
          <cell r="D252" t="str">
            <v>ISO4217:USD</v>
          </cell>
          <cell r="E252" t="b">
            <v>1</v>
          </cell>
          <cell r="I252" t="str">
            <v>Tax Adjustments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-4.761481481481411E-2</v>
          </cell>
          <cell r="U252">
            <v>0</v>
          </cell>
          <cell r="V252">
            <v>-0.17360000000000045</v>
          </cell>
          <cell r="W252">
            <v>-0.36419999999999997</v>
          </cell>
          <cell r="X252">
            <v>0</v>
          </cell>
          <cell r="Y252">
            <v>0</v>
          </cell>
          <cell r="Z252">
            <v>0</v>
          </cell>
          <cell r="AA252">
            <v>-1.9127999999999989</v>
          </cell>
          <cell r="AB252">
            <v>0</v>
          </cell>
          <cell r="AC252">
            <v>-0.35620000000000118</v>
          </cell>
          <cell r="AD252">
            <v>0</v>
          </cell>
          <cell r="AE252">
            <v>-0.88174000000000241</v>
          </cell>
          <cell r="AF252">
            <v>-1.1671863999999998</v>
          </cell>
          <cell r="AG252">
            <v>-1.3055998000000015</v>
          </cell>
          <cell r="AH252">
            <v>-1.386592000000002</v>
          </cell>
          <cell r="AI252">
            <v>-1.6223080000000012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-0.5854148148148145</v>
          </cell>
          <cell r="AO252">
            <v>-1.9127999999999989</v>
          </cell>
          <cell r="AP252">
            <v>-1.2379400000000038</v>
          </cell>
          <cell r="AQ252">
            <v>-5.481686200000004</v>
          </cell>
          <cell r="AR252">
            <v>-7.3576200737777775</v>
          </cell>
          <cell r="AS252">
            <v>-9.1160807878399979</v>
          </cell>
          <cell r="AT252">
            <v>-11.065778967373504</v>
          </cell>
          <cell r="AU252">
            <v>-13.279275641936039</v>
          </cell>
          <cell r="AV252">
            <v>-15.412732276746397</v>
          </cell>
          <cell r="AW252">
            <v>-17.399134012632544</v>
          </cell>
        </row>
        <row r="253">
          <cell r="B253" t="str">
            <v>mstag:statutoryTaxRate</v>
          </cell>
          <cell r="C253">
            <v>0</v>
          </cell>
          <cell r="D253" t="str">
            <v>ms_eqr_gcim_Decimal:ms_eqr_gcim_decimal</v>
          </cell>
          <cell r="E253" t="b">
            <v>0</v>
          </cell>
          <cell r="I253" t="str">
            <v>Company Reported EBITDA Adj.</v>
          </cell>
          <cell r="L253">
            <v>0.4</v>
          </cell>
          <cell r="M253">
            <v>0.4</v>
          </cell>
          <cell r="N253">
            <v>0.4</v>
          </cell>
          <cell r="O253">
            <v>0.4</v>
          </cell>
          <cell r="P253">
            <v>0.4</v>
          </cell>
          <cell r="Q253">
            <v>0.4</v>
          </cell>
          <cell r="R253">
            <v>0.4</v>
          </cell>
          <cell r="S253">
            <v>0.4</v>
          </cell>
          <cell r="T253">
            <v>0.4</v>
          </cell>
          <cell r="U253">
            <v>0.4</v>
          </cell>
          <cell r="V253">
            <v>0.4</v>
          </cell>
          <cell r="W253">
            <v>0.4</v>
          </cell>
          <cell r="X253">
            <v>0.4</v>
          </cell>
          <cell r="Y253">
            <v>0.4</v>
          </cell>
          <cell r="Z253">
            <v>0.4</v>
          </cell>
          <cell r="AA253">
            <v>0.4</v>
          </cell>
          <cell r="AB253">
            <v>0.4</v>
          </cell>
          <cell r="AC253">
            <v>0.4</v>
          </cell>
          <cell r="AD253">
            <v>0.4</v>
          </cell>
          <cell r="AE253">
            <v>0.4</v>
          </cell>
          <cell r="AF253">
            <v>0.4</v>
          </cell>
          <cell r="AG253">
            <v>0.4</v>
          </cell>
          <cell r="AH253">
            <v>0.4</v>
          </cell>
          <cell r="AI253">
            <v>0.4</v>
          </cell>
          <cell r="AK253">
            <v>0.4</v>
          </cell>
          <cell r="AL253">
            <v>0.4</v>
          </cell>
          <cell r="AM253">
            <v>0.4</v>
          </cell>
          <cell r="AN253">
            <v>0.4</v>
          </cell>
          <cell r="AO253">
            <v>0.4</v>
          </cell>
          <cell r="AP253">
            <v>0.4</v>
          </cell>
          <cell r="AQ253">
            <v>0.4</v>
          </cell>
          <cell r="AR253">
            <v>0.4</v>
          </cell>
          <cell r="AS253">
            <v>0.4</v>
          </cell>
          <cell r="AT253">
            <v>0.4</v>
          </cell>
          <cell r="AU253">
            <v>0.4</v>
          </cell>
          <cell r="AV253">
            <v>0.4</v>
          </cell>
          <cell r="AW253">
            <v>0.4</v>
          </cell>
          <cell r="BO253" t="e">
            <v>#REF!</v>
          </cell>
          <cell r="BP253" t="e">
            <v>#REF!</v>
          </cell>
          <cell r="BQ253" t="e">
            <v>#REF!</v>
          </cell>
          <cell r="BR253" t="e">
            <v>#REF!</v>
          </cell>
          <cell r="BS253" t="e">
            <v>#REF!</v>
          </cell>
          <cell r="BT253" t="e">
            <v>#REF!</v>
          </cell>
          <cell r="BU253" t="e">
            <v>#REF!</v>
          </cell>
          <cell r="BV253" t="e">
            <v>#REF!</v>
          </cell>
          <cell r="BW253" t="e">
            <v>#REF!</v>
          </cell>
          <cell r="BX253" t="e">
            <v>#REF!</v>
          </cell>
          <cell r="BY253" t="e">
            <v>#REF!</v>
          </cell>
          <cell r="BZ253" t="e">
            <v>#REF!</v>
          </cell>
          <cell r="CA253" t="e">
            <v>#REF!</v>
          </cell>
          <cell r="CB253" t="e">
            <v>#REF!</v>
          </cell>
          <cell r="CC253" t="e">
            <v>#REF!</v>
          </cell>
          <cell r="CD253" t="e">
            <v>#REF!</v>
          </cell>
          <cell r="CE253" t="e">
            <v>#REF!</v>
          </cell>
          <cell r="CF253" t="e">
            <v>#REF!</v>
          </cell>
          <cell r="CG253" t="e">
            <v>#REF!</v>
          </cell>
          <cell r="CH253" t="e">
            <v>#REF!</v>
          </cell>
        </row>
        <row r="254">
          <cell r="B254" t="str">
            <v>mstag:indicatorTagForTaggedEPSIncludesParticipatingSecuritiesDeduction</v>
          </cell>
          <cell r="C254">
            <v>0</v>
          </cell>
          <cell r="D254" t="str">
            <v>ms_eqr_gcim_Decimal:ms_eqr_gcim_decimal</v>
          </cell>
          <cell r="E254" t="b">
            <v>0</v>
          </cell>
          <cell r="I254" t="str">
            <v>Company Reported EBITDA Adj. Toggle</v>
          </cell>
          <cell r="M254">
            <v>1</v>
          </cell>
          <cell r="N254">
            <v>1</v>
          </cell>
          <cell r="O254">
            <v>1</v>
          </cell>
          <cell r="P254">
            <v>1</v>
          </cell>
          <cell r="Q254">
            <v>1</v>
          </cell>
          <cell r="R254">
            <v>1</v>
          </cell>
          <cell r="S254">
            <v>1</v>
          </cell>
          <cell r="T254">
            <v>1</v>
          </cell>
          <cell r="U254">
            <v>1</v>
          </cell>
          <cell r="V254">
            <v>1</v>
          </cell>
          <cell r="W254">
            <v>1</v>
          </cell>
          <cell r="X254">
            <v>1</v>
          </cell>
          <cell r="Y254">
            <v>1</v>
          </cell>
          <cell r="Z254">
            <v>1</v>
          </cell>
          <cell r="AA254">
            <v>1</v>
          </cell>
          <cell r="AB254">
            <v>1</v>
          </cell>
          <cell r="AC254">
            <v>1</v>
          </cell>
          <cell r="AD254">
            <v>1</v>
          </cell>
          <cell r="AE254">
            <v>1</v>
          </cell>
          <cell r="AF254">
            <v>1</v>
          </cell>
          <cell r="AG254">
            <v>1</v>
          </cell>
          <cell r="AH254">
            <v>1</v>
          </cell>
          <cell r="AI254">
            <v>1</v>
          </cell>
          <cell r="AL254">
            <v>1</v>
          </cell>
          <cell r="AM254">
            <v>1</v>
          </cell>
          <cell r="AN254">
            <v>1</v>
          </cell>
          <cell r="AO254">
            <v>1</v>
          </cell>
          <cell r="AP254">
            <v>1</v>
          </cell>
          <cell r="AQ254">
            <v>1</v>
          </cell>
          <cell r="AR254">
            <v>1</v>
          </cell>
          <cell r="AS254">
            <v>1</v>
          </cell>
          <cell r="AT254">
            <v>1</v>
          </cell>
          <cell r="AU254">
            <v>1</v>
          </cell>
          <cell r="AV254">
            <v>1</v>
          </cell>
          <cell r="AW254">
            <v>1</v>
          </cell>
          <cell r="BO254">
            <v>1</v>
          </cell>
          <cell r="BP254">
            <v>1</v>
          </cell>
          <cell r="BQ254">
            <v>1</v>
          </cell>
          <cell r="BR254">
            <v>1</v>
          </cell>
          <cell r="BS254">
            <v>1</v>
          </cell>
          <cell r="BT254">
            <v>1</v>
          </cell>
          <cell r="BU254">
            <v>1</v>
          </cell>
          <cell r="BV254">
            <v>1</v>
          </cell>
          <cell r="BW254">
            <v>1</v>
          </cell>
          <cell r="BX254">
            <v>1</v>
          </cell>
          <cell r="BY254">
            <v>1</v>
          </cell>
          <cell r="BZ254">
            <v>1</v>
          </cell>
          <cell r="CA254">
            <v>1</v>
          </cell>
          <cell r="CB254">
            <v>1</v>
          </cell>
          <cell r="CC254">
            <v>1</v>
          </cell>
          <cell r="CD254">
            <v>1</v>
          </cell>
          <cell r="CE254">
            <v>1</v>
          </cell>
          <cell r="CF254">
            <v>1</v>
          </cell>
          <cell r="CG254">
            <v>1</v>
          </cell>
          <cell r="CH254">
            <v>1</v>
          </cell>
        </row>
        <row r="255">
          <cell r="B255" t="str">
            <v>mstag:unrecordedGoodwillFromPoolingAndAmortizedOrWrittenOffGoodwill</v>
          </cell>
          <cell r="C255">
            <v>6</v>
          </cell>
          <cell r="D255" t="str">
            <v>ISO4217:USD</v>
          </cell>
          <cell r="E255" t="b">
            <v>0</v>
          </cell>
          <cell r="I255" t="str">
            <v>Unrecorded Goodwill from Poolings, Write-Offs and Cumulative Amortization</v>
          </cell>
          <cell r="M255" t="str">
            <v>ND</v>
          </cell>
          <cell r="N255" t="str">
            <v>ND</v>
          </cell>
          <cell r="O255" t="str">
            <v>ND</v>
          </cell>
          <cell r="P255" t="str">
            <v>ND</v>
          </cell>
          <cell r="Q255" t="str">
            <v>ND</v>
          </cell>
          <cell r="R255" t="str">
            <v>ND</v>
          </cell>
          <cell r="S255" t="str">
            <v>ND</v>
          </cell>
          <cell r="T255" t="str">
            <v>ND</v>
          </cell>
          <cell r="U255" t="str">
            <v>ND</v>
          </cell>
          <cell r="V255" t="str">
            <v>ND</v>
          </cell>
          <cell r="W255" t="str">
            <v>ND</v>
          </cell>
          <cell r="X255" t="str">
            <v>ND</v>
          </cell>
          <cell r="Y255" t="str">
            <v>ND</v>
          </cell>
          <cell r="Z255" t="str">
            <v>ND</v>
          </cell>
          <cell r="AA255" t="str">
            <v>ND</v>
          </cell>
          <cell r="AB255" t="str">
            <v>ND</v>
          </cell>
          <cell r="AC255" t="str">
            <v>ND</v>
          </cell>
          <cell r="AD255" t="str">
            <v>ND</v>
          </cell>
          <cell r="AE255" t="str">
            <v>ND</v>
          </cell>
          <cell r="AF255" t="str">
            <v>ND</v>
          </cell>
          <cell r="AG255" t="str">
            <v>ND</v>
          </cell>
          <cell r="AH255" t="str">
            <v>ND</v>
          </cell>
          <cell r="AI255" t="str">
            <v>ND</v>
          </cell>
          <cell r="AL255" t="str">
            <v>ND</v>
          </cell>
          <cell r="AM255" t="str">
            <v>ND</v>
          </cell>
          <cell r="AN255" t="str">
            <v>ND</v>
          </cell>
          <cell r="AO255" t="str">
            <v>ND</v>
          </cell>
          <cell r="AP255" t="str">
            <v>ND</v>
          </cell>
          <cell r="AQ255" t="str">
            <v>ND</v>
          </cell>
          <cell r="AR255" t="str">
            <v>ND</v>
          </cell>
          <cell r="AS255" t="str">
            <v>ND</v>
          </cell>
          <cell r="AT255" t="str">
            <v>ND</v>
          </cell>
          <cell r="AU255" t="str">
            <v>ND</v>
          </cell>
          <cell r="AV255" t="str">
            <v>ND</v>
          </cell>
          <cell r="AW255" t="str">
            <v>ND</v>
          </cell>
          <cell r="BO255" t="str">
            <v>ND</v>
          </cell>
          <cell r="BP255" t="str">
            <v>ND</v>
          </cell>
          <cell r="BQ255" t="str">
            <v>ND</v>
          </cell>
          <cell r="BR255" t="str">
            <v>ND</v>
          </cell>
          <cell r="BS255" t="str">
            <v>ND</v>
          </cell>
          <cell r="BT255" t="str">
            <v>ND</v>
          </cell>
          <cell r="BU255" t="str">
            <v>ND</v>
          </cell>
          <cell r="BV255" t="str">
            <v>ND</v>
          </cell>
          <cell r="BW255" t="str">
            <v>ND</v>
          </cell>
          <cell r="BX255" t="str">
            <v>ND</v>
          </cell>
          <cell r="BY255" t="str">
            <v>ND</v>
          </cell>
          <cell r="BZ255" t="str">
            <v>ND</v>
          </cell>
          <cell r="CA255" t="str">
            <v>ND</v>
          </cell>
          <cell r="CB255" t="str">
            <v>ND</v>
          </cell>
          <cell r="CC255" t="str">
            <v>ND</v>
          </cell>
          <cell r="CD255" t="str">
            <v>ND</v>
          </cell>
          <cell r="CE255" t="str">
            <v>ND</v>
          </cell>
          <cell r="CF255" t="str">
            <v>ND</v>
          </cell>
          <cell r="CG255" t="str">
            <v>ND</v>
          </cell>
          <cell r="CH255" t="str">
            <v>ND</v>
          </cell>
        </row>
        <row r="256">
          <cell r="B256" t="str">
            <v>mstag:netIssuanceRepurchaseOfCommonStock</v>
          </cell>
          <cell r="C256">
            <v>6</v>
          </cell>
          <cell r="D256" t="str">
            <v>ISO4217:USD</v>
          </cell>
          <cell r="E256" t="b">
            <v>0</v>
          </cell>
          <cell r="I256" t="str">
            <v>Net Issuances</v>
          </cell>
          <cell r="M256">
            <v>0.40700000000000003</v>
          </cell>
          <cell r="N256">
            <v>0.41600000000000159</v>
          </cell>
          <cell r="O256">
            <v>0.59499999999999531</v>
          </cell>
          <cell r="P256">
            <v>0.71100000000000085</v>
          </cell>
          <cell r="Q256">
            <v>0.71700000000000352</v>
          </cell>
          <cell r="R256">
            <v>0.73099999999999687</v>
          </cell>
          <cell r="S256">
            <v>0.80099999999999838</v>
          </cell>
          <cell r="T256">
            <v>1.230000000000004</v>
          </cell>
          <cell r="U256">
            <v>1.294999999999995</v>
          </cell>
          <cell r="V256">
            <v>1.8879999999999959</v>
          </cell>
          <cell r="W256">
            <v>2.8590000000000004</v>
          </cell>
          <cell r="X256">
            <v>117.74000000000001</v>
          </cell>
          <cell r="Y256">
            <v>0.65099999999998204</v>
          </cell>
          <cell r="Z256">
            <v>3.5030000000000143</v>
          </cell>
          <cell r="AA256">
            <v>13.644000000000014</v>
          </cell>
          <cell r="AB256">
            <v>1.8589999999999849</v>
          </cell>
          <cell r="AC256">
            <v>4.2619999999999871</v>
          </cell>
          <cell r="AD256">
            <v>179.02300000000002</v>
          </cell>
          <cell r="AE256">
            <v>3.2539649999999938</v>
          </cell>
          <cell r="AF256">
            <v>2.7528120000000058</v>
          </cell>
          <cell r="AG256">
            <v>3.4642319999999813</v>
          </cell>
          <cell r="AH256">
            <v>3.6253980000000183</v>
          </cell>
          <cell r="AI256">
            <v>4.5555509999999799</v>
          </cell>
          <cell r="AL256">
            <v>1.8199999999999985</v>
          </cell>
          <cell r="AM256">
            <v>2.9600000000000009</v>
          </cell>
          <cell r="AN256">
            <v>7.2719999999999949</v>
          </cell>
          <cell r="AO256">
            <v>135.53800000000001</v>
          </cell>
          <cell r="AP256">
            <v>188.39796499999997</v>
          </cell>
          <cell r="AQ256">
            <v>14.397992999999985</v>
          </cell>
          <cell r="AR256">
            <v>19.43729055</v>
          </cell>
          <cell r="AS256">
            <v>25.219884488624984</v>
          </cell>
          <cell r="AT256">
            <v>31.597362778686033</v>
          </cell>
          <cell r="AU256">
            <v>38.389018424447215</v>
          </cell>
          <cell r="AV256">
            <v>45.402776066571505</v>
          </cell>
          <cell r="AW256">
            <v>52.45368459661654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</row>
        <row r="257">
          <cell r="B257" t="str">
            <v>mstag:stockCompensationExcludedFromConsensusGrossOfTax</v>
          </cell>
          <cell r="C257">
            <v>6</v>
          </cell>
          <cell r="D257" t="str">
            <v>ISO4217:USD</v>
          </cell>
          <cell r="E257" t="b">
            <v>0</v>
          </cell>
          <cell r="I257" t="str">
            <v>Stock-based compensation adjustment (net of tax)</v>
          </cell>
          <cell r="M257">
            <v>0.04</v>
          </cell>
          <cell r="N257">
            <v>7.0000000000000007E-2</v>
          </cell>
          <cell r="O257">
            <v>6.9000000000000006E-2</v>
          </cell>
          <cell r="P257">
            <v>7.6999999999999999E-2</v>
          </cell>
          <cell r="Q257">
            <v>0.115</v>
          </cell>
          <cell r="R257">
            <v>9.7000000000000003E-2</v>
          </cell>
          <cell r="S257">
            <v>0.123</v>
          </cell>
          <cell r="T257">
            <v>0.10199999999999999</v>
          </cell>
          <cell r="U257">
            <v>0.39700000000000002</v>
          </cell>
          <cell r="V257">
            <v>0.60599999999999998</v>
          </cell>
          <cell r="W257">
            <v>0.72799999999999998</v>
          </cell>
          <cell r="X257">
            <v>1.23</v>
          </cell>
          <cell r="Y257">
            <v>1.1000000000000001</v>
          </cell>
          <cell r="Z257">
            <v>3.35</v>
          </cell>
          <cell r="AA257">
            <v>2.33</v>
          </cell>
          <cell r="AB257">
            <v>1.77</v>
          </cell>
          <cell r="AC257">
            <v>3.62</v>
          </cell>
          <cell r="AD257">
            <v>1.86</v>
          </cell>
          <cell r="AE257">
            <v>3.2539649999999996</v>
          </cell>
          <cell r="AF257">
            <v>2.752812</v>
          </cell>
          <cell r="AG257">
            <v>3.4642319999999995</v>
          </cell>
          <cell r="AH257">
            <v>3.6253979999999997</v>
          </cell>
          <cell r="AI257">
            <v>4.5555509999999986</v>
          </cell>
          <cell r="AK257">
            <v>0.129</v>
          </cell>
          <cell r="AL257">
            <v>0.21200000000000002</v>
          </cell>
          <cell r="AM257">
            <v>0.41200000000000003</v>
          </cell>
          <cell r="AN257">
            <v>1.833</v>
          </cell>
          <cell r="AO257">
            <v>8.01</v>
          </cell>
          <cell r="AP257">
            <v>10.503965000000001</v>
          </cell>
          <cell r="AQ257">
            <v>14.397992999999996</v>
          </cell>
          <cell r="AR257">
            <v>19.437290549999997</v>
          </cell>
          <cell r="AS257">
            <v>25.219884488624995</v>
          </cell>
          <cell r="AT257">
            <v>31.59736277868604</v>
          </cell>
          <cell r="AU257">
            <v>38.389018424447244</v>
          </cell>
          <cell r="AV257">
            <v>45.402776066571555</v>
          </cell>
          <cell r="AW257">
            <v>52.453684596616526</v>
          </cell>
        </row>
        <row r="258">
          <cell r="B258" t="str">
            <v>mstag:taxOnOneTimeItemsNotAllocatedToOtherExpenseIncomeItems</v>
          </cell>
          <cell r="C258">
            <v>6</v>
          </cell>
          <cell r="D258" t="str">
            <v>ISO4217:USD</v>
          </cell>
          <cell r="E258" t="b">
            <v>1</v>
          </cell>
          <cell r="I258" t="str">
            <v>Tax Adjustments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-4.761481481481411E-2</v>
          </cell>
          <cell r="U258">
            <v>0</v>
          </cell>
          <cell r="V258">
            <v>-0.17360000000000045</v>
          </cell>
          <cell r="W258">
            <v>-0.36419999999999997</v>
          </cell>
          <cell r="X258">
            <v>0</v>
          </cell>
          <cell r="Y258">
            <v>0</v>
          </cell>
          <cell r="Z258">
            <v>0</v>
          </cell>
          <cell r="AA258">
            <v>-0.37479999999999852</v>
          </cell>
          <cell r="AB258">
            <v>0</v>
          </cell>
          <cell r="AC258">
            <v>0</v>
          </cell>
          <cell r="AD258">
            <v>0</v>
          </cell>
          <cell r="AE258">
            <v>-2.0271787500000022</v>
          </cell>
          <cell r="AF258">
            <v>-1.1411248000000001</v>
          </cell>
          <cell r="AG258">
            <v>-1.4256928000000018</v>
          </cell>
          <cell r="AH258">
            <v>-1.4901591999999999</v>
          </cell>
          <cell r="AI258">
            <v>-1.8622204000000018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-0.5854148148148145</v>
          </cell>
          <cell r="AO258">
            <v>-0.37479999999999852</v>
          </cell>
          <cell r="AP258">
            <v>-2.0271787500000022</v>
          </cell>
          <cell r="AQ258">
            <v>-5.919197200000001</v>
          </cell>
          <cell r="AR258">
            <v>-7.9267090089999961</v>
          </cell>
          <cell r="AS258">
            <v>-9.5912476159049831</v>
          </cell>
          <cell r="AT258">
            <v>-11.556941472540117</v>
          </cell>
          <cell r="AU258">
            <v>-13.934020948556537</v>
          </cell>
          <cell r="AV258">
            <v>-16.388836123300024</v>
          </cell>
          <cell r="AW258">
            <v>-18.856654108815775</v>
          </cell>
        </row>
        <row r="259">
          <cell r="B259" t="str">
            <v>mstag:statutoryTaxRate</v>
          </cell>
          <cell r="C259">
            <v>0</v>
          </cell>
          <cell r="D259" t="str">
            <v>ms_eqr_gcim_Decimal:ms_eqr_gcim_decimal</v>
          </cell>
          <cell r="E259" t="b">
            <v>0</v>
          </cell>
          <cell r="L259">
            <v>0.4</v>
          </cell>
          <cell r="M259">
            <v>0.4</v>
          </cell>
          <cell r="N259">
            <v>0.4</v>
          </cell>
          <cell r="O259">
            <v>0.4</v>
          </cell>
          <cell r="P259">
            <v>0.4</v>
          </cell>
          <cell r="Q259">
            <v>0.4</v>
          </cell>
          <cell r="R259">
            <v>0.4</v>
          </cell>
          <cell r="S259">
            <v>0.4</v>
          </cell>
          <cell r="T259">
            <v>0.4</v>
          </cell>
          <cell r="U259">
            <v>0.4</v>
          </cell>
          <cell r="V259">
            <v>0.4</v>
          </cell>
          <cell r="W259">
            <v>0.4</v>
          </cell>
          <cell r="X259">
            <v>0.4</v>
          </cell>
          <cell r="Y259">
            <v>0.4</v>
          </cell>
          <cell r="Z259">
            <v>0.4</v>
          </cell>
          <cell r="AA259">
            <v>0.4</v>
          </cell>
          <cell r="AB259">
            <v>0.4</v>
          </cell>
          <cell r="AC259">
            <v>0.4</v>
          </cell>
          <cell r="AD259">
            <v>0.4</v>
          </cell>
          <cell r="AE259">
            <v>0.4</v>
          </cell>
          <cell r="AF259">
            <v>0.4</v>
          </cell>
          <cell r="AG259">
            <v>0.4</v>
          </cell>
          <cell r="AH259">
            <v>0.4</v>
          </cell>
          <cell r="AI259">
            <v>0.4</v>
          </cell>
          <cell r="AK259">
            <v>0.4</v>
          </cell>
          <cell r="AL259">
            <v>0.4</v>
          </cell>
          <cell r="AM259">
            <v>0.4</v>
          </cell>
          <cell r="AN259">
            <v>0.4</v>
          </cell>
          <cell r="AO259">
            <v>0.4</v>
          </cell>
          <cell r="AP259">
            <v>0.4</v>
          </cell>
          <cell r="AQ259">
            <v>0.4</v>
          </cell>
          <cell r="AR259">
            <v>0.4</v>
          </cell>
          <cell r="AS259">
            <v>0.4</v>
          </cell>
          <cell r="AT259">
            <v>0.4</v>
          </cell>
          <cell r="AU259">
            <v>0.4</v>
          </cell>
          <cell r="AV259">
            <v>0.4</v>
          </cell>
          <cell r="AW259">
            <v>0.4</v>
          </cell>
        </row>
      </sheetData>
      <sheetData sheetId="5">
        <row r="1">
          <cell r="B1" t="str">
            <v>ElementName</v>
          </cell>
          <cell r="C1" t="str">
            <v>ScaleOverride</v>
          </cell>
          <cell r="D1" t="str">
            <v>UnitOverride</v>
          </cell>
          <cell r="E1" t="str">
            <v>ReverseSign</v>
          </cell>
          <cell r="F1" t="str">
            <v>IsDrivingAssumption</v>
          </cell>
          <cell r="G1" t="str">
            <v>SegmentID</v>
          </cell>
          <cell r="I1" t="str">
            <v>Select Model Case:</v>
          </cell>
          <cell r="K1">
            <v>7.5</v>
          </cell>
          <cell r="AA1" t="str">
            <v>Jordan Monahan: 212-761-8094 / jordan.monahan@morganstanley.com</v>
          </cell>
          <cell r="AE1" t="str">
            <v>Jordan Monahan: 212-761-8094 / jordan.monahan@morganstanley.com</v>
          </cell>
          <cell r="AI1" t="str">
            <v>Jordan Monahan: 212-761-8094 / jordan.monahan@morganstanley.com</v>
          </cell>
        </row>
        <row r="2">
          <cell r="AA2" t="str">
            <v>Scott Devitt: 212-761-3365 / scott.devitt@morganstanley.com</v>
          </cell>
          <cell r="AE2" t="str">
            <v>Scott Devitt: 212-761-3365 / scott.devitt@morganstanley.com</v>
          </cell>
          <cell r="AI2" t="str">
            <v>Scott Devitt: 212-761-3365 / scott.devitt@morganstanley.com</v>
          </cell>
        </row>
        <row r="3">
          <cell r="AI3" t="str">
            <v>Erhan Soyer-Osman: 212-761-3483 / erhan.soyer@morganstanley.com</v>
          </cell>
        </row>
        <row r="4">
          <cell r="L4" t="str">
            <v>2009-Q1</v>
          </cell>
          <cell r="M4" t="str">
            <v>2009-Q2</v>
          </cell>
          <cell r="N4" t="str">
            <v>2009-Q3</v>
          </cell>
          <cell r="O4" t="str">
            <v>2009-Q4</v>
          </cell>
          <cell r="P4" t="str">
            <v>2010-Q1</v>
          </cell>
          <cell r="Q4" t="str">
            <v>2010-Q2</v>
          </cell>
          <cell r="R4" t="str">
            <v>2010-Q3</v>
          </cell>
          <cell r="S4" t="str">
            <v>2010-Q4</v>
          </cell>
          <cell r="T4" t="str">
            <v>2011-Q1</v>
          </cell>
          <cell r="U4" t="str">
            <v>2011-Q2</v>
          </cell>
          <cell r="V4" t="str">
            <v>2011-Q3</v>
          </cell>
          <cell r="W4" t="str">
            <v>2011-Q4</v>
          </cell>
          <cell r="X4" t="str">
            <v>2012-Q1</v>
          </cell>
          <cell r="Y4" t="str">
            <v>2012-Q2</v>
          </cell>
          <cell r="Z4" t="str">
            <v>2012-Q3</v>
          </cell>
          <cell r="AA4" t="str">
            <v>2012-Q4</v>
          </cell>
          <cell r="AB4" t="str">
            <v>2013-Q1</v>
          </cell>
          <cell r="AC4" t="str">
            <v>2013-Q2</v>
          </cell>
          <cell r="AD4" t="str">
            <v>2013-Q3</v>
          </cell>
          <cell r="AE4" t="str">
            <v>2013-Q4</v>
          </cell>
          <cell r="AF4" t="str">
            <v>2014-Q1</v>
          </cell>
          <cell r="AG4" t="str">
            <v>2014-Q2</v>
          </cell>
          <cell r="AH4" t="str">
            <v>2014-Q3</v>
          </cell>
          <cell r="AI4" t="str">
            <v>2014-Q4</v>
          </cell>
          <cell r="AJ4" t="str">
            <v>2011-FY</v>
          </cell>
          <cell r="AK4" t="str">
            <v>2008-FY</v>
          </cell>
          <cell r="AL4" t="str">
            <v>2009-FY</v>
          </cell>
          <cell r="AM4" t="str">
            <v>2010-FY</v>
          </cell>
          <cell r="AN4" t="str">
            <v>2011-FY</v>
          </cell>
          <cell r="AO4" t="str">
            <v>2012-FY</v>
          </cell>
          <cell r="AP4" t="str">
            <v>2013-FY</v>
          </cell>
          <cell r="AQ4" t="str">
            <v>2014-FY</v>
          </cell>
          <cell r="AR4" t="str">
            <v>2015-FY</v>
          </cell>
          <cell r="AS4" t="str">
            <v>2016-FY</v>
          </cell>
          <cell r="AT4" t="str">
            <v>2017-FY</v>
          </cell>
          <cell r="AU4" t="str">
            <v>2018-FY</v>
          </cell>
          <cell r="AV4" t="str">
            <v>2019-FY</v>
          </cell>
          <cell r="AW4" t="str">
            <v>2020-FY</v>
          </cell>
        </row>
        <row r="5">
          <cell r="I5" t="str">
            <v>Period-End Date</v>
          </cell>
          <cell r="L5">
            <v>39903</v>
          </cell>
          <cell r="M5">
            <v>39994</v>
          </cell>
          <cell r="N5">
            <v>40086</v>
          </cell>
          <cell r="O5">
            <v>40178</v>
          </cell>
          <cell r="P5">
            <v>40268</v>
          </cell>
          <cell r="Q5">
            <v>40359</v>
          </cell>
          <cell r="R5">
            <v>40451</v>
          </cell>
          <cell r="S5">
            <v>40543</v>
          </cell>
          <cell r="T5">
            <v>40633</v>
          </cell>
          <cell r="U5">
            <v>40724</v>
          </cell>
          <cell r="V5">
            <v>40816</v>
          </cell>
          <cell r="W5">
            <v>40908</v>
          </cell>
          <cell r="X5">
            <v>40999</v>
          </cell>
          <cell r="Y5">
            <v>41090</v>
          </cell>
          <cell r="Z5">
            <v>41182</v>
          </cell>
          <cell r="AA5">
            <v>41274</v>
          </cell>
          <cell r="AB5">
            <v>41364</v>
          </cell>
          <cell r="AC5">
            <v>41455</v>
          </cell>
          <cell r="AD5">
            <v>41547</v>
          </cell>
          <cell r="AE5">
            <v>41639</v>
          </cell>
          <cell r="AF5">
            <v>41729</v>
          </cell>
          <cell r="AG5">
            <v>41820</v>
          </cell>
          <cell r="AH5">
            <v>41912</v>
          </cell>
          <cell r="AI5">
            <v>42004</v>
          </cell>
          <cell r="AJ5">
            <v>40908</v>
          </cell>
          <cell r="AK5">
            <v>39813</v>
          </cell>
          <cell r="AL5">
            <v>40178</v>
          </cell>
          <cell r="AM5">
            <v>40543</v>
          </cell>
          <cell r="AN5">
            <v>40908</v>
          </cell>
          <cell r="AO5">
            <v>41274</v>
          </cell>
          <cell r="AP5">
            <v>41639</v>
          </cell>
          <cell r="AQ5">
            <v>42004</v>
          </cell>
          <cell r="AR5">
            <v>42369</v>
          </cell>
          <cell r="AS5">
            <v>42735</v>
          </cell>
          <cell r="AT5">
            <v>43100</v>
          </cell>
          <cell r="AU5">
            <v>43465</v>
          </cell>
          <cell r="AV5">
            <v>43830</v>
          </cell>
          <cell r="AW5">
            <v>44196</v>
          </cell>
        </row>
        <row r="6">
          <cell r="I6" t="str">
            <v>Morgan Stanley | Millennial Media model</v>
          </cell>
          <cell r="L6">
            <v>40178</v>
          </cell>
          <cell r="P6">
            <v>40543</v>
          </cell>
          <cell r="T6">
            <v>40908</v>
          </cell>
          <cell r="X6">
            <v>41274</v>
          </cell>
          <cell r="AB6">
            <v>41639</v>
          </cell>
          <cell r="AF6">
            <v>42004</v>
          </cell>
        </row>
        <row r="7">
          <cell r="I7" t="str">
            <v>(USD millions)</v>
          </cell>
          <cell r="L7">
            <v>1</v>
          </cell>
          <cell r="M7">
            <v>2</v>
          </cell>
          <cell r="N7">
            <v>3</v>
          </cell>
          <cell r="O7">
            <v>4</v>
          </cell>
          <cell r="P7">
            <v>1</v>
          </cell>
          <cell r="Q7">
            <v>2</v>
          </cell>
          <cell r="R7">
            <v>3</v>
          </cell>
          <cell r="S7">
            <v>4</v>
          </cell>
          <cell r="T7">
            <v>1</v>
          </cell>
          <cell r="U7">
            <v>2</v>
          </cell>
          <cell r="V7">
            <v>3</v>
          </cell>
          <cell r="W7">
            <v>4</v>
          </cell>
          <cell r="X7">
            <v>1</v>
          </cell>
          <cell r="Y7">
            <v>2</v>
          </cell>
          <cell r="Z7">
            <v>3</v>
          </cell>
          <cell r="AA7">
            <v>4</v>
          </cell>
          <cell r="AB7">
            <v>1</v>
          </cell>
          <cell r="AC7">
            <v>2</v>
          </cell>
          <cell r="AD7">
            <v>3</v>
          </cell>
          <cell r="AE7">
            <v>4</v>
          </cell>
          <cell r="AF7">
            <v>1</v>
          </cell>
          <cell r="AG7">
            <v>2</v>
          </cell>
          <cell r="AH7">
            <v>3</v>
          </cell>
          <cell r="AI7">
            <v>4</v>
          </cell>
          <cell r="AJ7">
            <v>40908</v>
          </cell>
          <cell r="AK7">
            <v>39813</v>
          </cell>
          <cell r="AL7">
            <v>40178</v>
          </cell>
          <cell r="AM7">
            <v>40543</v>
          </cell>
          <cell r="AN7">
            <v>40908</v>
          </cell>
          <cell r="AO7">
            <v>41274</v>
          </cell>
          <cell r="AP7">
            <v>41639</v>
          </cell>
          <cell r="AQ7">
            <v>42004</v>
          </cell>
          <cell r="AR7">
            <v>42369</v>
          </cell>
          <cell r="AS7">
            <v>42735</v>
          </cell>
          <cell r="AT7">
            <v>43100</v>
          </cell>
          <cell r="AU7">
            <v>43465</v>
          </cell>
          <cell r="AV7">
            <v>43830</v>
          </cell>
          <cell r="AW7">
            <v>44196</v>
          </cell>
        </row>
        <row r="8">
          <cell r="I8" t="str">
            <v>REVENUE SUMMARY</v>
          </cell>
          <cell r="L8">
            <v>1.627</v>
          </cell>
          <cell r="M8">
            <v>3.3879999999999999</v>
          </cell>
          <cell r="N8">
            <v>4.1029999999999998</v>
          </cell>
          <cell r="O8">
            <v>7.1020000000000003</v>
          </cell>
          <cell r="P8">
            <v>8.8249999999999993</v>
          </cell>
          <cell r="Q8">
            <v>9.2579999999999991</v>
          </cell>
          <cell r="R8">
            <v>11.004</v>
          </cell>
          <cell r="S8">
            <v>18.741</v>
          </cell>
          <cell r="T8">
            <v>21.492999999999999</v>
          </cell>
          <cell r="U8">
            <v>22.446999999999999</v>
          </cell>
          <cell r="V8">
            <v>25.189</v>
          </cell>
          <cell r="W8">
            <v>34.548999999999999</v>
          </cell>
          <cell r="X8">
            <v>32.93</v>
          </cell>
          <cell r="Y8">
            <v>39.411000000000001</v>
          </cell>
          <cell r="Z8">
            <v>47.366</v>
          </cell>
          <cell r="AA8">
            <v>57.96</v>
          </cell>
          <cell r="AB8">
            <v>49.438000000000002</v>
          </cell>
          <cell r="AC8">
            <v>57.009</v>
          </cell>
          <cell r="AD8">
            <v>84.785139999999998</v>
          </cell>
          <cell r="AE8">
            <v>127.51200000000001</v>
          </cell>
          <cell r="AF8">
            <v>74.157000000000011</v>
          </cell>
          <cell r="AG8">
            <v>85.513499999999993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478.11621000000002</v>
          </cell>
          <cell r="AR8">
            <v>669.36269400000003</v>
          </cell>
          <cell r="AS8">
            <v>883.55875608000008</v>
          </cell>
          <cell r="AT8">
            <v>1109.74979763648</v>
          </cell>
          <cell r="AU8">
            <v>1337.0265561924311</v>
          </cell>
          <cell r="AV8">
            <v>1556.084987158999</v>
          </cell>
          <cell r="AW8">
            <v>1760.0441585959034</v>
          </cell>
        </row>
        <row r="9">
          <cell r="I9" t="str">
            <v>Period-to-period change</v>
          </cell>
          <cell r="L9" t="str">
            <v>NA</v>
          </cell>
          <cell r="M9">
            <v>1.7609999999999999</v>
          </cell>
          <cell r="N9">
            <v>0.71499999999999986</v>
          </cell>
          <cell r="O9">
            <v>2.9990000000000006</v>
          </cell>
          <cell r="P9">
            <v>1.722999999999999</v>
          </cell>
          <cell r="Q9">
            <v>0.43299999999999983</v>
          </cell>
          <cell r="R9">
            <v>1.7460000000000004</v>
          </cell>
          <cell r="S9">
            <v>7.7370000000000001</v>
          </cell>
          <cell r="T9">
            <v>2.7519999999999989</v>
          </cell>
          <cell r="U9">
            <v>0.95400000000000063</v>
          </cell>
          <cell r="V9">
            <v>2.7420000000000009</v>
          </cell>
          <cell r="W9">
            <v>9.36</v>
          </cell>
          <cell r="X9">
            <v>-1.6189999999999998</v>
          </cell>
          <cell r="Y9">
            <v>6.4810000000000016</v>
          </cell>
          <cell r="Z9">
            <v>7.9549999999999983</v>
          </cell>
          <cell r="AA9">
            <v>10.594000000000001</v>
          </cell>
          <cell r="AB9">
            <v>-8.5219999999999985</v>
          </cell>
          <cell r="AC9">
            <v>7.570999999999998</v>
          </cell>
          <cell r="AD9">
            <v>27.776139999999998</v>
          </cell>
          <cell r="AE9">
            <v>42.726860000000016</v>
          </cell>
          <cell r="AF9">
            <v>-53.355000000000004</v>
          </cell>
          <cell r="AG9">
            <v>11.356499999999983</v>
          </cell>
          <cell r="AH9">
            <v>41.664209999999997</v>
          </cell>
          <cell r="AI9">
            <v>64.090290000000039</v>
          </cell>
          <cell r="AJ9">
            <v>55.85</v>
          </cell>
          <cell r="AK9">
            <v>73.989000000000004</v>
          </cell>
          <cell r="AL9">
            <v>9.9390000000000001</v>
          </cell>
          <cell r="AM9">
            <v>31.607999999999997</v>
          </cell>
          <cell r="AN9">
            <v>55.85</v>
          </cell>
          <cell r="AO9">
            <v>73.989000000000004</v>
          </cell>
          <cell r="AP9">
            <v>141.07714000000001</v>
          </cell>
          <cell r="AQ9">
            <v>159.37207000000001</v>
          </cell>
          <cell r="AR9">
            <v>191.24648400000001</v>
          </cell>
          <cell r="AS9">
            <v>214.19606208000005</v>
          </cell>
          <cell r="AT9">
            <v>226.19104155647995</v>
          </cell>
          <cell r="AU9">
            <v>227.27675855595112</v>
          </cell>
          <cell r="AV9">
            <v>219.05843096656781</v>
          </cell>
          <cell r="AW9">
            <v>203.9591714369044</v>
          </cell>
        </row>
        <row r="10">
          <cell r="I10" t="str">
            <v>Total revenue</v>
          </cell>
          <cell r="L10">
            <v>1.627</v>
          </cell>
          <cell r="M10">
            <v>3.3879999999999999</v>
          </cell>
          <cell r="N10">
            <v>4.1029999999999998</v>
          </cell>
          <cell r="O10">
            <v>7.1020000000000003</v>
          </cell>
          <cell r="P10">
            <v>8.8249999999999993</v>
          </cell>
          <cell r="Q10">
            <v>9.2579999999999991</v>
          </cell>
          <cell r="R10">
            <v>11.004</v>
          </cell>
          <cell r="S10">
            <v>18.741</v>
          </cell>
          <cell r="T10">
            <v>21.492999999999999</v>
          </cell>
          <cell r="U10">
            <v>22.446999999999999</v>
          </cell>
          <cell r="V10">
            <v>25.189</v>
          </cell>
          <cell r="W10">
            <v>34.548999999999999</v>
          </cell>
          <cell r="X10">
            <v>32.93</v>
          </cell>
          <cell r="Y10">
            <v>39.411000000000001</v>
          </cell>
          <cell r="Z10">
            <v>62.02</v>
          </cell>
          <cell r="AA10">
            <v>57.96</v>
          </cell>
          <cell r="AB10">
            <v>49.438000000000002</v>
          </cell>
          <cell r="AC10">
            <v>57.009</v>
          </cell>
          <cell r="AD10">
            <v>86.32</v>
          </cell>
          <cell r="AE10">
            <v>101.43</v>
          </cell>
          <cell r="AF10">
            <v>93.932199999999995</v>
          </cell>
          <cell r="AG10">
            <v>105.46665</v>
          </cell>
          <cell r="AH10">
            <v>112.21599999999999</v>
          </cell>
          <cell r="AI10">
            <v>131.85900000000001</v>
          </cell>
          <cell r="AJ10">
            <v>0</v>
          </cell>
          <cell r="AK10">
            <v>6.2809999999999997</v>
          </cell>
          <cell r="AL10">
            <v>16.22</v>
          </cell>
          <cell r="AM10">
            <v>47.827999999999996</v>
          </cell>
          <cell r="AN10">
            <v>103.678</v>
          </cell>
          <cell r="AO10">
            <v>192.32100000000003</v>
          </cell>
          <cell r="AP10">
            <v>294.197</v>
          </cell>
          <cell r="AQ10">
            <v>443.47384999999997</v>
          </cell>
          <cell r="AR10">
            <v>620.86338999999987</v>
          </cell>
          <cell r="AS10">
            <v>819.53967479999983</v>
          </cell>
          <cell r="AT10">
            <v>1029.3418315487997</v>
          </cell>
          <cell r="AU10">
            <v>1240.151038649994</v>
          </cell>
          <cell r="AV10">
            <v>1443.3373848224089</v>
          </cell>
          <cell r="AW10">
            <v>1632.5185025258518</v>
          </cell>
        </row>
        <row r="11">
          <cell r="I11" t="str">
            <v>Period-to-period change</v>
          </cell>
          <cell r="L11" t="str">
            <v>NA</v>
          </cell>
          <cell r="M11">
            <v>1.7609999999999999</v>
          </cell>
          <cell r="N11">
            <v>0.71499999999999986</v>
          </cell>
          <cell r="O11">
            <v>2.9990000000000006</v>
          </cell>
          <cell r="P11">
            <v>1.722999999999999</v>
          </cell>
          <cell r="Q11">
            <v>0.43299999999999983</v>
          </cell>
          <cell r="R11">
            <v>1.7460000000000004</v>
          </cell>
          <cell r="S11">
            <v>7.7370000000000001</v>
          </cell>
          <cell r="T11">
            <v>2.7519999999999989</v>
          </cell>
          <cell r="U11">
            <v>0.95400000000000063</v>
          </cell>
          <cell r="V11">
            <v>2.7420000000000009</v>
          </cell>
          <cell r="W11">
            <v>9.36</v>
          </cell>
          <cell r="X11">
            <v>-1.6189999999999998</v>
          </cell>
          <cell r="Y11">
            <v>6.4810000000000016</v>
          </cell>
          <cell r="Z11">
            <v>22.609000000000002</v>
          </cell>
          <cell r="AA11">
            <v>-4.0600000000000023</v>
          </cell>
          <cell r="AB11">
            <v>-8.5219999999999985</v>
          </cell>
          <cell r="AC11">
            <v>7.570999999999998</v>
          </cell>
          <cell r="AD11">
            <v>29.310999999999993</v>
          </cell>
          <cell r="AE11">
            <v>15.110000000000014</v>
          </cell>
          <cell r="AF11">
            <v>-7.4978000000000122</v>
          </cell>
          <cell r="AG11">
            <v>11.534450000000007</v>
          </cell>
          <cell r="AH11">
            <v>6.7493499999999926</v>
          </cell>
          <cell r="AI11">
            <v>19.643000000000015</v>
          </cell>
          <cell r="AL11">
            <v>9.9390000000000001</v>
          </cell>
          <cell r="AM11">
            <v>31.607999999999997</v>
          </cell>
          <cell r="AN11">
            <v>55.85</v>
          </cell>
          <cell r="AO11">
            <v>88.643000000000029</v>
          </cell>
          <cell r="AP11">
            <v>101.87599999999998</v>
          </cell>
          <cell r="AQ11">
            <v>149.27684999999997</v>
          </cell>
          <cell r="AR11">
            <v>177.3895399999999</v>
          </cell>
          <cell r="AS11">
            <v>198.67628479999996</v>
          </cell>
          <cell r="AT11">
            <v>209.80215674879992</v>
          </cell>
          <cell r="AU11">
            <v>210.80920710119426</v>
          </cell>
          <cell r="AV11">
            <v>203.18634617241491</v>
          </cell>
          <cell r="AW11">
            <v>189.18111770344285</v>
          </cell>
        </row>
        <row r="12">
          <cell r="I12" t="str">
            <v>% change Y/Y</v>
          </cell>
          <cell r="L12" t="str">
            <v>NA</v>
          </cell>
          <cell r="M12" t="str">
            <v>NA</v>
          </cell>
          <cell r="N12" t="str">
            <v>NA</v>
          </cell>
          <cell r="O12" t="str">
            <v>NA</v>
          </cell>
          <cell r="P12">
            <v>4.4240934234787952</v>
          </cell>
          <cell r="Q12">
            <v>1.7325855962219596</v>
          </cell>
          <cell r="R12">
            <v>1.6819400438703389</v>
          </cell>
          <cell r="S12">
            <v>1.6388341312306389</v>
          </cell>
          <cell r="T12">
            <v>1.4354674220963175</v>
          </cell>
          <cell r="U12">
            <v>1.4246057463815078</v>
          </cell>
          <cell r="V12">
            <v>1.2890766993820431</v>
          </cell>
          <cell r="W12">
            <v>0.84349821247532142</v>
          </cell>
          <cell r="X12">
            <v>0.53212673893825913</v>
          </cell>
          <cell r="Y12">
            <v>0.75573573306009734</v>
          </cell>
          <cell r="Z12">
            <v>1.4621858747866132</v>
          </cell>
          <cell r="AA12">
            <v>0.67761729717213237</v>
          </cell>
          <cell r="AB12">
            <v>0.50130580018220483</v>
          </cell>
          <cell r="AC12">
            <v>0.44652508182994599</v>
          </cell>
          <cell r="AD12">
            <v>0.3918090938406964</v>
          </cell>
          <cell r="AE12">
            <v>0.75</v>
          </cell>
          <cell r="AF12">
            <v>0.89999999999999969</v>
          </cell>
          <cell r="AG12">
            <v>0.85000000000000009</v>
          </cell>
          <cell r="AH12">
            <v>0.30000000000000004</v>
          </cell>
          <cell r="AI12">
            <v>0.30000000000000004</v>
          </cell>
          <cell r="AL12">
            <v>1.5823913389587645</v>
          </cell>
          <cell r="AM12">
            <v>1.9487053020961773</v>
          </cell>
          <cell r="AN12">
            <v>1.1677260182319982</v>
          </cell>
          <cell r="AO12">
            <v>0.8549836995312412</v>
          </cell>
          <cell r="AP12">
            <v>0.52971854347679126</v>
          </cell>
          <cell r="AQ12">
            <v>0.50740439229495871</v>
          </cell>
          <cell r="AR12">
            <v>0.39999999999999969</v>
          </cell>
          <cell r="AS12">
            <v>0.32000000000000006</v>
          </cell>
          <cell r="AT12">
            <v>0.25600000000000001</v>
          </cell>
          <cell r="AU12">
            <v>0.20480000000000009</v>
          </cell>
          <cell r="AV12">
            <v>0.16383999999999999</v>
          </cell>
          <cell r="AW12">
            <v>0.13107200000000008</v>
          </cell>
        </row>
        <row r="13">
          <cell r="I13" t="str">
            <v>% change Q/Q</v>
          </cell>
          <cell r="L13" t="str">
            <v>NA</v>
          </cell>
          <cell r="M13">
            <v>1.082360172095882</v>
          </cell>
          <cell r="N13">
            <v>0.21103896103896091</v>
          </cell>
          <cell r="O13">
            <v>0.73092858883743617</v>
          </cell>
          <cell r="P13">
            <v>0.24260771613629939</v>
          </cell>
          <cell r="Q13">
            <v>4.9065155807365368E-2</v>
          </cell>
          <cell r="R13">
            <v>0.1885936487362283</v>
          </cell>
          <cell r="S13">
            <v>0.70310796074154847</v>
          </cell>
          <cell r="T13">
            <v>0.14684381836614913</v>
          </cell>
          <cell r="U13">
            <v>4.438654445633472E-2</v>
          </cell>
          <cell r="V13">
            <v>0.12215440816144696</v>
          </cell>
          <cell r="W13">
            <v>0.37159077375044669</v>
          </cell>
          <cell r="X13">
            <v>-4.6860980057309876E-2</v>
          </cell>
          <cell r="Y13">
            <v>0.19681141815973291</v>
          </cell>
          <cell r="Z13">
            <v>0.5736723249854101</v>
          </cell>
          <cell r="AA13">
            <v>-6.5462753950338626E-2</v>
          </cell>
          <cell r="AB13">
            <v>-0.14703243616287087</v>
          </cell>
          <cell r="AC13">
            <v>0.15314130830535211</v>
          </cell>
          <cell r="AD13">
            <v>0.51414688908768769</v>
          </cell>
          <cell r="AE13">
            <v>0.17504633920296597</v>
          </cell>
          <cell r="AF13">
            <v>-7.3920930691117159E-2</v>
          </cell>
          <cell r="AG13">
            <v>0.12279548440257981</v>
          </cell>
          <cell r="AH13">
            <v>6.3995111250807701E-2</v>
          </cell>
          <cell r="AI13">
            <v>0.17504633920296575</v>
          </cell>
          <cell r="AM13">
            <v>0.53</v>
          </cell>
          <cell r="AN13">
            <v>0.43000000000000005</v>
          </cell>
          <cell r="AO13">
            <v>0.35000000000000009</v>
          </cell>
          <cell r="AP13">
            <v>0.28600000000000003</v>
          </cell>
          <cell r="AQ13">
            <v>0.23480000000000006</v>
          </cell>
          <cell r="AR13">
            <v>0.43000000000000005</v>
          </cell>
          <cell r="AS13">
            <v>0.35000000000000009</v>
          </cell>
          <cell r="AT13">
            <v>0.28600000000000003</v>
          </cell>
          <cell r="AU13">
            <v>0.23480000000000006</v>
          </cell>
          <cell r="AV13">
            <v>0.19384000000000007</v>
          </cell>
          <cell r="AW13">
            <v>0.16107200000000005</v>
          </cell>
        </row>
        <row r="14">
          <cell r="I14" t="str">
            <v>DRIVER: Base case - % change Y/Y</v>
          </cell>
          <cell r="X14">
            <v>0.37614717061579339</v>
          </cell>
          <cell r="AA14">
            <v>500</v>
          </cell>
          <cell r="AB14">
            <v>200</v>
          </cell>
          <cell r="AC14">
            <v>200</v>
          </cell>
          <cell r="AD14">
            <v>300</v>
          </cell>
          <cell r="AE14">
            <v>0.75</v>
          </cell>
          <cell r="AF14">
            <v>0.9</v>
          </cell>
          <cell r="AG14">
            <v>0.85</v>
          </cell>
          <cell r="AH14">
            <v>0.3</v>
          </cell>
          <cell r="AI14">
            <v>0.3</v>
          </cell>
          <cell r="AM14">
            <v>300</v>
          </cell>
          <cell r="AN14">
            <v>300</v>
          </cell>
          <cell r="AO14">
            <v>300</v>
          </cell>
          <cell r="AP14">
            <v>300</v>
          </cell>
          <cell r="AQ14">
            <v>300</v>
          </cell>
          <cell r="AR14">
            <v>0.4</v>
          </cell>
          <cell r="AS14">
            <v>0.32000000000000006</v>
          </cell>
          <cell r="AT14">
            <v>0.25600000000000006</v>
          </cell>
          <cell r="AU14">
            <v>0.20480000000000007</v>
          </cell>
          <cell r="AV14">
            <v>0.16384000000000007</v>
          </cell>
          <cell r="AW14">
            <v>0.13107200000000005</v>
          </cell>
        </row>
        <row r="15">
          <cell r="I15" t="str">
            <v>Bull case - % change Y/Y</v>
          </cell>
          <cell r="AA15">
            <v>0.79999999999999993</v>
          </cell>
          <cell r="AB15">
            <v>0.48</v>
          </cell>
          <cell r="AC15">
            <v>0.52</v>
          </cell>
          <cell r="AD15">
            <v>0.76</v>
          </cell>
          <cell r="AE15">
            <v>0.78</v>
          </cell>
          <cell r="AF15">
            <v>0.93</v>
          </cell>
          <cell r="AG15">
            <v>0.88</v>
          </cell>
          <cell r="AH15">
            <v>0.32999999999999996</v>
          </cell>
          <cell r="AI15">
            <v>0.32999999999999996</v>
          </cell>
          <cell r="AM15">
            <v>0.47</v>
          </cell>
          <cell r="AN15">
            <v>0.37</v>
          </cell>
          <cell r="AO15">
            <v>0.29000000000000004</v>
          </cell>
          <cell r="AP15">
            <v>0.22600000000000006</v>
          </cell>
          <cell r="AQ15">
            <v>0.17480000000000007</v>
          </cell>
          <cell r="AR15">
            <v>0.43000000000000005</v>
          </cell>
          <cell r="AS15">
            <v>0.35000000000000009</v>
          </cell>
          <cell r="AT15">
            <v>0.28600000000000003</v>
          </cell>
          <cell r="AU15">
            <v>0.23480000000000006</v>
          </cell>
          <cell r="AV15">
            <v>0.19384000000000007</v>
          </cell>
          <cell r="AW15">
            <v>0.16107200000000005</v>
          </cell>
        </row>
        <row r="16">
          <cell r="I16" t="str">
            <v>Bull case spread - bps</v>
          </cell>
          <cell r="AA16">
            <v>-300</v>
          </cell>
          <cell r="AB16">
            <v>-300</v>
          </cell>
          <cell r="AC16">
            <v>-300</v>
          </cell>
          <cell r="AD16">
            <v>-300</v>
          </cell>
          <cell r="AE16">
            <v>300</v>
          </cell>
          <cell r="AF16">
            <v>300</v>
          </cell>
          <cell r="AG16">
            <v>300</v>
          </cell>
          <cell r="AH16">
            <v>300</v>
          </cell>
          <cell r="AI16">
            <v>300</v>
          </cell>
          <cell r="AM16">
            <v>-300</v>
          </cell>
          <cell r="AN16">
            <v>-300</v>
          </cell>
          <cell r="AO16">
            <v>-300</v>
          </cell>
          <cell r="AP16">
            <v>-300</v>
          </cell>
          <cell r="AQ16">
            <v>-300</v>
          </cell>
          <cell r="AR16">
            <v>300</v>
          </cell>
          <cell r="AS16">
            <v>300</v>
          </cell>
          <cell r="AT16">
            <v>300</v>
          </cell>
          <cell r="AU16">
            <v>300</v>
          </cell>
          <cell r="AV16">
            <v>300</v>
          </cell>
          <cell r="AW16">
            <v>300</v>
          </cell>
        </row>
        <row r="17">
          <cell r="I17" t="str">
            <v>Bear case - % change Y/Y</v>
          </cell>
          <cell r="AA17">
            <v>0.83</v>
          </cell>
          <cell r="AB17">
            <v>0.51</v>
          </cell>
          <cell r="AC17">
            <v>0.55000000000000004</v>
          </cell>
          <cell r="AD17">
            <v>0.79</v>
          </cell>
          <cell r="AE17">
            <v>0.72</v>
          </cell>
          <cell r="AF17">
            <v>0.87</v>
          </cell>
          <cell r="AG17">
            <v>0.82</v>
          </cell>
          <cell r="AH17">
            <v>0.27</v>
          </cell>
          <cell r="AI17">
            <v>0.27</v>
          </cell>
          <cell r="AM17">
            <v>0.5</v>
          </cell>
          <cell r="AN17">
            <v>0.4</v>
          </cell>
          <cell r="AO17">
            <v>0.32000000000000006</v>
          </cell>
          <cell r="AP17">
            <v>0.25600000000000006</v>
          </cell>
          <cell r="AQ17">
            <v>0.20480000000000007</v>
          </cell>
          <cell r="AR17">
            <v>0.37</v>
          </cell>
          <cell r="AS17">
            <v>0.29000000000000004</v>
          </cell>
          <cell r="AT17">
            <v>0.22600000000000006</v>
          </cell>
          <cell r="AU17">
            <v>0.17480000000000007</v>
          </cell>
          <cell r="AV17">
            <v>0.13384000000000007</v>
          </cell>
          <cell r="AW17">
            <v>0.10107200000000005</v>
          </cell>
        </row>
        <row r="18">
          <cell r="I18" t="str">
            <v>Bear case spread - bps</v>
          </cell>
          <cell r="AE18">
            <v>-300</v>
          </cell>
          <cell r="AF18">
            <v>-300</v>
          </cell>
          <cell r="AG18">
            <v>-300</v>
          </cell>
          <cell r="AH18">
            <v>-300</v>
          </cell>
          <cell r="AI18">
            <v>-300</v>
          </cell>
          <cell r="AR18">
            <v>-300</v>
          </cell>
          <cell r="AS18">
            <v>-300</v>
          </cell>
          <cell r="AT18">
            <v>-300</v>
          </cell>
          <cell r="AU18">
            <v>-300</v>
          </cell>
          <cell r="AV18">
            <v>-300</v>
          </cell>
          <cell r="AW18">
            <v>-300</v>
          </cell>
        </row>
        <row r="19">
          <cell r="I19" t="str">
            <v>SCENARIO OUTPUT</v>
          </cell>
          <cell r="X19">
            <v>30</v>
          </cell>
          <cell r="Y19">
            <v>37.5</v>
          </cell>
          <cell r="Z19">
            <v>44.25</v>
          </cell>
          <cell r="AA19">
            <v>62.25</v>
          </cell>
          <cell r="AB19">
            <v>49</v>
          </cell>
          <cell r="AC19">
            <v>59</v>
          </cell>
          <cell r="AD19">
            <v>82.5</v>
          </cell>
          <cell r="AE19">
            <v>0.75</v>
          </cell>
          <cell r="AF19">
            <v>0.9</v>
          </cell>
          <cell r="AG19">
            <v>0.85</v>
          </cell>
          <cell r="AH19">
            <v>0.3</v>
          </cell>
          <cell r="AI19">
            <v>0.3</v>
          </cell>
          <cell r="AK19">
            <v>181.75</v>
          </cell>
          <cell r="AL19">
            <v>345</v>
          </cell>
          <cell r="AM19">
            <v>435.041</v>
          </cell>
          <cell r="AO19">
            <v>181.75</v>
          </cell>
          <cell r="AP19">
            <v>345</v>
          </cell>
          <cell r="AR19">
            <v>0.4</v>
          </cell>
          <cell r="AS19">
            <v>0.32000000000000006</v>
          </cell>
          <cell r="AT19">
            <v>0.25600000000000006</v>
          </cell>
          <cell r="AU19">
            <v>0.20480000000000007</v>
          </cell>
          <cell r="AV19">
            <v>0.16384000000000007</v>
          </cell>
          <cell r="AW19">
            <v>0.13107200000000005</v>
          </cell>
        </row>
        <row r="20">
          <cell r="I20" t="str">
            <v>MS vs. consensus</v>
          </cell>
          <cell r="X20">
            <v>9.7666666666666568E-2</v>
          </cell>
          <cell r="Y20">
            <v>5.0960000000000116E-2</v>
          </cell>
          <cell r="Z20">
            <v>7.0418079096045139E-2</v>
          </cell>
          <cell r="AA20">
            <v>-6.8915662650602449E-2</v>
          </cell>
          <cell r="AB20">
            <v>8.9387755102041666E-3</v>
          </cell>
          <cell r="AC20">
            <v>-3.3745762711864358E-2</v>
          </cell>
          <cell r="AD20">
            <v>2.7698666666666538E-2</v>
          </cell>
          <cell r="AE20">
            <v>1.8035496155780928E-2</v>
          </cell>
          <cell r="AK20">
            <v>-2.2464924346629944E-2</v>
          </cell>
          <cell r="AL20">
            <v>-7.6103942028985516E-2</v>
          </cell>
          <cell r="AM20">
            <v>1.1397989040113465E-2</v>
          </cell>
          <cell r="AO20">
            <v>-2.2464924346629944E-2</v>
          </cell>
          <cell r="AP20">
            <v>-7.6103942028985516E-2</v>
          </cell>
        </row>
        <row r="21">
          <cell r="I21" t="str">
            <v>Guidance</v>
          </cell>
          <cell r="X21">
            <v>30</v>
          </cell>
          <cell r="Y21">
            <v>37.5</v>
          </cell>
          <cell r="Z21">
            <v>44.25</v>
          </cell>
          <cell r="AA21">
            <v>62.25</v>
          </cell>
          <cell r="AB21">
            <v>49</v>
          </cell>
          <cell r="AC21">
            <v>59</v>
          </cell>
          <cell r="AD21">
            <v>82.5</v>
          </cell>
          <cell r="AE21">
            <v>97.5</v>
          </cell>
          <cell r="AF21">
            <v>74</v>
          </cell>
          <cell r="AG21">
            <v>72.5</v>
          </cell>
          <cell r="AK21">
            <v>0.75302378518104129</v>
          </cell>
          <cell r="AL21">
            <v>0.94183500593807512</v>
          </cell>
          <cell r="AM21">
            <v>0.50548845900958561</v>
          </cell>
          <cell r="AO21">
            <v>181.75</v>
          </cell>
          <cell r="AP21">
            <v>290.267</v>
          </cell>
          <cell r="AQ21">
            <v>410.09880000000004</v>
          </cell>
        </row>
        <row r="22">
          <cell r="I22" t="str">
            <v>MS vs. consensus</v>
          </cell>
          <cell r="L22">
            <v>1.3169999999999999</v>
          </cell>
          <cell r="M22">
            <v>2.319</v>
          </cell>
          <cell r="N22">
            <v>2.7930000000000001</v>
          </cell>
          <cell r="O22">
            <v>5.1669999999999998</v>
          </cell>
          <cell r="P22">
            <v>5.859</v>
          </cell>
          <cell r="Q22">
            <v>6.4779999999999998</v>
          </cell>
          <cell r="R22">
            <v>7.09</v>
          </cell>
          <cell r="S22">
            <v>12.175000000000001</v>
          </cell>
          <cell r="T22">
            <v>13.569000000000001</v>
          </cell>
          <cell r="U22">
            <v>13.675000000000001</v>
          </cell>
          <cell r="V22">
            <v>15.292999999999999</v>
          </cell>
          <cell r="W22">
            <v>21.058</v>
          </cell>
          <cell r="X22">
            <v>9.7666666666666568E-2</v>
          </cell>
          <cell r="Y22">
            <v>5.0960000000000116E-2</v>
          </cell>
          <cell r="Z22">
            <v>0.40158192090395484</v>
          </cell>
          <cell r="AA22">
            <v>-6.8915662650602449E-2</v>
          </cell>
          <cell r="AB22">
            <v>8.9387755102041666E-3</v>
          </cell>
          <cell r="AC22">
            <v>-3.3745762711864358E-2</v>
          </cell>
          <cell r="AD22">
            <v>4.630303030303029E-2</v>
          </cell>
          <cell r="AE22">
            <v>4.0307692307692378E-2</v>
          </cell>
          <cell r="AF22">
            <v>5.6624324324324293E-2</v>
          </cell>
          <cell r="AG22">
            <v>4.992</v>
          </cell>
          <cell r="AH22">
            <v>11.596</v>
          </cell>
          <cell r="AI22">
            <v>31.602</v>
          </cell>
          <cell r="AJ22">
            <v>63.594999999999999</v>
          </cell>
          <cell r="AK22">
            <v>108.98455530000001</v>
          </cell>
          <cell r="AL22">
            <v>314.2</v>
          </cell>
          <cell r="AM22">
            <v>260.69975858587503</v>
          </cell>
          <cell r="AN22">
            <v>368.63165863839009</v>
          </cell>
          <cell r="AO22">
            <v>5.8162310866575195E-2</v>
          </cell>
          <cell r="AP22">
            <v>1.353925868252337E-2</v>
          </cell>
          <cell r="AQ22">
            <v>749.98921939629474</v>
          </cell>
          <cell r="AR22">
            <v>862.48760230573885</v>
          </cell>
          <cell r="AS22">
            <v>944.42392452478407</v>
          </cell>
        </row>
        <row r="23">
          <cell r="I23" t="str">
            <v>% change Y/Y</v>
          </cell>
          <cell r="L23" t="str">
            <v>NA</v>
          </cell>
          <cell r="M23">
            <v>1.002</v>
          </cell>
          <cell r="N23">
            <v>0.4740000000000002</v>
          </cell>
          <cell r="O23">
            <v>2.3739999999999997</v>
          </cell>
          <cell r="P23">
            <v>0.69200000000000017</v>
          </cell>
          <cell r="Q23">
            <v>0.61899999999999977</v>
          </cell>
          <cell r="R23">
            <v>0.6120000000000001</v>
          </cell>
          <cell r="S23">
            <v>5.0850000000000009</v>
          </cell>
          <cell r="T23">
            <v>1.3940000000000001</v>
          </cell>
          <cell r="U23">
            <v>0.10599999999999987</v>
          </cell>
          <cell r="V23">
            <v>1.6179999999999986</v>
          </cell>
          <cell r="W23">
            <v>5.7650000000000006</v>
          </cell>
          <cell r="X23">
            <v>0.39580328479039695</v>
          </cell>
          <cell r="Y23">
            <v>0.67060186216420914</v>
          </cell>
          <cell r="Z23">
            <v>0.75671920282663074</v>
          </cell>
          <cell r="AA23">
            <v>0.80178876378476938</v>
          </cell>
          <cell r="AB23">
            <v>0.48800485879137567</v>
          </cell>
          <cell r="AC23">
            <v>0.49704397249498866</v>
          </cell>
          <cell r="AD23">
            <v>0.3302160593356982</v>
          </cell>
          <cell r="AE23">
            <v>0.68219461697722572</v>
          </cell>
          <cell r="AF23">
            <v>0.14515629835964083</v>
          </cell>
          <cell r="AG23">
            <v>4.992</v>
          </cell>
          <cell r="AH23">
            <v>6.6040000000000001</v>
          </cell>
          <cell r="AI23">
            <v>20.006</v>
          </cell>
          <cell r="AJ23">
            <v>31.992999999999999</v>
          </cell>
          <cell r="AK23">
            <v>45.389555300000012</v>
          </cell>
          <cell r="AL23">
            <v>65.691134402999978</v>
          </cell>
          <cell r="AM23">
            <v>86.024068882875042</v>
          </cell>
          <cell r="AN23">
            <v>107.93190005251506</v>
          </cell>
          <cell r="AO23">
            <v>0.75302378518104129</v>
          </cell>
          <cell r="AP23">
            <v>0.50928395755013733</v>
          </cell>
          <cell r="AQ23">
            <v>127.59152695123692</v>
          </cell>
          <cell r="AR23">
            <v>112.4983829094441</v>
          </cell>
          <cell r="AS23">
            <v>81.936322219045223</v>
          </cell>
        </row>
        <row r="24">
          <cell r="I24" t="str">
            <v>% change Q/Q</v>
          </cell>
          <cell r="L24">
            <v>0.19053472649047329</v>
          </cell>
          <cell r="M24">
            <v>0.3155253837072019</v>
          </cell>
          <cell r="N24">
            <v>0.31927857665123072</v>
          </cell>
          <cell r="O24">
            <v>0.27245846240495641</v>
          </cell>
          <cell r="P24">
            <v>0.33609065155807361</v>
          </cell>
          <cell r="Q24">
            <v>0.30028083819399431</v>
          </cell>
          <cell r="R24">
            <v>0.35568884042166482</v>
          </cell>
          <cell r="S24">
            <v>0.35035483698842107</v>
          </cell>
          <cell r="T24">
            <v>0.36867817428930344</v>
          </cell>
          <cell r="U24">
            <v>0.39078718759745174</v>
          </cell>
          <cell r="V24">
            <v>0.39286990352931839</v>
          </cell>
          <cell r="W24">
            <v>0.39048887087904138</v>
          </cell>
          <cell r="X24">
            <v>-0.13166806564589417</v>
          </cell>
          <cell r="Y24">
            <v>0.1387792286668692</v>
          </cell>
          <cell r="Z24">
            <v>0.12278297937124139</v>
          </cell>
          <cell r="AA24">
            <v>3.7084811351175695E-3</v>
          </cell>
          <cell r="AB24">
            <v>-0.15458937198067635</v>
          </cell>
          <cell r="AC24">
            <v>0.19341397305716246</v>
          </cell>
          <cell r="AD24">
            <v>0.44713992527495661</v>
          </cell>
          <cell r="AE24">
            <v>0.12951807228915668</v>
          </cell>
          <cell r="AF24">
            <v>82.2</v>
          </cell>
          <cell r="AG24">
            <v>98.1</v>
          </cell>
          <cell r="AH24">
            <v>108.45</v>
          </cell>
          <cell r="AI24">
            <v>143.25</v>
          </cell>
          <cell r="AJ24">
            <v>0.38661046702289781</v>
          </cell>
          <cell r="AK24">
            <v>0.40423352992950856</v>
          </cell>
          <cell r="AL24">
            <v>269.08199999999999</v>
          </cell>
          <cell r="AM24">
            <v>400.60599999999999</v>
          </cell>
          <cell r="AN24">
            <v>0.40999999999999986</v>
          </cell>
          <cell r="AO24">
            <v>0.40999999999999992</v>
          </cell>
          <cell r="AP24">
            <v>259.46699999999998</v>
          </cell>
          <cell r="AQ24">
            <v>445.452</v>
          </cell>
          <cell r="AR24">
            <v>0.40999999999999992</v>
          </cell>
          <cell r="AS24">
            <v>0.40999999999999992</v>
          </cell>
        </row>
        <row r="25">
          <cell r="I25" t="str">
            <v>MS vs. consensus</v>
          </cell>
          <cell r="L25" t="str">
            <v>NA</v>
          </cell>
          <cell r="M25" t="str">
            <v>NA</v>
          </cell>
          <cell r="N25" t="str">
            <v>NA</v>
          </cell>
          <cell r="O25" t="str">
            <v>NA</v>
          </cell>
          <cell r="P25">
            <v>3.4487471526195899</v>
          </cell>
          <cell r="Q25">
            <v>1.7934454506252693</v>
          </cell>
          <cell r="R25">
            <v>1.5384890798424631</v>
          </cell>
          <cell r="S25">
            <v>1.3562995935746085</v>
          </cell>
          <cell r="T25">
            <v>1.3159242191500256</v>
          </cell>
          <cell r="U25">
            <v>1.1109910466193273</v>
          </cell>
          <cell r="V25">
            <v>1.1569816643159379</v>
          </cell>
          <cell r="W25">
            <v>0.72960985626283348</v>
          </cell>
          <cell r="X25">
            <v>0.46775738816419765</v>
          </cell>
          <cell r="Y25">
            <v>0.73755027422303465</v>
          </cell>
          <cell r="Z25">
            <v>0.8312299744981364</v>
          </cell>
          <cell r="AA25">
            <v>0.77141966473549295</v>
          </cell>
          <cell r="AB25">
            <v>6.5444019351834637E-3</v>
          </cell>
          <cell r="AC25">
            <v>-3.7676609105180559E-2</v>
          </cell>
          <cell r="AD25">
            <v>0.25136729934763991</v>
          </cell>
          <cell r="AE25">
            <v>0.45206914614981697</v>
          </cell>
          <cell r="AF25">
            <v>-9.7846715328467004E-2</v>
          </cell>
          <cell r="AG25">
            <v>-0.12830275229357802</v>
          </cell>
          <cell r="AH25">
            <v>0.17268520055325021</v>
          </cell>
          <cell r="AI25">
            <v>0.33520418848167566</v>
          </cell>
          <cell r="AJ25">
            <v>1.012372634643377</v>
          </cell>
          <cell r="AK25">
            <v>0.71372836386508398</v>
          </cell>
          <cell r="AL25">
            <v>0.1845613604774754</v>
          </cell>
          <cell r="AM25">
            <v>0.19348239916526477</v>
          </cell>
          <cell r="AN25">
            <v>0.41400843881856564</v>
          </cell>
          <cell r="AO25">
            <v>0.33999999999999986</v>
          </cell>
          <cell r="AP25">
            <v>0.14644206179930874</v>
          </cell>
          <cell r="AQ25">
            <v>7.3328237385846373E-2</v>
          </cell>
          <cell r="AR25">
            <v>0.14999999999999991</v>
          </cell>
          <cell r="AS25">
            <v>9.4999999999999973E-2</v>
          </cell>
        </row>
        <row r="26">
          <cell r="I26" t="str">
            <v>Consensus</v>
          </cell>
          <cell r="L26" t="str">
            <v>NA</v>
          </cell>
          <cell r="M26">
            <v>0.76082004555808669</v>
          </cell>
          <cell r="N26">
            <v>0.2043984476067271</v>
          </cell>
          <cell r="O26">
            <v>0.84998209810239866</v>
          </cell>
          <cell r="P26">
            <v>0.13392684342945627</v>
          </cell>
          <cell r="Q26">
            <v>0.10564942823007328</v>
          </cell>
          <cell r="R26">
            <v>9.4473602963877745E-2</v>
          </cell>
          <cell r="S26">
            <v>0.71720733427362493</v>
          </cell>
          <cell r="T26">
            <v>0.11449691991786448</v>
          </cell>
          <cell r="U26">
            <v>7.811924239074397E-3</v>
          </cell>
          <cell r="V26">
            <v>0.11831809872029231</v>
          </cell>
          <cell r="W26">
            <v>0.37696985548943962</v>
          </cell>
          <cell r="X26">
            <v>-5.4231171051381866E-2</v>
          </cell>
          <cell r="Y26">
            <v>0.19306085559349251</v>
          </cell>
          <cell r="Z26">
            <v>0.17861201127898663</v>
          </cell>
          <cell r="AA26">
            <v>0.33199626138189653</v>
          </cell>
          <cell r="AB26">
            <v>0.50018220467658692</v>
          </cell>
          <cell r="AC26">
            <v>0.50315901651823092</v>
          </cell>
          <cell r="AD26">
            <v>67.754000000000005</v>
          </cell>
          <cell r="AE26">
            <v>87.813999999999993</v>
          </cell>
          <cell r="AF26">
            <v>82.2</v>
          </cell>
          <cell r="AG26">
            <v>98.1</v>
          </cell>
          <cell r="AH26">
            <v>108.45</v>
          </cell>
          <cell r="AI26">
            <v>143.25</v>
          </cell>
          <cell r="AK26">
            <v>0.7621481895869906</v>
          </cell>
          <cell r="AL26">
            <v>0.51452999150095402</v>
          </cell>
          <cell r="AM26">
            <v>0.4887878044610936</v>
          </cell>
          <cell r="AP26">
            <v>279.07299999999998</v>
          </cell>
          <cell r="AQ26">
            <v>445.452</v>
          </cell>
          <cell r="AR26">
            <v>593.70899999999995</v>
          </cell>
        </row>
        <row r="27">
          <cell r="I27" t="str">
            <v>MS vs. consensus</v>
          </cell>
          <cell r="L27">
            <v>1.3169999999999999</v>
          </cell>
          <cell r="M27">
            <v>2.319</v>
          </cell>
          <cell r="N27">
            <v>2.7930000000000001</v>
          </cell>
          <cell r="O27">
            <v>5.1669999999999998</v>
          </cell>
          <cell r="P27">
            <v>5.859</v>
          </cell>
          <cell r="Q27">
            <v>6.4779999999999998</v>
          </cell>
          <cell r="R27">
            <v>7.09</v>
          </cell>
          <cell r="S27">
            <v>12.175000000000001</v>
          </cell>
          <cell r="T27">
            <v>13.569000000000001</v>
          </cell>
          <cell r="U27">
            <v>13.675000000000001</v>
          </cell>
          <cell r="V27">
            <v>15.292999999999999</v>
          </cell>
          <cell r="W27">
            <v>21.058</v>
          </cell>
          <cell r="X27">
            <v>19.916</v>
          </cell>
          <cell r="Y27">
            <v>23.760999999999999</v>
          </cell>
          <cell r="Z27">
            <v>28.004999999999999</v>
          </cell>
          <cell r="AA27">
            <v>0.41</v>
          </cell>
          <cell r="AB27">
            <v>-0.1476708074534161</v>
          </cell>
          <cell r="AC27" t="str">
            <v>NA</v>
          </cell>
          <cell r="AD27">
            <v>0.2740207220237918</v>
          </cell>
          <cell r="AE27">
            <v>0.1550550026191726</v>
          </cell>
          <cell r="AF27">
            <v>0.14272749391727491</v>
          </cell>
          <cell r="AG27">
            <v>7.5093272171253833E-2</v>
          </cell>
          <cell r="AH27">
            <v>3.4725680036883366E-2</v>
          </cell>
          <cell r="AI27">
            <v>-7.9518324607329771E-2</v>
          </cell>
          <cell r="AJ27">
            <v>63.594999999999999</v>
          </cell>
          <cell r="AK27">
            <v>108.98455530000001</v>
          </cell>
          <cell r="AL27">
            <v>174.67568970299999</v>
          </cell>
          <cell r="AM27">
            <v>0.40749999999999997</v>
          </cell>
          <cell r="AN27">
            <v>0.41</v>
          </cell>
          <cell r="AO27">
            <v>0.41</v>
          </cell>
          <cell r="AP27">
            <v>5.4193705589576924E-2</v>
          </cell>
          <cell r="AQ27">
            <v>-4.4407702737894184E-3</v>
          </cell>
          <cell r="AR27">
            <v>4.573686772476071E-2</v>
          </cell>
          <cell r="AS27">
            <v>0.41</v>
          </cell>
        </row>
        <row r="28">
          <cell r="I28" t="str">
            <v>% change Y/Y</v>
          </cell>
          <cell r="L28" t="str">
            <v>NA</v>
          </cell>
          <cell r="M28">
            <v>1.002</v>
          </cell>
          <cell r="N28">
            <v>0.4740000000000002</v>
          </cell>
          <cell r="O28">
            <v>2.3739999999999997</v>
          </cell>
          <cell r="P28">
            <v>0.69200000000000017</v>
          </cell>
          <cell r="Q28">
            <v>0.61899999999999977</v>
          </cell>
          <cell r="R28">
            <v>0.6120000000000001</v>
          </cell>
          <cell r="S28">
            <v>5.0850000000000009</v>
          </cell>
          <cell r="T28">
            <v>1.3940000000000001</v>
          </cell>
          <cell r="U28">
            <v>0.10599999999999987</v>
          </cell>
          <cell r="V28">
            <v>1.6179999999999986</v>
          </cell>
          <cell r="W28">
            <v>5.7650000000000006</v>
          </cell>
          <cell r="X28">
            <v>-1.1419999999999995</v>
          </cell>
          <cell r="Y28">
            <v>3.8449999999999989</v>
          </cell>
          <cell r="Z28">
            <v>4.2439999999999998</v>
          </cell>
          <cell r="AA28">
            <v>0.41249999999999998</v>
          </cell>
          <cell r="AB28">
            <v>0.40250000000000002</v>
          </cell>
          <cell r="AC28">
            <v>0.40250000000000002</v>
          </cell>
          <cell r="AD28">
            <v>9.2454047081586666E-2</v>
          </cell>
          <cell r="AE28">
            <v>0.51507936507936503</v>
          </cell>
          <cell r="AF28">
            <v>0.66268862008980944</v>
          </cell>
          <cell r="AG28">
            <v>0.72078092932694826</v>
          </cell>
          <cell r="AH28">
            <v>0.25637164040778515</v>
          </cell>
          <cell r="AI28">
            <v>0.63128886054615441</v>
          </cell>
          <cell r="AJ28">
            <v>31.992999999999999</v>
          </cell>
          <cell r="AK28">
            <v>45.389555300000012</v>
          </cell>
          <cell r="AL28">
            <v>65.691134402999978</v>
          </cell>
          <cell r="AM28">
            <v>0.41249999999999998</v>
          </cell>
          <cell r="AN28">
            <v>0.41499999999999998</v>
          </cell>
          <cell r="AO28">
            <v>0.41499999999999998</v>
          </cell>
          <cell r="AP28">
            <v>0.4510791853203755</v>
          </cell>
          <cell r="AQ28">
            <v>0.59618451086274926</v>
          </cell>
          <cell r="AR28">
            <v>0.33282373858462844</v>
          </cell>
          <cell r="AS28">
            <v>0.41499999999999998</v>
          </cell>
        </row>
        <row r="29">
          <cell r="I29" t="str">
            <v>% change Q/Q</v>
          </cell>
          <cell r="L29">
            <v>0.19053472649047329</v>
          </cell>
          <cell r="M29">
            <v>0.3155253837072019</v>
          </cell>
          <cell r="N29">
            <v>0.31927857665123072</v>
          </cell>
          <cell r="O29">
            <v>0.27245846240495641</v>
          </cell>
          <cell r="P29">
            <v>0.33609065155807361</v>
          </cell>
          <cell r="Q29">
            <v>0.30028083819399431</v>
          </cell>
          <cell r="R29">
            <v>0.35568884042166482</v>
          </cell>
          <cell r="S29">
            <v>0.35035483698842107</v>
          </cell>
          <cell r="T29">
            <v>0.36867817428930344</v>
          </cell>
          <cell r="U29">
            <v>0.39078718759745174</v>
          </cell>
          <cell r="V29">
            <v>0.39286990352931839</v>
          </cell>
          <cell r="W29">
            <v>0.39048887087904138</v>
          </cell>
          <cell r="X29">
            <v>0.39520194351655025</v>
          </cell>
          <cell r="Y29">
            <v>0.39709725711095889</v>
          </cell>
          <cell r="Z29">
            <v>0.40875311404805137</v>
          </cell>
          <cell r="AA29">
            <v>25</v>
          </cell>
          <cell r="AB29">
            <v>25</v>
          </cell>
          <cell r="AC29">
            <v>25</v>
          </cell>
          <cell r="AD29">
            <v>0.18847901208581108</v>
          </cell>
          <cell r="AE29">
            <v>0.29607108067420351</v>
          </cell>
          <cell r="AF29">
            <v>-6.3930580545243254E-2</v>
          </cell>
          <cell r="AG29">
            <v>0.1934306569343065</v>
          </cell>
          <cell r="AH29">
            <v>0.10550458715596345</v>
          </cell>
          <cell r="AI29">
            <v>0.32088520055325032</v>
          </cell>
          <cell r="AJ29">
            <v>0.38661046702289781</v>
          </cell>
          <cell r="AK29">
            <v>0.40423352992950856</v>
          </cell>
          <cell r="AL29">
            <v>0.40451414276088071</v>
          </cell>
          <cell r="AM29">
            <v>50</v>
          </cell>
          <cell r="AN29">
            <v>50</v>
          </cell>
          <cell r="AO29">
            <v>50</v>
          </cell>
          <cell r="AP29">
            <v>50</v>
          </cell>
          <cell r="AQ29">
            <v>50</v>
          </cell>
          <cell r="AR29">
            <v>50</v>
          </cell>
          <cell r="AS29">
            <v>50</v>
          </cell>
        </row>
        <row r="30">
          <cell r="I30" t="str">
            <v>Bear case</v>
          </cell>
          <cell r="L30" t="str">
            <v>NA</v>
          </cell>
          <cell r="M30" t="str">
            <v>NA</v>
          </cell>
          <cell r="N30" t="str">
            <v>NA</v>
          </cell>
          <cell r="O30" t="str">
            <v>NA</v>
          </cell>
          <cell r="P30">
            <v>3.4487471526195899</v>
          </cell>
          <cell r="Q30">
            <v>1.7934454506252693</v>
          </cell>
          <cell r="R30">
            <v>1.5384890798424631</v>
          </cell>
          <cell r="S30">
            <v>1.3562995935746085</v>
          </cell>
          <cell r="T30">
            <v>1.3159242191500256</v>
          </cell>
          <cell r="U30">
            <v>1.1109910466193273</v>
          </cell>
          <cell r="V30">
            <v>1.1569816643159379</v>
          </cell>
          <cell r="W30">
            <v>0.72960985626283348</v>
          </cell>
          <cell r="X30">
            <v>0.46775738816419765</v>
          </cell>
          <cell r="Y30">
            <v>0.73755027422303465</v>
          </cell>
          <cell r="Z30">
            <v>0.8312299744981364</v>
          </cell>
          <cell r="AA30">
            <v>0.40499999999999997</v>
          </cell>
          <cell r="AB30">
            <v>0.39500000000000002</v>
          </cell>
          <cell r="AC30">
            <v>0.39500000000000002</v>
          </cell>
          <cell r="AD30">
            <v>0.4</v>
          </cell>
          <cell r="AE30">
            <v>0.40499999999999997</v>
          </cell>
          <cell r="AH30">
            <v>1.3229166666666665</v>
          </cell>
          <cell r="AI30">
            <v>1.7252500862366333</v>
          </cell>
          <cell r="AJ30">
            <v>1.012372634643377</v>
          </cell>
          <cell r="AK30">
            <v>0.71372836386508398</v>
          </cell>
          <cell r="AL30">
            <v>0.60275636508469543</v>
          </cell>
          <cell r="AM30">
            <v>0.38749999999999996</v>
          </cell>
          <cell r="AN30">
            <v>0.38999999999999996</v>
          </cell>
          <cell r="AO30">
            <v>0.38999999999999996</v>
          </cell>
          <cell r="AP30">
            <v>0.38999999999999996</v>
          </cell>
          <cell r="AQ30">
            <v>0.38999999999999996</v>
          </cell>
          <cell r="AR30">
            <v>0.38999999999999996</v>
          </cell>
          <cell r="AS30">
            <v>0.38999999999999996</v>
          </cell>
        </row>
        <row r="31">
          <cell r="I31" t="str">
            <v>Bear case spread - bps</v>
          </cell>
          <cell r="L31" t="str">
            <v>NA</v>
          </cell>
          <cell r="M31">
            <v>0.76082004555808669</v>
          </cell>
          <cell r="N31">
            <v>0.2043984476067271</v>
          </cell>
          <cell r="O31">
            <v>0.84998209810239866</v>
          </cell>
          <cell r="P31">
            <v>0.13392684342945627</v>
          </cell>
          <cell r="Q31">
            <v>0.10564942823007328</v>
          </cell>
          <cell r="R31">
            <v>9.4473602963877745E-2</v>
          </cell>
          <cell r="S31">
            <v>0.71720733427362493</v>
          </cell>
          <cell r="T31">
            <v>0.11449691991786448</v>
          </cell>
          <cell r="U31">
            <v>7.811924239074397E-3</v>
          </cell>
          <cell r="V31">
            <v>0.11831809872029231</v>
          </cell>
          <cell r="W31">
            <v>0.37696985548943962</v>
          </cell>
          <cell r="X31">
            <v>-5.4231171051381866E-2</v>
          </cell>
          <cell r="Y31">
            <v>0.19306085559349251</v>
          </cell>
          <cell r="Z31">
            <v>0.17861201127898663</v>
          </cell>
          <cell r="AA31">
            <v>-50</v>
          </cell>
          <cell r="AB31">
            <v>-50</v>
          </cell>
          <cell r="AC31">
            <v>-50</v>
          </cell>
          <cell r="AD31">
            <v>-50</v>
          </cell>
          <cell r="AE31">
            <v>-50</v>
          </cell>
          <cell r="AM31">
            <v>-200</v>
          </cell>
          <cell r="AN31">
            <v>-200</v>
          </cell>
          <cell r="AO31">
            <v>-200</v>
          </cell>
          <cell r="AP31">
            <v>-200</v>
          </cell>
          <cell r="AQ31">
            <v>-200</v>
          </cell>
          <cell r="AR31">
            <v>-200</v>
          </cell>
          <cell r="AS31">
            <v>-200</v>
          </cell>
        </row>
        <row r="32">
          <cell r="I32" t="str">
            <v>Millennial Media vs. Jumptap revenue</v>
          </cell>
          <cell r="AA32">
            <v>0.41</v>
          </cell>
          <cell r="AB32">
            <v>0.4</v>
          </cell>
          <cell r="AC32">
            <v>0.4</v>
          </cell>
          <cell r="AD32">
            <v>0.40500000000000003</v>
          </cell>
          <cell r="AE32">
            <v>0.41</v>
          </cell>
          <cell r="AM32">
            <v>0.40749999999999997</v>
          </cell>
          <cell r="AN32">
            <v>0.41</v>
          </cell>
          <cell r="AO32">
            <v>0.41</v>
          </cell>
          <cell r="AP32">
            <v>0.41</v>
          </cell>
          <cell r="AQ32">
            <v>0.41</v>
          </cell>
          <cell r="AR32">
            <v>0.41</v>
          </cell>
          <cell r="AS32">
            <v>0.41</v>
          </cell>
        </row>
        <row r="33">
          <cell r="I33" t="str">
            <v>Core Millennial Media revenue</v>
          </cell>
          <cell r="L33">
            <v>1.627</v>
          </cell>
          <cell r="M33">
            <v>3.3879999999999999</v>
          </cell>
          <cell r="N33">
            <v>4.1029999999999998</v>
          </cell>
          <cell r="O33">
            <v>7.1020000000000003</v>
          </cell>
          <cell r="P33">
            <v>8.8249999999999993</v>
          </cell>
          <cell r="Q33">
            <v>9.2579999999999991</v>
          </cell>
          <cell r="R33">
            <v>11.004</v>
          </cell>
          <cell r="S33">
            <v>18.741</v>
          </cell>
          <cell r="T33">
            <v>21.492999999999999</v>
          </cell>
          <cell r="U33">
            <v>22.446999999999999</v>
          </cell>
          <cell r="V33">
            <v>25.189</v>
          </cell>
          <cell r="W33">
            <v>34.548999999999999</v>
          </cell>
          <cell r="X33">
            <v>32.93</v>
          </cell>
          <cell r="Y33">
            <v>39.411000000000001</v>
          </cell>
          <cell r="Z33">
            <v>47.366</v>
          </cell>
          <cell r="AA33">
            <v>57.96</v>
          </cell>
          <cell r="AB33">
            <v>49.438000000000002</v>
          </cell>
          <cell r="AC33">
            <v>57.009</v>
          </cell>
          <cell r="AD33">
            <v>56.061</v>
          </cell>
          <cell r="AE33">
            <v>65.874272822057463</v>
          </cell>
          <cell r="AF33">
            <v>61.004785266450412</v>
          </cell>
          <cell r="AG33">
            <v>68.495897424119562</v>
          </cell>
          <cell r="AH33">
            <v>72.879300000000001</v>
          </cell>
          <cell r="AI33">
            <v>85.636554668674705</v>
          </cell>
          <cell r="AJ33">
            <v>1.3555925925926005</v>
          </cell>
          <cell r="AK33">
            <v>6.2809999999999997</v>
          </cell>
          <cell r="AL33">
            <v>16.22</v>
          </cell>
          <cell r="AM33">
            <v>47.827999999999996</v>
          </cell>
          <cell r="AN33">
            <v>103.678</v>
          </cell>
          <cell r="AO33">
            <v>177.667</v>
          </cell>
          <cell r="AP33">
            <v>228.38227282205747</v>
          </cell>
          <cell r="AQ33">
            <v>288.01653735924469</v>
          </cell>
          <cell r="AR33">
            <v>403.22315230294254</v>
          </cell>
          <cell r="AS33">
            <v>532.25456103988415</v>
          </cell>
          <cell r="AT33">
            <v>668.51172866609443</v>
          </cell>
          <cell r="AU33">
            <v>805.42293069691061</v>
          </cell>
          <cell r="AV33">
            <v>937.38342366229244</v>
          </cell>
          <cell r="AW33">
            <v>1060.2481437685565</v>
          </cell>
        </row>
        <row r="34">
          <cell r="I34" t="str">
            <v>Period-to-period change</v>
          </cell>
          <cell r="L34" t="str">
            <v>NA</v>
          </cell>
          <cell r="M34">
            <v>1.7609999999999999</v>
          </cell>
          <cell r="N34">
            <v>0.71499999999999986</v>
          </cell>
          <cell r="O34">
            <v>2.9990000000000006</v>
          </cell>
          <cell r="P34">
            <v>1.722999999999999</v>
          </cell>
          <cell r="Q34">
            <v>0.43299999999999983</v>
          </cell>
          <cell r="R34">
            <v>1.7460000000000004</v>
          </cell>
          <cell r="S34">
            <v>7.7370000000000001</v>
          </cell>
          <cell r="T34">
            <v>2.7519999999999989</v>
          </cell>
          <cell r="U34">
            <v>0.95400000000000063</v>
          </cell>
          <cell r="V34">
            <v>2.7420000000000009</v>
          </cell>
          <cell r="W34">
            <v>9.36</v>
          </cell>
          <cell r="X34">
            <v>-1.6189999999999998</v>
          </cell>
          <cell r="Y34">
            <v>6.4810000000000016</v>
          </cell>
          <cell r="Z34">
            <v>7.9549999999999983</v>
          </cell>
          <cell r="AA34">
            <v>10.594000000000001</v>
          </cell>
          <cell r="AB34">
            <v>-8.5219999999999985</v>
          </cell>
          <cell r="AC34">
            <v>7.570999999999998</v>
          </cell>
          <cell r="AD34">
            <v>-0.9480000000000004</v>
          </cell>
          <cell r="AE34">
            <v>9.8132728220574634</v>
          </cell>
          <cell r="AF34">
            <v>-4.8694875556070514</v>
          </cell>
          <cell r="AG34">
            <v>7.49111215766915</v>
          </cell>
          <cell r="AH34">
            <v>4.3834025758804387</v>
          </cell>
          <cell r="AI34">
            <v>12.757254668674705</v>
          </cell>
          <cell r="AJ34">
            <v>1.3075026452985208E-2</v>
          </cell>
          <cell r="AK34">
            <v>-1.3296007359054647</v>
          </cell>
          <cell r="AL34">
            <v>9.9390000000000001</v>
          </cell>
          <cell r="AM34">
            <v>31.607999999999997</v>
          </cell>
          <cell r="AN34">
            <v>55.85</v>
          </cell>
          <cell r="AO34">
            <v>73.989000000000004</v>
          </cell>
          <cell r="AP34">
            <v>50.715272822057472</v>
          </cell>
          <cell r="AQ34">
            <v>59.634264537187221</v>
          </cell>
          <cell r="AR34">
            <v>115.20661494369784</v>
          </cell>
          <cell r="AS34">
            <v>129.03140873694161</v>
          </cell>
          <cell r="AT34">
            <v>136.25716762621028</v>
          </cell>
          <cell r="AU34">
            <v>136.91120203081618</v>
          </cell>
          <cell r="AV34">
            <v>131.96049296538183</v>
          </cell>
          <cell r="AW34">
            <v>122.86472010626403</v>
          </cell>
        </row>
        <row r="35">
          <cell r="I35" t="str">
            <v>% change Y/Y</v>
          </cell>
          <cell r="L35" t="str">
            <v>NA</v>
          </cell>
          <cell r="M35" t="str">
            <v>NA</v>
          </cell>
          <cell r="N35" t="str">
            <v>NA</v>
          </cell>
          <cell r="O35" t="str">
            <v>NA</v>
          </cell>
          <cell r="P35">
            <v>4.4240934234787952</v>
          </cell>
          <cell r="Q35">
            <v>1.7325855962219596</v>
          </cell>
          <cell r="R35">
            <v>1.6819400438703389</v>
          </cell>
          <cell r="S35">
            <v>1.6388341312306389</v>
          </cell>
          <cell r="T35">
            <v>1.4354674220963175</v>
          </cell>
          <cell r="U35">
            <v>1.4246057463815078</v>
          </cell>
          <cell r="V35">
            <v>1.2890766993820431</v>
          </cell>
          <cell r="W35">
            <v>0.84349821247532142</v>
          </cell>
          <cell r="X35">
            <v>0.53212673893825913</v>
          </cell>
          <cell r="Y35">
            <v>0.75573573306009734</v>
          </cell>
          <cell r="Z35">
            <v>0.88042399460081788</v>
          </cell>
          <cell r="AA35">
            <v>0.67761729717213237</v>
          </cell>
          <cell r="AB35">
            <v>0.50130580018220483</v>
          </cell>
          <cell r="AC35">
            <v>0.44652508182994599</v>
          </cell>
          <cell r="AD35">
            <v>0.18357049360300648</v>
          </cell>
          <cell r="AE35">
            <v>0.13654715013901764</v>
          </cell>
          <cell r="AF35">
            <v>0.23396547729379047</v>
          </cell>
          <cell r="AG35">
            <v>0.20149270157553301</v>
          </cell>
          <cell r="AH35">
            <v>0.30000000000000004</v>
          </cell>
          <cell r="AI35">
            <v>0.30000000000000004</v>
          </cell>
          <cell r="AJ35">
            <v>14.123999999999999</v>
          </cell>
          <cell r="AK35">
            <v>23.104713699999998</v>
          </cell>
          <cell r="AL35">
            <v>1.5823913389587645</v>
          </cell>
          <cell r="AM35">
            <v>1.9487053020961773</v>
          </cell>
          <cell r="AN35">
            <v>1.1677260182319982</v>
          </cell>
          <cell r="AO35">
            <v>0.71364223846910635</v>
          </cell>
          <cell r="AP35">
            <v>0.28545128145382925</v>
          </cell>
          <cell r="AQ35">
            <v>0.26111599556437937</v>
          </cell>
          <cell r="AR35">
            <v>0.39999999999999991</v>
          </cell>
          <cell r="AS35">
            <v>0.32000000000000006</v>
          </cell>
          <cell r="AT35">
            <v>0.25599999999999978</v>
          </cell>
          <cell r="AU35">
            <v>0.20480000000000009</v>
          </cell>
          <cell r="AV35">
            <v>0.16383999999999999</v>
          </cell>
          <cell r="AW35">
            <v>0.13107200000000008</v>
          </cell>
        </row>
        <row r="36">
          <cell r="I36" t="str">
            <v>% change Q/Q</v>
          </cell>
          <cell r="L36" t="str">
            <v>NA</v>
          </cell>
          <cell r="M36">
            <v>1.082360172095882</v>
          </cell>
          <cell r="N36">
            <v>0.21103896103896091</v>
          </cell>
          <cell r="O36">
            <v>0.73092858883743617</v>
          </cell>
          <cell r="P36">
            <v>0.24260771613629939</v>
          </cell>
          <cell r="Q36">
            <v>4.9065155807365368E-2</v>
          </cell>
          <cell r="R36">
            <v>0.1885936487362283</v>
          </cell>
          <cell r="S36">
            <v>0.70310796074154847</v>
          </cell>
          <cell r="T36">
            <v>0.14684381836614913</v>
          </cell>
          <cell r="U36">
            <v>4.438654445633472E-2</v>
          </cell>
          <cell r="V36">
            <v>0.12215440816144696</v>
          </cell>
          <cell r="W36">
            <v>0.37159077375044669</v>
          </cell>
          <cell r="X36">
            <v>-4.6860980057309876E-2</v>
          </cell>
          <cell r="Y36">
            <v>0.19681141815973291</v>
          </cell>
          <cell r="Z36">
            <v>0.20184720002029888</v>
          </cell>
          <cell r="AA36">
            <v>0.22366254275218522</v>
          </cell>
          <cell r="AB36">
            <v>-0.14703243616287087</v>
          </cell>
          <cell r="AC36">
            <v>0.15314130830535211</v>
          </cell>
          <cell r="AD36">
            <v>-1.6628953323159501E-2</v>
          </cell>
          <cell r="AE36">
            <v>0.17504633920296575</v>
          </cell>
          <cell r="AF36">
            <v>-7.3920930691117159E-2</v>
          </cell>
          <cell r="AG36">
            <v>0.12279548440258004</v>
          </cell>
          <cell r="AH36">
            <v>6.3995111250807701E-2</v>
          </cell>
          <cell r="AI36">
            <v>0.17504633920296575</v>
          </cell>
          <cell r="AJ36">
            <v>1.8920000000000079</v>
          </cell>
          <cell r="AK36">
            <v>-8.2840000000000007</v>
          </cell>
          <cell r="AL36">
            <v>-7.048</v>
          </cell>
          <cell r="AM36">
            <v>-6.3570000000000011</v>
          </cell>
          <cell r="AN36">
            <v>1.8920000000000079</v>
          </cell>
          <cell r="AO36">
            <v>4.5440000000000111</v>
          </cell>
          <cell r="AP36">
            <v>8.2747486000000059</v>
          </cell>
          <cell r="AQ36">
            <v>51.011621000000034</v>
          </cell>
          <cell r="AR36">
            <v>88.377288211888924</v>
          </cell>
          <cell r="AS36">
            <v>137.81592096651113</v>
          </cell>
          <cell r="AT36">
            <v>194.96973721350525</v>
          </cell>
          <cell r="AU36">
            <v>254.86170073661521</v>
          </cell>
          <cell r="AV36">
            <v>296.54365218442047</v>
          </cell>
          <cell r="AW36">
            <v>335.35255008283139</v>
          </cell>
        </row>
        <row r="37">
          <cell r="I37" t="str">
            <v>% of total revenue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0.76372138019993541</v>
          </cell>
          <cell r="AA37">
            <v>1</v>
          </cell>
          <cell r="AB37">
            <v>1</v>
          </cell>
          <cell r="AC37">
            <v>1</v>
          </cell>
          <cell r="AD37">
            <v>0.64945551436515292</v>
          </cell>
          <cell r="AE37">
            <v>0.64945551436515292</v>
          </cell>
          <cell r="AF37">
            <v>0.64945551436515292</v>
          </cell>
          <cell r="AG37">
            <v>0.64945551436515292</v>
          </cell>
          <cell r="AH37">
            <v>0.64945551436515292</v>
          </cell>
          <cell r="AI37">
            <v>0.64945551436515292</v>
          </cell>
          <cell r="AJ37">
            <v>-1.2976246657228265</v>
          </cell>
          <cell r="AK37">
            <v>1</v>
          </cell>
          <cell r="AL37">
            <v>1</v>
          </cell>
          <cell r="AM37">
            <v>1</v>
          </cell>
          <cell r="AN37">
            <v>1</v>
          </cell>
          <cell r="AO37">
            <v>0.92380447273048694</v>
          </cell>
          <cell r="AP37">
            <v>0.77629028447624371</v>
          </cell>
          <cell r="AQ37">
            <v>0.64945551436515303</v>
          </cell>
          <cell r="AR37">
            <v>0.64945551436515303</v>
          </cell>
          <cell r="AS37">
            <v>0.64945551436515303</v>
          </cell>
          <cell r="AT37">
            <v>0.64945551436515303</v>
          </cell>
          <cell r="AU37">
            <v>0.64945551436515303</v>
          </cell>
          <cell r="AV37">
            <v>0.64945551436515303</v>
          </cell>
          <cell r="AW37">
            <v>0.64945551436515303</v>
          </cell>
        </row>
        <row r="38">
          <cell r="I38" t="str">
            <v>% change Q/Q</v>
          </cell>
          <cell r="L38" t="str">
            <v>NA</v>
          </cell>
          <cell r="M38" t="str">
            <v>NM</v>
          </cell>
          <cell r="N38" t="str">
            <v>NM</v>
          </cell>
          <cell r="O38" t="str">
            <v>NM</v>
          </cell>
          <cell r="P38" t="str">
            <v>NM</v>
          </cell>
          <cell r="Q38" t="str">
            <v>NM</v>
          </cell>
          <cell r="R38" t="str">
            <v>NM</v>
          </cell>
          <cell r="S38" t="str">
            <v>NM</v>
          </cell>
          <cell r="T38">
            <v>-1.1168649405178432</v>
          </cell>
          <cell r="U38" t="str">
            <v>NM</v>
          </cell>
          <cell r="V38">
            <v>-7.2525252525251318</v>
          </cell>
          <cell r="W38">
            <v>0.94668820678513366</v>
          </cell>
          <cell r="X38" t="str">
            <v>NM</v>
          </cell>
          <cell r="Y38" t="str">
            <v>NM</v>
          </cell>
          <cell r="Z38">
            <v>-3.9287671232876815</v>
          </cell>
          <cell r="AA38">
            <v>1.6005612722170235</v>
          </cell>
          <cell r="AB38" t="str">
            <v>NM</v>
          </cell>
          <cell r="AC38">
            <v>-3.4954367666232238</v>
          </cell>
          <cell r="AD38" t="str">
            <v>NM</v>
          </cell>
          <cell r="AE38">
            <v>-150.95590515639654</v>
          </cell>
          <cell r="AF38">
            <v>0.14494955125704001</v>
          </cell>
          <cell r="AG38">
            <v>0.13822924400842163</v>
          </cell>
          <cell r="AH38">
            <v>0.44554219444251442</v>
          </cell>
          <cell r="AI38">
            <v>0.47411877298409588</v>
          </cell>
          <cell r="AJ38">
            <v>0.68544152744630082</v>
          </cell>
          <cell r="AK38">
            <v>0.63584775559331641</v>
          </cell>
          <cell r="AL38">
            <v>0.59970547209161063</v>
          </cell>
          <cell r="AM38">
            <v>0.4285416223166254</v>
          </cell>
          <cell r="AN38">
            <v>0.27208333333333323</v>
          </cell>
          <cell r="AO38">
            <v>0.18418604651162807</v>
          </cell>
          <cell r="AP38">
            <v>0.12736842105263158</v>
          </cell>
          <cell r="AQ38">
            <v>0.20500000000000029</v>
          </cell>
          <cell r="AR38">
            <v>0.14999999999999991</v>
          </cell>
          <cell r="AS38">
            <v>9.4999999999999973E-2</v>
          </cell>
        </row>
        <row r="39">
          <cell r="I39" t="str">
            <v>US Millennial Media revenue</v>
          </cell>
          <cell r="L39">
            <v>-1.2440073755377994</v>
          </cell>
          <cell r="M39">
            <v>-0.49645808736717834</v>
          </cell>
          <cell r="N39">
            <v>-0.38654642944187195</v>
          </cell>
          <cell r="O39">
            <v>-0.24725429456491119</v>
          </cell>
          <cell r="P39">
            <v>8.7367499999999989</v>
          </cell>
          <cell r="Q39">
            <v>9.0728399999999993</v>
          </cell>
          <cell r="R39">
            <v>10.67388</v>
          </cell>
          <cell r="S39">
            <v>17.838529999999999</v>
          </cell>
          <cell r="T39">
            <v>20.192999999999998</v>
          </cell>
          <cell r="U39">
            <v>20.646999999999998</v>
          </cell>
          <cell r="V39">
            <v>22.166319999999999</v>
          </cell>
          <cell r="W39">
            <v>30.350679999999997</v>
          </cell>
          <cell r="X39">
            <v>28.93</v>
          </cell>
          <cell r="Y39">
            <v>34.811</v>
          </cell>
          <cell r="Z39">
            <v>41.165999999999997</v>
          </cell>
          <cell r="AA39">
            <v>46.536000000000001</v>
          </cell>
          <cell r="AB39">
            <v>40.341408000000001</v>
          </cell>
          <cell r="AC39">
            <v>41.616569999999996</v>
          </cell>
          <cell r="AD39">
            <v>40.960999999999999</v>
          </cell>
          <cell r="AE39">
            <v>47.116773100092672</v>
          </cell>
          <cell r="AF39">
            <v>42.694535381371637</v>
          </cell>
          <cell r="AG39">
            <v>46.882565034870254</v>
          </cell>
          <cell r="AH39">
            <v>48.760659999999994</v>
          </cell>
          <cell r="AI39">
            <v>55.977445030120478</v>
          </cell>
          <cell r="AJ39">
            <v>1.8248808811898453E-2</v>
          </cell>
          <cell r="AK39">
            <v>-1.3188982646075467</v>
          </cell>
          <cell r="AL39">
            <v>-0.43452527743526514</v>
          </cell>
          <cell r="AM39">
            <v>-0.13291377435811663</v>
          </cell>
          <cell r="AN39">
            <v>1.8248808811898453E-2</v>
          </cell>
          <cell r="AO39">
            <v>2.5575937005746768E-2</v>
          </cell>
          <cell r="AP39">
            <v>2.5960472873320921E-2</v>
          </cell>
          <cell r="AQ39">
            <v>0.10669293350250567</v>
          </cell>
          <cell r="AR39">
            <v>0.1320319895388268</v>
          </cell>
          <cell r="AS39">
            <v>0.15597821878642879</v>
          </cell>
          <cell r="AT39">
            <v>0.17568801330601491</v>
          </cell>
          <cell r="AU39">
            <v>0.19061827871422946</v>
          </cell>
          <cell r="AV39">
            <v>0.19057034457085215</v>
          </cell>
          <cell r="AW39">
            <v>0.19053644105745787</v>
          </cell>
        </row>
        <row r="40">
          <cell r="I40" t="str">
            <v>Period-to-period change</v>
          </cell>
          <cell r="L40" t="str">
            <v>NA</v>
          </cell>
          <cell r="M40" t="str">
            <v>NA</v>
          </cell>
          <cell r="N40" t="str">
            <v>NA</v>
          </cell>
          <cell r="O40" t="str">
            <v>NA</v>
          </cell>
          <cell r="P40">
            <v>8.7367499999999989</v>
          </cell>
          <cell r="Q40">
            <v>0.33609000000000044</v>
          </cell>
          <cell r="R40">
            <v>1.6010400000000011</v>
          </cell>
          <cell r="S40">
            <v>7.1646499999999982</v>
          </cell>
          <cell r="T40">
            <v>2.3544699999999992</v>
          </cell>
          <cell r="U40">
            <v>0.45400000000000063</v>
          </cell>
          <cell r="V40">
            <v>1.5193200000000004</v>
          </cell>
          <cell r="W40">
            <v>8.1843599999999981</v>
          </cell>
          <cell r="X40">
            <v>-1.4206799999999973</v>
          </cell>
          <cell r="Y40">
            <v>5.8810000000000002</v>
          </cell>
          <cell r="Z40">
            <v>6.3549999999999969</v>
          </cell>
          <cell r="AA40">
            <v>5.3700000000000045</v>
          </cell>
          <cell r="AB40">
            <v>-6.1945920000000001</v>
          </cell>
          <cell r="AC40">
            <v>1.2751619999999946</v>
          </cell>
          <cell r="AD40">
            <v>-0.65556999999999732</v>
          </cell>
          <cell r="AE40">
            <v>6.1557731000926736</v>
          </cell>
          <cell r="AF40">
            <v>-4.4222377187210355</v>
          </cell>
          <cell r="AG40">
            <v>4.1880296534986172</v>
          </cell>
          <cell r="AH40">
            <v>1.8780949651297405</v>
          </cell>
          <cell r="AI40">
            <v>7.2167850301204837</v>
          </cell>
          <cell r="AJ40">
            <v>0.14769919427036721</v>
          </cell>
          <cell r="AK40">
            <v>0</v>
          </cell>
          <cell r="AL40">
            <v>0.12435858738303658</v>
          </cell>
          <cell r="AM40">
            <v>2.1861554036952641E-2</v>
          </cell>
          <cell r="AN40">
            <v>0.14769919427036721</v>
          </cell>
          <cell r="AO40">
            <v>3.5843165876008637E-2</v>
          </cell>
          <cell r="AP40">
            <v>2.6444742216917599E-2</v>
          </cell>
          <cell r="AQ40">
            <v>0.26815785476087511</v>
          </cell>
          <cell r="AR40">
            <v>0.19537962962962963</v>
          </cell>
          <cell r="AS40">
            <v>0.23081018518518506</v>
          </cell>
          <cell r="AT40">
            <v>0.25267939814814816</v>
          </cell>
          <cell r="AU40">
            <v>0.26351996527777705</v>
          </cell>
          <cell r="AV40">
            <v>0.19027777777777777</v>
          </cell>
          <cell r="AW40">
            <v>0.19027777777777749</v>
          </cell>
        </row>
        <row r="41">
          <cell r="I41" t="str">
            <v>% change Y/Y</v>
          </cell>
          <cell r="L41" t="str">
            <v>NA</v>
          </cell>
          <cell r="M41">
            <v>0.32299999999999995</v>
          </cell>
          <cell r="N41">
            <v>1.5000000000000124E-2</v>
          </cell>
          <cell r="O41">
            <v>0.57499999999999996</v>
          </cell>
          <cell r="P41" t="str">
            <v>NA</v>
          </cell>
          <cell r="Q41" t="str">
            <v>NA</v>
          </cell>
          <cell r="R41" t="str">
            <v>NA</v>
          </cell>
          <cell r="S41" t="str">
            <v>NA</v>
          </cell>
          <cell r="T41">
            <v>1.3112713537642717</v>
          </cell>
          <cell r="U41">
            <v>1.2756931677402004</v>
          </cell>
          <cell r="V41">
            <v>1.0766881396455643</v>
          </cell>
          <cell r="W41">
            <v>0.70141149522970769</v>
          </cell>
          <cell r="X41">
            <v>0.43267468924874963</v>
          </cell>
          <cell r="Y41">
            <v>0.68600765244345441</v>
          </cell>
          <cell r="Z41">
            <v>0.85714182597742883</v>
          </cell>
          <cell r="AA41">
            <v>0.53327701389227533</v>
          </cell>
          <cell r="AB41">
            <v>0.39444894573107514</v>
          </cell>
          <cell r="AC41">
            <v>0.19550056016776285</v>
          </cell>
          <cell r="AD41">
            <v>-4.9798377301656371E-3</v>
          </cell>
          <cell r="AE41">
            <v>1.2480082088977884E-2</v>
          </cell>
          <cell r="AF41">
            <v>5.8330323556669894E-2</v>
          </cell>
          <cell r="AG41">
            <v>0.12653601762159306</v>
          </cell>
          <cell r="AH41">
            <v>0.19041673787261049</v>
          </cell>
          <cell r="AI41">
            <v>0.18805769892612578</v>
          </cell>
          <cell r="AJ41">
            <v>5.7439999999999998</v>
          </cell>
          <cell r="AK41">
            <v>8.980713699999999</v>
          </cell>
          <cell r="AL41">
            <v>13.856023237000002</v>
          </cell>
          <cell r="AM41">
            <v>0.11</v>
          </cell>
          <cell r="AN41">
            <v>9.7500000000000003E-2</v>
          </cell>
          <cell r="AO41">
            <v>8.5000000000000006E-2</v>
          </cell>
          <cell r="AP41">
            <v>7.5000000000000011E-2</v>
          </cell>
          <cell r="AQ41">
            <v>7.5000000000000011E-2</v>
          </cell>
          <cell r="AR41">
            <v>7.5000000000000011E-2</v>
          </cell>
          <cell r="AS41">
            <v>7.5000000000000011E-2</v>
          </cell>
        </row>
        <row r="42">
          <cell r="I42" t="str">
            <v>% change Q/Q</v>
          </cell>
          <cell r="L42">
            <v>0.45113706207744314</v>
          </cell>
          <cell r="M42">
            <v>0.31198347107438018</v>
          </cell>
          <cell r="N42">
            <v>0.26127223982451869</v>
          </cell>
          <cell r="O42">
            <v>0.23190650520980005</v>
          </cell>
          <cell r="P42" t="str">
            <v>NA</v>
          </cell>
          <cell r="Q42">
            <v>3.8468538071937619E-2</v>
          </cell>
          <cell r="R42">
            <v>0.17646514211647091</v>
          </cell>
          <cell r="S42">
            <v>0.67123201684860589</v>
          </cell>
          <cell r="T42">
            <v>0.13198789362127927</v>
          </cell>
          <cell r="U42">
            <v>2.2483038676769151E-2</v>
          </cell>
          <cell r="V42">
            <v>7.3585508790623422E-2</v>
          </cell>
          <cell r="W42">
            <v>0.36922502246651678</v>
          </cell>
          <cell r="X42">
            <v>-4.6808835914055269E-2</v>
          </cell>
          <cell r="Y42">
            <v>0.20328378845489103</v>
          </cell>
          <cell r="Z42">
            <v>0.18255723765476417</v>
          </cell>
          <cell r="AA42">
            <v>0.13044745663897395</v>
          </cell>
          <cell r="AB42">
            <v>-0.13311397627643118</v>
          </cell>
          <cell r="AC42">
            <v>3.160925865552322E-2</v>
          </cell>
          <cell r="AD42">
            <v>-1.5752619689705316E-2</v>
          </cell>
          <cell r="AE42">
            <v>0.15028376016436784</v>
          </cell>
          <cell r="AF42">
            <v>-9.3856973382422493E-2</v>
          </cell>
          <cell r="AG42">
            <v>9.8092873387396695E-2</v>
          </cell>
          <cell r="AH42">
            <v>4.0059560813979544E-2</v>
          </cell>
          <cell r="AI42">
            <v>0.14800425240594528</v>
          </cell>
          <cell r="AJ42">
            <v>0.13622947973533439</v>
          </cell>
          <cell r="AK42">
            <v>2.25</v>
          </cell>
          <cell r="AL42">
            <v>0</v>
          </cell>
          <cell r="AM42">
            <v>-100</v>
          </cell>
          <cell r="AN42">
            <v>-100</v>
          </cell>
          <cell r="AO42">
            <v>2.25</v>
          </cell>
          <cell r="AP42">
            <v>0</v>
          </cell>
          <cell r="AQ42">
            <v>-100</v>
          </cell>
          <cell r="AR42">
            <v>-100</v>
          </cell>
          <cell r="AS42">
            <v>-100</v>
          </cell>
        </row>
        <row r="43">
          <cell r="I43" t="str">
            <v>% of total Core MM revenue</v>
          </cell>
          <cell r="L43" t="str">
            <v>NA</v>
          </cell>
          <cell r="M43" t="str">
            <v>NA</v>
          </cell>
          <cell r="N43" t="str">
            <v>NA</v>
          </cell>
          <cell r="O43" t="str">
            <v>NA</v>
          </cell>
          <cell r="P43">
            <v>0.99</v>
          </cell>
          <cell r="Q43">
            <v>0.98</v>
          </cell>
          <cell r="R43">
            <v>0.97000000000000008</v>
          </cell>
          <cell r="S43">
            <v>0.95184515233978972</v>
          </cell>
          <cell r="T43">
            <v>0.93951519099241609</v>
          </cell>
          <cell r="U43">
            <v>0.91981111061611798</v>
          </cell>
          <cell r="V43">
            <v>0.88</v>
          </cell>
          <cell r="W43">
            <v>0.878482155778749</v>
          </cell>
          <cell r="X43">
            <v>0.87853021560886735</v>
          </cell>
          <cell r="Y43">
            <v>0.88328131739869575</v>
          </cell>
          <cell r="Z43">
            <v>0.8691044208926233</v>
          </cell>
          <cell r="AA43">
            <v>0.80289855072463767</v>
          </cell>
          <cell r="AB43">
            <v>0.81599999999999995</v>
          </cell>
          <cell r="AC43">
            <v>0.72999999999999987</v>
          </cell>
          <cell r="AD43">
            <v>0.73065054137457408</v>
          </cell>
          <cell r="AE43">
            <v>0.71525302795169532</v>
          </cell>
          <cell r="AF43">
            <v>0.69985551452881678</v>
          </cell>
          <cell r="AG43">
            <v>0.68445800110593813</v>
          </cell>
          <cell r="AH43">
            <v>0.66906048768305948</v>
          </cell>
          <cell r="AI43">
            <v>0.65366297426018083</v>
          </cell>
          <cell r="AJ43">
            <v>0.68544152744630082</v>
          </cell>
          <cell r="AK43">
            <v>1.0195555555555607</v>
          </cell>
          <cell r="AL43" t="str">
            <v>NM</v>
          </cell>
          <cell r="AM43">
            <v>0.13</v>
          </cell>
          <cell r="AN43">
            <v>0.11749999999999999</v>
          </cell>
          <cell r="AO43">
            <v>1.0195555555555607</v>
          </cell>
          <cell r="AP43" t="str">
            <v>NM</v>
          </cell>
          <cell r="AQ43">
            <v>9.5000000000000001E-2</v>
          </cell>
          <cell r="AR43">
            <v>9.5000000000000001E-2</v>
          </cell>
          <cell r="AS43">
            <v>9.5000000000000001E-2</v>
          </cell>
        </row>
        <row r="44">
          <cell r="I44" t="str">
            <v>% change Y/Y</v>
          </cell>
          <cell r="L44" t="str">
            <v>NA</v>
          </cell>
          <cell r="M44">
            <v>0.44005449591280654</v>
          </cell>
          <cell r="N44">
            <v>1.4191106906338735E-2</v>
          </cell>
          <cell r="O44">
            <v>0.53638059701492535</v>
          </cell>
          <cell r="P44">
            <v>0.21554341226472351</v>
          </cell>
          <cell r="Q44">
            <v>-4.4955044955044876E-2</v>
          </cell>
          <cell r="R44">
            <v>3.608786610878667E-2</v>
          </cell>
          <cell r="S44">
            <v>0.25441696113074186</v>
          </cell>
          <cell r="T44">
            <v>0.35573440643863186</v>
          </cell>
          <cell r="U44">
            <v>5.1350549124369316E-2</v>
          </cell>
          <cell r="V44">
            <v>-0.10954263128176167</v>
          </cell>
          <cell r="W44">
            <v>0.2869372225745086</v>
          </cell>
          <cell r="X44">
            <v>0.13328406011332827</v>
          </cell>
          <cell r="Y44" t="str">
            <v>NM</v>
          </cell>
          <cell r="Z44" t="str">
            <v>NM</v>
          </cell>
          <cell r="AA44">
            <v>1.6970954356846475</v>
          </cell>
          <cell r="AB44" t="str">
            <v>NM</v>
          </cell>
          <cell r="AC44" t="str">
            <v>NM</v>
          </cell>
          <cell r="AD44" t="str">
            <v>NM</v>
          </cell>
          <cell r="AE44">
            <v>0.83255395683453215</v>
          </cell>
          <cell r="AK44">
            <v>0.18921775898519577</v>
          </cell>
          <cell r="AL44" t="str">
            <v>NM</v>
          </cell>
          <cell r="AM44">
            <v>100</v>
          </cell>
          <cell r="AN44">
            <v>100</v>
          </cell>
          <cell r="AO44">
            <v>0.18921775898519577</v>
          </cell>
          <cell r="AP44" t="str">
            <v>NM</v>
          </cell>
          <cell r="AQ44">
            <v>100</v>
          </cell>
          <cell r="AR44">
            <v>100</v>
          </cell>
          <cell r="AS44">
            <v>100</v>
          </cell>
        </row>
        <row r="45">
          <cell r="I45" t="str">
            <v>International Millennial Media revenue</v>
          </cell>
          <cell r="P45">
            <v>8.8249999999999995E-2</v>
          </cell>
          <cell r="Q45">
            <v>0.18515999999999999</v>
          </cell>
          <cell r="R45">
            <v>0.33011999999999997</v>
          </cell>
          <cell r="S45">
            <v>0.90247000000000011</v>
          </cell>
          <cell r="T45">
            <v>1.3</v>
          </cell>
          <cell r="U45">
            <v>1.8</v>
          </cell>
          <cell r="V45">
            <v>3.0226799999999998</v>
          </cell>
          <cell r="W45">
            <v>4.1983200000000007</v>
          </cell>
          <cell r="X45">
            <v>4</v>
          </cell>
          <cell r="Y45">
            <v>4.5999999999999996</v>
          </cell>
          <cell r="Z45">
            <v>6.2</v>
          </cell>
          <cell r="AA45">
            <v>11.424000000000001</v>
          </cell>
          <cell r="AB45">
            <v>9.0965920000000011</v>
          </cell>
          <cell r="AC45">
            <v>15.392430000000001</v>
          </cell>
          <cell r="AD45">
            <v>15.1</v>
          </cell>
          <cell r="AE45">
            <v>18.757499721964788</v>
          </cell>
          <cell r="AF45">
            <v>18.310249885078779</v>
          </cell>
          <cell r="AG45">
            <v>21.613332389249312</v>
          </cell>
          <cell r="AH45">
            <v>24.118640000000006</v>
          </cell>
          <cell r="AI45">
            <v>29.659109638554227</v>
          </cell>
          <cell r="AM45">
            <v>0.12</v>
          </cell>
          <cell r="AN45">
            <v>0.1075</v>
          </cell>
          <cell r="AO45">
            <v>9.5000000000000001E-2</v>
          </cell>
          <cell r="AP45">
            <v>8.5000000000000006E-2</v>
          </cell>
          <cell r="AQ45">
            <v>8.5000000000000006E-2</v>
          </cell>
          <cell r="AR45">
            <v>8.5000000000000006E-2</v>
          </cell>
          <cell r="AS45">
            <v>8.5000000000000006E-2</v>
          </cell>
        </row>
        <row r="46">
          <cell r="I46" t="str">
            <v>Period-to-period change</v>
          </cell>
          <cell r="P46">
            <v>8.8249999999999995E-2</v>
          </cell>
          <cell r="Q46">
            <v>9.6909999999999996E-2</v>
          </cell>
          <cell r="R46">
            <v>0.14495999999999998</v>
          </cell>
          <cell r="S46">
            <v>0.57235000000000014</v>
          </cell>
          <cell r="T46">
            <v>0.39752999999999994</v>
          </cell>
          <cell r="U46">
            <v>0.5</v>
          </cell>
          <cell r="V46">
            <v>1.2226799999999998</v>
          </cell>
          <cell r="W46">
            <v>1.1756400000000009</v>
          </cell>
          <cell r="X46">
            <v>-0.19832000000000072</v>
          </cell>
          <cell r="Y46">
            <v>0.59999999999999964</v>
          </cell>
          <cell r="Z46">
            <v>1.6000000000000005</v>
          </cell>
          <cell r="AA46">
            <v>5.2240000000000011</v>
          </cell>
          <cell r="AB46">
            <v>-2.3274080000000001</v>
          </cell>
          <cell r="AC46">
            <v>6.2958379999999998</v>
          </cell>
          <cell r="AD46">
            <v>-0.2924300000000013</v>
          </cell>
          <cell r="AE46">
            <v>3.657499721964788</v>
          </cell>
          <cell r="AF46">
            <v>-0.44724983688600872</v>
          </cell>
          <cell r="AG46">
            <v>3.3030825041705327</v>
          </cell>
          <cell r="AH46">
            <v>2.5053076107506946</v>
          </cell>
          <cell r="AI46">
            <v>5.5404696385542209</v>
          </cell>
          <cell r="AM46">
            <v>0.11</v>
          </cell>
          <cell r="AN46">
            <v>9.7500000000000003E-2</v>
          </cell>
          <cell r="AO46">
            <v>8.5000000000000006E-2</v>
          </cell>
          <cell r="AP46">
            <v>7.5000000000000011E-2</v>
          </cell>
          <cell r="AQ46">
            <v>7.5000000000000011E-2</v>
          </cell>
          <cell r="AR46">
            <v>7.5000000000000011E-2</v>
          </cell>
          <cell r="AS46">
            <v>7.5000000000000011E-2</v>
          </cell>
        </row>
        <row r="47">
          <cell r="I47" t="str">
            <v>% change Y/Y</v>
          </cell>
          <cell r="P47" t="str">
            <v>NA</v>
          </cell>
          <cell r="Q47" t="str">
            <v>NA</v>
          </cell>
          <cell r="R47" t="str">
            <v>NA</v>
          </cell>
          <cell r="S47" t="str">
            <v>NA</v>
          </cell>
          <cell r="T47">
            <v>13.730878186968839</v>
          </cell>
          <cell r="U47">
            <v>8.7213220998055743</v>
          </cell>
          <cell r="V47">
            <v>8.1563067975281722</v>
          </cell>
          <cell r="W47">
            <v>3.6520327545513984</v>
          </cell>
          <cell r="X47">
            <v>2.0769230769230766</v>
          </cell>
          <cell r="Y47">
            <v>1.5555555555555554</v>
          </cell>
          <cell r="Z47">
            <v>1.0511598978390038</v>
          </cell>
          <cell r="AA47">
            <v>1.7210884353741496</v>
          </cell>
          <cell r="AB47">
            <v>1.2741480000000003</v>
          </cell>
          <cell r="AC47">
            <v>2.346180434782609</v>
          </cell>
          <cell r="AD47">
            <v>1.435483870967742</v>
          </cell>
          <cell r="AE47">
            <v>0.64193800087226771</v>
          </cell>
          <cell r="AF47">
            <v>1.0128692025627593</v>
          </cell>
          <cell r="AG47">
            <v>0.40415336559914916</v>
          </cell>
          <cell r="AH47">
            <v>0.59726092715231838</v>
          </cell>
          <cell r="AI47">
            <v>0.58118672947779904</v>
          </cell>
          <cell r="AK47">
            <v>2.4889999999999999</v>
          </cell>
          <cell r="AL47">
            <v>12.459</v>
          </cell>
          <cell r="AM47">
            <v>46.228999999999999</v>
          </cell>
          <cell r="AN47">
            <v>-100</v>
          </cell>
          <cell r="AO47">
            <v>-100</v>
          </cell>
          <cell r="AP47">
            <v>12.459</v>
          </cell>
          <cell r="AQ47">
            <v>38.570999999999998</v>
          </cell>
          <cell r="AR47">
            <v>-100</v>
          </cell>
          <cell r="AS47">
            <v>-100</v>
          </cell>
        </row>
        <row r="48">
          <cell r="I48" t="str">
            <v>% change Q/Q</v>
          </cell>
          <cell r="L48">
            <v>0.218</v>
          </cell>
          <cell r="M48">
            <v>0.25700000000000001</v>
          </cell>
          <cell r="N48">
            <v>0.27500000000000002</v>
          </cell>
          <cell r="O48">
            <v>0.33300000000000002</v>
          </cell>
          <cell r="P48" t="str">
            <v>NA</v>
          </cell>
          <cell r="Q48">
            <v>1.0981303116147307</v>
          </cell>
          <cell r="R48">
            <v>0.78289047310434201</v>
          </cell>
          <cell r="S48">
            <v>1.7337634799466866</v>
          </cell>
          <cell r="T48">
            <v>0.44049109665695241</v>
          </cell>
          <cell r="U48">
            <v>0.38461538461538458</v>
          </cell>
          <cell r="V48">
            <v>0.67926666666666646</v>
          </cell>
          <cell r="W48">
            <v>0.38893961649926578</v>
          </cell>
          <cell r="X48">
            <v>-4.7237942796166221E-2</v>
          </cell>
          <cell r="Y48">
            <v>0.14999999999999991</v>
          </cell>
          <cell r="Z48">
            <v>0.34782608695652195</v>
          </cell>
          <cell r="AA48">
            <v>0.8425806451612905</v>
          </cell>
          <cell r="AB48">
            <v>-0.20372969187675072</v>
          </cell>
          <cell r="AC48">
            <v>0.69210952849154928</v>
          </cell>
          <cell r="AD48">
            <v>-1.8998299813609787E-2</v>
          </cell>
          <cell r="AE48">
            <v>0.24221852463342963</v>
          </cell>
          <cell r="AF48">
            <v>-2.3843787472500155E-2</v>
          </cell>
          <cell r="AG48">
            <v>0.18039527176864212</v>
          </cell>
          <cell r="AH48">
            <v>0.11591491610969062</v>
          </cell>
          <cell r="AI48">
            <v>0.22971733226061741</v>
          </cell>
          <cell r="AJ48">
            <v>4.1739999999999995</v>
          </cell>
          <cell r="AK48">
            <v>10.673356850000001</v>
          </cell>
          <cell r="AL48">
            <v>-0.33584167268641096</v>
          </cell>
          <cell r="AM48">
            <v>0.12247109388206656</v>
          </cell>
          <cell r="AN48">
            <v>0.11749999999999999</v>
          </cell>
          <cell r="AO48">
            <v>0.105</v>
          </cell>
          <cell r="AP48">
            <v>-0.33584167268641096</v>
          </cell>
          <cell r="AQ48">
            <v>0.32253820227632257</v>
          </cell>
          <cell r="AR48">
            <v>9.5000000000000001E-2</v>
          </cell>
          <cell r="AS48">
            <v>9.5000000000000001E-2</v>
          </cell>
        </row>
        <row r="49">
          <cell r="I49" t="str">
            <v>% of total Core MM revenue</v>
          </cell>
          <cell r="L49" t="str">
            <v>NA</v>
          </cell>
          <cell r="M49">
            <v>3.9000000000000007E-2</v>
          </cell>
          <cell r="N49">
            <v>1.8000000000000016E-2</v>
          </cell>
          <cell r="O49">
            <v>5.7999999999999996E-2</v>
          </cell>
          <cell r="P49">
            <v>0.01</v>
          </cell>
          <cell r="Q49">
            <v>0.02</v>
          </cell>
          <cell r="R49">
            <v>0.03</v>
          </cell>
          <cell r="S49">
            <v>4.8154847660210241E-2</v>
          </cell>
          <cell r="T49">
            <v>6.0484809007583872E-2</v>
          </cell>
          <cell r="U49">
            <v>8.0188889383882037E-2</v>
          </cell>
          <cell r="V49">
            <v>0.12</v>
          </cell>
          <cell r="W49">
            <v>0.121517844221251</v>
          </cell>
          <cell r="X49">
            <v>0.12146978439113271</v>
          </cell>
          <cell r="Y49">
            <v>0.11671868260130419</v>
          </cell>
          <cell r="Z49">
            <v>0.13089557910737659</v>
          </cell>
          <cell r="AA49">
            <v>0.19710144927536233</v>
          </cell>
          <cell r="AB49">
            <v>0.18400000000000002</v>
          </cell>
          <cell r="AC49">
            <v>0.27</v>
          </cell>
          <cell r="AD49">
            <v>0.26934945862542586</v>
          </cell>
          <cell r="AE49">
            <v>0.28474697204830457</v>
          </cell>
          <cell r="AF49">
            <v>0.30014448547118322</v>
          </cell>
          <cell r="AG49">
            <v>0.31554199889406187</v>
          </cell>
          <cell r="AH49">
            <v>0.33093951231694058</v>
          </cell>
          <cell r="AI49">
            <v>0.34633702573981923</v>
          </cell>
          <cell r="AJ49">
            <v>2.0109999999999997</v>
          </cell>
          <cell r="AK49">
            <v>6.4993568500000016</v>
          </cell>
          <cell r="AL49">
            <v>1.7418573943661904</v>
          </cell>
          <cell r="AM49">
            <v>2.7104904085400112</v>
          </cell>
          <cell r="AN49">
            <v>100</v>
          </cell>
          <cell r="AO49">
            <v>100</v>
          </cell>
          <cell r="AP49">
            <v>1.7418573943661904</v>
          </cell>
          <cell r="AQ49">
            <v>2.0958343366241272</v>
          </cell>
          <cell r="AR49">
            <v>100</v>
          </cell>
          <cell r="AS49">
            <v>100</v>
          </cell>
        </row>
        <row r="50">
          <cell r="I50" t="str">
            <v>% change Q/Q</v>
          </cell>
          <cell r="L50">
            <v>0.13398893669330056</v>
          </cell>
          <cell r="M50">
            <v>7.5855962219598588E-2</v>
          </cell>
          <cell r="N50">
            <v>6.7024128686327081E-2</v>
          </cell>
          <cell r="O50">
            <v>4.6888200506899465E-2</v>
          </cell>
          <cell r="P50">
            <v>5.5070821529745045E-2</v>
          </cell>
          <cell r="Q50">
            <v>6.038021170879241E-2</v>
          </cell>
          <cell r="R50">
            <v>4.7437295528898589E-2</v>
          </cell>
          <cell r="S50">
            <v>3.1801931593831705E-2</v>
          </cell>
          <cell r="T50">
            <v>2.9963243846833857E-2</v>
          </cell>
          <cell r="U50">
            <v>4.0896333585779834E-2</v>
          </cell>
          <cell r="V50">
            <v>4.4979951566159831E-2</v>
          </cell>
          <cell r="W50">
            <v>4.2808764363657416E-2</v>
          </cell>
          <cell r="X50">
            <v>6.8782265411478902E-2</v>
          </cell>
          <cell r="Y50">
            <v>5.8384714927304564E-2</v>
          </cell>
          <cell r="Z50">
            <v>5.5525060169742006E-2</v>
          </cell>
          <cell r="AA50">
            <v>0.11</v>
          </cell>
          <cell r="AB50" t="str">
            <v>NM</v>
          </cell>
          <cell r="AC50" t="str">
            <v>NA</v>
          </cell>
          <cell r="AD50">
            <v>1.3030303030302997</v>
          </cell>
          <cell r="AE50">
            <v>0.73911070780399268</v>
          </cell>
          <cell r="AF50">
            <v>-0.94129924341247062</v>
          </cell>
          <cell r="AG50">
            <v>8.8888888888888893</v>
          </cell>
          <cell r="AH50">
            <v>1.2808988764044944</v>
          </cell>
          <cell r="AI50">
            <v>1.2266009852216748</v>
          </cell>
          <cell r="AJ50">
            <v>4.0259264260498848E-2</v>
          </cell>
          <cell r="AK50">
            <v>5.8346140118876087E-2</v>
          </cell>
          <cell r="AL50">
            <v>5.8652129916046208E-2</v>
          </cell>
          <cell r="AM50">
            <v>0.12</v>
          </cell>
          <cell r="AN50">
            <v>0.1075</v>
          </cell>
          <cell r="AO50">
            <v>9.5000000000000001E-2</v>
          </cell>
          <cell r="AP50">
            <v>8.5000000000000006E-2</v>
          </cell>
          <cell r="AQ50">
            <v>8.5000000000000006E-2</v>
          </cell>
          <cell r="AR50">
            <v>8.5000000000000006E-2</v>
          </cell>
          <cell r="AS50">
            <v>8.5000000000000006E-2</v>
          </cell>
        </row>
        <row r="51">
          <cell r="I51" t="str">
            <v>% change Y/Y</v>
          </cell>
          <cell r="L51" t="str">
            <v>NA</v>
          </cell>
          <cell r="M51" t="str">
            <v>NA</v>
          </cell>
          <cell r="N51" t="str">
            <v>NA</v>
          </cell>
          <cell r="O51" t="str">
            <v>NA</v>
          </cell>
          <cell r="P51">
            <v>1.2293577981651373</v>
          </cell>
          <cell r="Q51">
            <v>1.1750972762645917</v>
          </cell>
          <cell r="R51">
            <v>0.89818181818181819</v>
          </cell>
          <cell r="S51">
            <v>0.78978978978978964</v>
          </cell>
          <cell r="T51">
            <v>0.32510288065843618</v>
          </cell>
          <cell r="U51">
            <v>0.64221824686940931</v>
          </cell>
          <cell r="V51">
            <v>1.1704980842911876</v>
          </cell>
          <cell r="W51">
            <v>1.4815436241610742</v>
          </cell>
          <cell r="X51">
            <v>2.5170807453416151</v>
          </cell>
          <cell r="Y51">
            <v>1.5065359477124187</v>
          </cell>
          <cell r="Z51">
            <v>1.3212709620476608</v>
          </cell>
          <cell r="AA51">
            <v>1.3511540567951319</v>
          </cell>
          <cell r="AB51">
            <v>0.79</v>
          </cell>
          <cell r="AC51">
            <v>0.64999999999999991</v>
          </cell>
          <cell r="AD51">
            <v>0.56000000000000005</v>
          </cell>
          <cell r="AE51">
            <v>0.51</v>
          </cell>
          <cell r="AH51">
            <v>0.64339908952959024</v>
          </cell>
          <cell r="AI51">
            <v>0.99722991689750673</v>
          </cell>
          <cell r="AJ51">
            <v>0.92972723069810437</v>
          </cell>
          <cell r="AK51">
            <v>1.5571051389554391</v>
          </cell>
          <cell r="AL51">
            <v>0.6119210746242405</v>
          </cell>
          <cell r="AM51">
            <v>0.53447112882046488</v>
          </cell>
          <cell r="AN51">
            <v>0.36083333333333312</v>
          </cell>
          <cell r="AO51">
            <v>0.28173913043478271</v>
          </cell>
          <cell r="AP51">
            <v>0.26</v>
          </cell>
          <cell r="AQ51">
            <v>0.20500000000000007</v>
          </cell>
          <cell r="AR51">
            <v>0.14999999999999991</v>
          </cell>
          <cell r="AS51">
            <v>9.5000000000000195E-2</v>
          </cell>
        </row>
        <row r="52">
          <cell r="I52" t="str">
            <v>Jumptap revenue (all US revenue)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14.654000000000003</v>
          </cell>
          <cell r="AA52">
            <v>0</v>
          </cell>
          <cell r="AB52">
            <v>0</v>
          </cell>
          <cell r="AC52">
            <v>0</v>
          </cell>
          <cell r="AD52">
            <v>30.258999999999993</v>
          </cell>
          <cell r="AE52">
            <v>35.555727177942543</v>
          </cell>
          <cell r="AF52">
            <v>32.927414733549583</v>
          </cell>
          <cell r="AG52">
            <v>36.970752575880439</v>
          </cell>
          <cell r="AH52">
            <v>39.336699999999993</v>
          </cell>
          <cell r="AI52">
            <v>46.222445331325304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14.654000000000025</v>
          </cell>
          <cell r="AP52">
            <v>65.81472717794253</v>
          </cell>
          <cell r="AQ52">
            <v>155.45731264075528</v>
          </cell>
          <cell r="AR52">
            <v>217.64023769705733</v>
          </cell>
          <cell r="AS52">
            <v>287.28511376011568</v>
          </cell>
          <cell r="AT52">
            <v>360.83010288270532</v>
          </cell>
          <cell r="AU52">
            <v>434.72810795308339</v>
          </cell>
          <cell r="AV52">
            <v>505.95396116011648</v>
          </cell>
          <cell r="AW52">
            <v>572.2703587572953</v>
          </cell>
        </row>
        <row r="53">
          <cell r="I53" t="str">
            <v>Period-to-period change</v>
          </cell>
          <cell r="L53" t="str">
            <v>NA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14.654000000000003</v>
          </cell>
          <cell r="AA53">
            <v>-14.654000000000003</v>
          </cell>
          <cell r="AB53">
            <v>0</v>
          </cell>
          <cell r="AC53">
            <v>0</v>
          </cell>
          <cell r="AD53">
            <v>30.258999999999993</v>
          </cell>
          <cell r="AE53">
            <v>5.2967271779425502</v>
          </cell>
          <cell r="AF53">
            <v>-2.6283124443929609</v>
          </cell>
          <cell r="AG53">
            <v>4.0433378423308568</v>
          </cell>
          <cell r="AH53">
            <v>2.3659474241195539</v>
          </cell>
          <cell r="AI53">
            <v>6.8857453313253103</v>
          </cell>
          <cell r="AJ53">
            <v>4.1739999999999995</v>
          </cell>
          <cell r="AK53">
            <v>10.673356850000001</v>
          </cell>
          <cell r="AL53">
            <v>0</v>
          </cell>
          <cell r="AM53">
            <v>0</v>
          </cell>
          <cell r="AN53">
            <v>0</v>
          </cell>
          <cell r="AO53">
            <v>14.654000000000025</v>
          </cell>
          <cell r="AP53">
            <v>51.160727177942505</v>
          </cell>
          <cell r="AQ53">
            <v>89.642585462812747</v>
          </cell>
          <cell r="AR53">
            <v>62.182925056302054</v>
          </cell>
          <cell r="AS53">
            <v>69.644876063058348</v>
          </cell>
          <cell r="AT53">
            <v>73.544989122589641</v>
          </cell>
          <cell r="AU53">
            <v>73.898005070378076</v>
          </cell>
          <cell r="AV53">
            <v>71.225853207033083</v>
          </cell>
          <cell r="AW53">
            <v>66.31639759717882</v>
          </cell>
        </row>
        <row r="54">
          <cell r="I54" t="str">
            <v>% change Y/Y</v>
          </cell>
          <cell r="L54" t="str">
            <v>NA</v>
          </cell>
          <cell r="M54" t="str">
            <v>NA</v>
          </cell>
          <cell r="N54" t="str">
            <v>NA</v>
          </cell>
          <cell r="O54" t="str">
            <v>NA</v>
          </cell>
          <cell r="P54" t="str">
            <v>NA</v>
          </cell>
          <cell r="Q54" t="str">
            <v>NA</v>
          </cell>
          <cell r="R54" t="str">
            <v>NA</v>
          </cell>
          <cell r="S54" t="str">
            <v>NA</v>
          </cell>
          <cell r="T54" t="str">
            <v>NA</v>
          </cell>
          <cell r="U54" t="str">
            <v>NA</v>
          </cell>
          <cell r="V54" t="str">
            <v>NA</v>
          </cell>
          <cell r="W54" t="str">
            <v>NA</v>
          </cell>
          <cell r="X54" t="str">
            <v>NA</v>
          </cell>
          <cell r="Y54" t="str">
            <v>NA</v>
          </cell>
          <cell r="Z54" t="str">
            <v>NA</v>
          </cell>
          <cell r="AA54" t="str">
            <v>NA</v>
          </cell>
          <cell r="AB54" t="str">
            <v>NA</v>
          </cell>
          <cell r="AC54" t="str">
            <v>NA</v>
          </cell>
          <cell r="AD54">
            <v>1.0648969564623982</v>
          </cell>
          <cell r="AE54" t="str">
            <v>NA</v>
          </cell>
          <cell r="AF54" t="str">
            <v>NA</v>
          </cell>
          <cell r="AG54" t="str">
            <v>NA</v>
          </cell>
          <cell r="AH54">
            <v>0.30000000000000004</v>
          </cell>
          <cell r="AI54">
            <v>0.29999999999999982</v>
          </cell>
          <cell r="AJ54">
            <v>63.594999999999999</v>
          </cell>
          <cell r="AK54">
            <v>4.992</v>
          </cell>
          <cell r="AL54" t="str">
            <v>NA</v>
          </cell>
          <cell r="AM54" t="str">
            <v>NA</v>
          </cell>
          <cell r="AN54" t="str">
            <v>NA</v>
          </cell>
          <cell r="AO54" t="str">
            <v>NA</v>
          </cell>
          <cell r="AP54">
            <v>3.4912465659848788</v>
          </cell>
          <cell r="AQ54">
            <v>1.36204447403462</v>
          </cell>
          <cell r="AR54">
            <v>0.39999999999999969</v>
          </cell>
          <cell r="AS54">
            <v>0.32000000000000006</v>
          </cell>
          <cell r="AT54">
            <v>0.25600000000000001</v>
          </cell>
          <cell r="AU54">
            <v>0.20480000000000009</v>
          </cell>
          <cell r="AV54">
            <v>0.16383999999999976</v>
          </cell>
          <cell r="AW54">
            <v>0.13107200000000008</v>
          </cell>
        </row>
        <row r="55">
          <cell r="I55" t="str">
            <v>% change Q/Q</v>
          </cell>
          <cell r="L55" t="str">
            <v>NA</v>
          </cell>
          <cell r="M55" t="str">
            <v>NA</v>
          </cell>
          <cell r="N55" t="str">
            <v>NA</v>
          </cell>
          <cell r="O55" t="str">
            <v>NA</v>
          </cell>
          <cell r="P55" t="str">
            <v>NA</v>
          </cell>
          <cell r="Q55" t="str">
            <v>NA</v>
          </cell>
          <cell r="R55" t="str">
            <v>NA</v>
          </cell>
          <cell r="S55" t="str">
            <v>NA</v>
          </cell>
          <cell r="T55" t="str">
            <v>NA</v>
          </cell>
          <cell r="U55" t="str">
            <v>NA</v>
          </cell>
          <cell r="V55" t="str">
            <v>NA</v>
          </cell>
          <cell r="W55" t="str">
            <v>NA</v>
          </cell>
          <cell r="X55" t="str">
            <v>NA</v>
          </cell>
          <cell r="Y55" t="str">
            <v>NA</v>
          </cell>
          <cell r="Z55" t="str">
            <v>NA</v>
          </cell>
          <cell r="AA55" t="str">
            <v>NM</v>
          </cell>
          <cell r="AB55" t="str">
            <v>NA</v>
          </cell>
          <cell r="AC55" t="str">
            <v>NA</v>
          </cell>
          <cell r="AD55" t="str">
            <v>NA</v>
          </cell>
          <cell r="AE55">
            <v>0.17504633920296619</v>
          </cell>
          <cell r="AF55">
            <v>-7.3920930691117159E-2</v>
          </cell>
          <cell r="AG55">
            <v>0.12279548440257959</v>
          </cell>
          <cell r="AH55">
            <v>6.3995111250807701E-2</v>
          </cell>
          <cell r="AI55">
            <v>0.17504633920296597</v>
          </cell>
          <cell r="AJ55">
            <v>31.992999999999999</v>
          </cell>
          <cell r="AK55">
            <v>4.992</v>
          </cell>
          <cell r="AL55">
            <v>6.6040000000000001</v>
          </cell>
          <cell r="AM55">
            <v>20.006</v>
          </cell>
          <cell r="AN55">
            <v>31.992999999999999</v>
          </cell>
          <cell r="AO55">
            <v>42.144000000000005</v>
          </cell>
          <cell r="AP55">
            <v>87.583226800000006</v>
          </cell>
          <cell r="AQ55">
            <v>98.328661299999965</v>
          </cell>
          <cell r="AR55">
            <v>113.31354177000003</v>
          </cell>
          <cell r="AS55">
            <v>125.170823778</v>
          </cell>
          <cell r="AT55">
            <v>130.16587594570558</v>
          </cell>
          <cell r="AU55">
            <v>128.54453855982888</v>
          </cell>
          <cell r="AV55">
            <v>129.24447427027508</v>
          </cell>
          <cell r="AW55">
            <v>120.33591114777369</v>
          </cell>
        </row>
        <row r="56">
          <cell r="I56" t="str">
            <v>% of total revenue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0.23627861980006454</v>
          </cell>
          <cell r="AA56">
            <v>0</v>
          </cell>
          <cell r="AB56">
            <v>0</v>
          </cell>
          <cell r="AC56">
            <v>0</v>
          </cell>
          <cell r="AD56">
            <v>0.35054448563484703</v>
          </cell>
          <cell r="AE56">
            <v>0.35054448563484708</v>
          </cell>
          <cell r="AF56">
            <v>0.35054448563484708</v>
          </cell>
          <cell r="AG56">
            <v>0.35054448563484703</v>
          </cell>
          <cell r="AH56">
            <v>0.35054448563484703</v>
          </cell>
          <cell r="AI56">
            <v>0.35054448563484708</v>
          </cell>
          <cell r="AJ56">
            <v>0.38661046702289781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7.6195527269513064E-2</v>
          </cell>
          <cell r="AP56">
            <v>0.22370971552375629</v>
          </cell>
          <cell r="AQ56">
            <v>0.35054448563484697</v>
          </cell>
          <cell r="AR56">
            <v>0.35054448563484697</v>
          </cell>
          <cell r="AS56">
            <v>0.35054448563484697</v>
          </cell>
          <cell r="AT56">
            <v>0.35054448563484697</v>
          </cell>
          <cell r="AU56">
            <v>0.35054448563484697</v>
          </cell>
          <cell r="AV56">
            <v>0.35054448563484697</v>
          </cell>
          <cell r="AW56">
            <v>0.35054448563484697</v>
          </cell>
        </row>
        <row r="57">
          <cell r="I57" t="str">
            <v>% change Y/Y</v>
          </cell>
          <cell r="L57" t="str">
            <v>NA</v>
          </cell>
          <cell r="M57" t="str">
            <v>NA</v>
          </cell>
          <cell r="N57" t="str">
            <v>NA</v>
          </cell>
          <cell r="O57" t="str">
            <v>NA</v>
          </cell>
          <cell r="P57">
            <v>3.4487471526195899</v>
          </cell>
          <cell r="Q57">
            <v>1.7934454506252693</v>
          </cell>
          <cell r="R57">
            <v>1.5384890798424631</v>
          </cell>
          <cell r="S57">
            <v>1.3562995935746085</v>
          </cell>
          <cell r="T57">
            <v>1.3159242191500256</v>
          </cell>
          <cell r="U57">
            <v>1.1109910466193273</v>
          </cell>
          <cell r="V57">
            <v>1.1569816643159379</v>
          </cell>
          <cell r="W57">
            <v>0.72960985626283348</v>
          </cell>
          <cell r="X57">
            <v>0.46775738816419765</v>
          </cell>
          <cell r="Y57">
            <v>0.73755027422303465</v>
          </cell>
          <cell r="Z57">
            <v>0.8312299744981364</v>
          </cell>
          <cell r="AA57">
            <v>0.61729508975211322</v>
          </cell>
          <cell r="AB57">
            <v>0.44978911427997592</v>
          </cell>
          <cell r="AC57">
            <v>0.38142334076848616</v>
          </cell>
          <cell r="AD57">
            <v>0.87705005534725933</v>
          </cell>
          <cell r="AE57">
            <v>1.3213271867751124</v>
          </cell>
          <cell r="AF57">
            <v>0.56666100990510504</v>
          </cell>
          <cell r="AG57">
            <v>0.58917971606141828</v>
          </cell>
          <cell r="AH57">
            <v>0.47580645161290303</v>
          </cell>
          <cell r="AI57">
            <v>0.47580645161290303</v>
          </cell>
          <cell r="AJ57">
            <v>1.012372634643377</v>
          </cell>
          <cell r="AK57">
            <v>0.66269360798804944</v>
          </cell>
          <cell r="AL57">
            <v>1.3229166666666665</v>
          </cell>
          <cell r="AM57">
            <v>1.7252500862366333</v>
          </cell>
          <cell r="AN57">
            <v>1.012372634643377</v>
          </cell>
          <cell r="AO57">
            <v>0.66269360798804944</v>
          </cell>
          <cell r="AP57">
            <v>0.82829634099055216</v>
          </cell>
          <cell r="AQ57">
            <v>0.50862574328675159</v>
          </cell>
          <cell r="AR57">
            <v>0.38852459016393448</v>
          </cell>
          <cell r="AS57">
            <v>0.30909090909090908</v>
          </cell>
          <cell r="AT57">
            <v>0.24553333333333338</v>
          </cell>
          <cell r="AU57">
            <v>0.19467563025210111</v>
          </cell>
          <cell r="AV57">
            <v>0.16383999999999999</v>
          </cell>
          <cell r="AW57">
            <v>0.13107200000000008</v>
          </cell>
        </row>
        <row r="58">
          <cell r="I58" t="str">
            <v>% change Q/Q</v>
          </cell>
          <cell r="L58" t="str">
            <v>NA</v>
          </cell>
          <cell r="M58">
            <v>0.76082004555808669</v>
          </cell>
          <cell r="N58">
            <v>0.2043984476067271</v>
          </cell>
          <cell r="O58">
            <v>0.84998209810239866</v>
          </cell>
          <cell r="P58">
            <v>0.13392684342945627</v>
          </cell>
          <cell r="Q58">
            <v>0.10564942823007328</v>
          </cell>
          <cell r="R58">
            <v>9.4473602963877745E-2</v>
          </cell>
          <cell r="S58">
            <v>0.71720733427362493</v>
          </cell>
          <cell r="T58">
            <v>0.11449691991786448</v>
          </cell>
          <cell r="U58">
            <v>7.811924239074397E-3</v>
          </cell>
          <cell r="V58">
            <v>0.11831809872029231</v>
          </cell>
          <cell r="W58">
            <v>0.37696985548943962</v>
          </cell>
          <cell r="X58">
            <v>-5.4231171051381866E-2</v>
          </cell>
          <cell r="Y58">
            <v>0.19306085559349251</v>
          </cell>
          <cell r="Z58">
            <v>0.17861201127898663</v>
          </cell>
          <cell r="AA58">
            <v>0.21610426709516162</v>
          </cell>
          <cell r="AB58">
            <v>-0.15218604104883005</v>
          </cell>
          <cell r="AC58">
            <v>0.13680127450301316</v>
          </cell>
          <cell r="AD58">
            <v>0.60147412868632699</v>
          </cell>
          <cell r="AE58">
            <v>0.50394278997475306</v>
          </cell>
          <cell r="AF58">
            <v>-0.4278113483057383</v>
          </cell>
          <cell r="AG58">
            <v>0.15314130830535189</v>
          </cell>
          <cell r="AH58">
            <v>0.48722377168517239</v>
          </cell>
          <cell r="AI58">
            <v>0.50394278997475306</v>
          </cell>
          <cell r="AJ58">
            <v>0.38661046702289781</v>
          </cell>
          <cell r="AK58">
            <v>0.40423352992950856</v>
          </cell>
          <cell r="AL58">
            <v>0.40451414276088071</v>
          </cell>
          <cell r="AM58">
            <v>0.06</v>
          </cell>
          <cell r="AN58">
            <v>5.7499999999999996E-2</v>
          </cell>
          <cell r="AO58">
            <v>5.5E-2</v>
          </cell>
          <cell r="AP58">
            <v>5.5E-2</v>
          </cell>
          <cell r="AQ58">
            <v>5.5E-2</v>
          </cell>
          <cell r="AR58">
            <v>5.5E-2</v>
          </cell>
          <cell r="AS58">
            <v>5.5E-2</v>
          </cell>
        </row>
        <row r="59">
          <cell r="I59" t="str">
            <v>DRIVER: Base case - Gross margin</v>
          </cell>
          <cell r="L59" t="str">
            <v>NA</v>
          </cell>
          <cell r="M59" t="str">
            <v>NA</v>
          </cell>
          <cell r="N59" t="str">
            <v>NA</v>
          </cell>
          <cell r="O59" t="str">
            <v>NA</v>
          </cell>
          <cell r="P59">
            <v>3.4487471526195899</v>
          </cell>
          <cell r="Q59">
            <v>1.7934454506252693</v>
          </cell>
          <cell r="R59">
            <v>1.5384890798424631</v>
          </cell>
          <cell r="S59">
            <v>1.3562995935746085</v>
          </cell>
          <cell r="T59">
            <v>1.3159242191500256</v>
          </cell>
          <cell r="U59">
            <v>1.1109910466193273</v>
          </cell>
          <cell r="V59">
            <v>1.1569816643159379</v>
          </cell>
          <cell r="W59">
            <v>0.72960985626283348</v>
          </cell>
          <cell r="X59">
            <v>0.46775738816419765</v>
          </cell>
          <cell r="Y59">
            <v>0.73755027422303465</v>
          </cell>
          <cell r="Z59">
            <v>0.8312299744981364</v>
          </cell>
          <cell r="AA59">
            <v>0.05</v>
          </cell>
          <cell r="AB59">
            <v>0.41</v>
          </cell>
          <cell r="AC59">
            <v>0.41</v>
          </cell>
          <cell r="AD59">
            <v>0.38</v>
          </cell>
          <cell r="AE59">
            <v>0.38</v>
          </cell>
          <cell r="AF59">
            <v>0.39</v>
          </cell>
          <cell r="AG59">
            <v>0.39</v>
          </cell>
          <cell r="AH59">
            <v>0.39</v>
          </cell>
          <cell r="AI59">
            <v>0.39</v>
          </cell>
          <cell r="AJ59">
            <v>1.012372634643377</v>
          </cell>
          <cell r="AK59">
            <v>0.71372836386508398</v>
          </cell>
          <cell r="AL59">
            <v>0.60275636508469543</v>
          </cell>
          <cell r="AM59">
            <v>0.39</v>
          </cell>
          <cell r="AN59">
            <v>0.39500000000000002</v>
          </cell>
          <cell r="AO59">
            <v>0.4</v>
          </cell>
          <cell r="AP59">
            <v>0.40500000000000003</v>
          </cell>
          <cell r="AQ59">
            <v>0.41</v>
          </cell>
          <cell r="AR59">
            <v>0.39500000000000002</v>
          </cell>
          <cell r="AS59">
            <v>0.4</v>
          </cell>
          <cell r="AT59">
            <v>0.40500000000000003</v>
          </cell>
          <cell r="AU59">
            <v>0.41</v>
          </cell>
          <cell r="AV59">
            <v>0.41</v>
          </cell>
          <cell r="AW59">
            <v>0.41</v>
          </cell>
        </row>
        <row r="60">
          <cell r="I60" t="str">
            <v>Bull case</v>
          </cell>
          <cell r="L60" t="str">
            <v>NA</v>
          </cell>
          <cell r="M60">
            <v>0.76082004555808669</v>
          </cell>
          <cell r="N60">
            <v>0.2043984476067271</v>
          </cell>
          <cell r="O60">
            <v>0.84998209810239866</v>
          </cell>
          <cell r="P60">
            <v>0.13392684342945627</v>
          </cell>
          <cell r="Q60">
            <v>0.10564942823007328</v>
          </cell>
          <cell r="R60">
            <v>9.4473602963877745E-2</v>
          </cell>
          <cell r="S60">
            <v>0.71720733427362493</v>
          </cell>
          <cell r="T60">
            <v>0.11449691991786448</v>
          </cell>
          <cell r="U60">
            <v>7.811924239074397E-3</v>
          </cell>
          <cell r="V60">
            <v>0.11831809872029231</v>
          </cell>
          <cell r="W60">
            <v>0.37696985548943962</v>
          </cell>
          <cell r="X60">
            <v>-5.4231171051381866E-2</v>
          </cell>
          <cell r="Y60">
            <v>0.19306085559349251</v>
          </cell>
          <cell r="Z60">
            <v>0.17861201127898663</v>
          </cell>
          <cell r="AA60">
            <v>-50</v>
          </cell>
          <cell r="AB60">
            <v>0.41249999999999998</v>
          </cell>
          <cell r="AC60">
            <v>0.41249999999999998</v>
          </cell>
          <cell r="AD60">
            <v>0.38500000000000001</v>
          </cell>
          <cell r="AE60">
            <v>0.38500000000000001</v>
          </cell>
          <cell r="AF60">
            <v>0.39500000000000002</v>
          </cell>
          <cell r="AG60">
            <v>0.39500000000000002</v>
          </cell>
          <cell r="AH60">
            <v>0.39500000000000002</v>
          </cell>
          <cell r="AI60">
            <v>0.39500000000000002</v>
          </cell>
          <cell r="AM60">
            <v>0.39500000000000002</v>
          </cell>
          <cell r="AN60">
            <v>0.4</v>
          </cell>
          <cell r="AO60">
            <v>0.40500000000000003</v>
          </cell>
          <cell r="AP60">
            <v>0.41000000000000003</v>
          </cell>
          <cell r="AQ60">
            <v>0.41499999999999998</v>
          </cell>
          <cell r="AR60">
            <v>0.4</v>
          </cell>
          <cell r="AS60">
            <v>0.40500000000000003</v>
          </cell>
          <cell r="AT60">
            <v>0.41000000000000003</v>
          </cell>
          <cell r="AU60">
            <v>0.41499999999999998</v>
          </cell>
          <cell r="AV60">
            <v>0.41499999999999998</v>
          </cell>
          <cell r="AW60">
            <v>0.41499999999999998</v>
          </cell>
        </row>
        <row r="61">
          <cell r="I61" t="str">
            <v>PROFITABILITY SUMMARY</v>
          </cell>
          <cell r="L61">
            <v>1.4159999999999999</v>
          </cell>
          <cell r="M61">
            <v>1.4710000000000001</v>
          </cell>
          <cell r="N61">
            <v>1.585</v>
          </cell>
          <cell r="O61">
            <v>1.7529999999999999</v>
          </cell>
          <cell r="P61">
            <v>2.2229999999999999</v>
          </cell>
          <cell r="Q61">
            <v>2.3969999999999998</v>
          </cell>
          <cell r="R61">
            <v>2.6469999999999998</v>
          </cell>
          <cell r="S61">
            <v>4.9960000000000004</v>
          </cell>
          <cell r="T61">
            <v>3.8319999999999999</v>
          </cell>
          <cell r="U61">
            <v>4.5330000000000004</v>
          </cell>
          <cell r="V61">
            <v>5.21</v>
          </cell>
          <cell r="W61">
            <v>7.0510000000000002</v>
          </cell>
          <cell r="X61">
            <v>8.0560000000000009</v>
          </cell>
          <cell r="Y61">
            <v>8.81</v>
          </cell>
          <cell r="Z61">
            <v>9.5879999999999992</v>
          </cell>
          <cell r="AA61">
            <v>0.06</v>
          </cell>
          <cell r="AB61">
            <v>25</v>
          </cell>
          <cell r="AC61">
            <v>25</v>
          </cell>
          <cell r="AD61">
            <v>50</v>
          </cell>
          <cell r="AE61">
            <v>50</v>
          </cell>
          <cell r="AF61">
            <v>50</v>
          </cell>
          <cell r="AG61">
            <v>50</v>
          </cell>
          <cell r="AH61">
            <v>50</v>
          </cell>
          <cell r="AI61">
            <v>50</v>
          </cell>
          <cell r="AJ61">
            <v>20.625999999999998</v>
          </cell>
          <cell r="AK61">
            <v>38.782810650000002</v>
          </cell>
          <cell r="AL61">
            <v>47.138116321000005</v>
          </cell>
          <cell r="AM61">
            <v>50</v>
          </cell>
          <cell r="AN61">
            <v>50</v>
          </cell>
          <cell r="AO61">
            <v>50</v>
          </cell>
          <cell r="AP61">
            <v>50</v>
          </cell>
          <cell r="AQ61">
            <v>50</v>
          </cell>
          <cell r="AR61">
            <v>50</v>
          </cell>
          <cell r="AS61">
            <v>50</v>
          </cell>
          <cell r="AT61">
            <v>50</v>
          </cell>
          <cell r="AU61">
            <v>50</v>
          </cell>
          <cell r="AV61">
            <v>50</v>
          </cell>
          <cell r="AW61">
            <v>50</v>
          </cell>
        </row>
        <row r="62">
          <cell r="I62" t="str">
            <v>Bear case</v>
          </cell>
          <cell r="L62" t="str">
            <v>NA</v>
          </cell>
          <cell r="M62">
            <v>5.500000000000016E-2</v>
          </cell>
          <cell r="N62">
            <v>0.11399999999999988</v>
          </cell>
          <cell r="O62">
            <v>0.16799999999999993</v>
          </cell>
          <cell r="P62">
            <v>0.47</v>
          </cell>
          <cell r="Q62">
            <v>0.17399999999999993</v>
          </cell>
          <cell r="R62">
            <v>0.25</v>
          </cell>
          <cell r="S62">
            <v>2.3490000000000006</v>
          </cell>
          <cell r="T62">
            <v>-1.1640000000000006</v>
          </cell>
          <cell r="U62">
            <v>0.70100000000000051</v>
          </cell>
          <cell r="V62">
            <v>0.6769999999999996</v>
          </cell>
          <cell r="W62">
            <v>1.8410000000000002</v>
          </cell>
          <cell r="X62">
            <v>1.0050000000000008</v>
          </cell>
          <cell r="Y62">
            <v>0.75399999999999956</v>
          </cell>
          <cell r="Z62">
            <v>0.77799999999999869</v>
          </cell>
          <cell r="AA62">
            <v>50</v>
          </cell>
          <cell r="AB62">
            <v>0.40499999999999997</v>
          </cell>
          <cell r="AC62">
            <v>0.40499999999999997</v>
          </cell>
          <cell r="AD62">
            <v>0.37</v>
          </cell>
          <cell r="AE62">
            <v>0.37</v>
          </cell>
          <cell r="AF62">
            <v>0.38</v>
          </cell>
          <cell r="AG62">
            <v>0.38</v>
          </cell>
          <cell r="AH62">
            <v>0.38</v>
          </cell>
          <cell r="AI62">
            <v>0.38</v>
          </cell>
          <cell r="AJ62">
            <v>8.3629999999999978</v>
          </cell>
          <cell r="AK62">
            <v>18.156810650000004</v>
          </cell>
          <cell r="AL62">
            <v>8.3553056710000035</v>
          </cell>
          <cell r="AM62">
            <v>0.38</v>
          </cell>
          <cell r="AN62">
            <v>0.38500000000000001</v>
          </cell>
          <cell r="AO62">
            <v>0.39</v>
          </cell>
          <cell r="AP62">
            <v>0.39500000000000002</v>
          </cell>
          <cell r="AQ62">
            <v>0.39999999999999997</v>
          </cell>
          <cell r="AR62">
            <v>0.38500000000000001</v>
          </cell>
          <cell r="AS62">
            <v>0.39</v>
          </cell>
          <cell r="AT62">
            <v>0.39500000000000002</v>
          </cell>
          <cell r="AU62">
            <v>0.39999999999999997</v>
          </cell>
          <cell r="AV62">
            <v>0.39999999999999997</v>
          </cell>
          <cell r="AW62">
            <v>0.39999999999999997</v>
          </cell>
        </row>
        <row r="63">
          <cell r="I63" t="str">
            <v>Operating income (adjusted)</v>
          </cell>
          <cell r="L63">
            <v>-2.0245555555555552</v>
          </cell>
          <cell r="M63">
            <v>-1.6831111111111112</v>
          </cell>
          <cell r="N63">
            <v>-1.5919259259259264</v>
          </cell>
          <cell r="O63">
            <v>-1.7630370370370363</v>
          </cell>
          <cell r="P63">
            <v>-1.7170740740740742</v>
          </cell>
          <cell r="Q63">
            <v>-2.0572592592592605</v>
          </cell>
          <cell r="R63">
            <v>-1.2001481481481484</v>
          </cell>
          <cell r="S63">
            <v>-1.5010370370370385</v>
          </cell>
          <cell r="T63">
            <v>0.11903703703703528</v>
          </cell>
          <cell r="U63">
            <v>-0.19744444444444653</v>
          </cell>
          <cell r="V63">
            <v>0.46600000000000108</v>
          </cell>
          <cell r="W63">
            <v>0.96799999999999997</v>
          </cell>
          <cell r="X63">
            <v>-1.8400000000000016</v>
          </cell>
          <cell r="Y63">
            <v>-1.3089999999999975</v>
          </cell>
          <cell r="Z63">
            <v>-1.2439999999999962</v>
          </cell>
          <cell r="AA63">
            <v>4.8549999999999969</v>
          </cell>
          <cell r="AB63">
            <v>-1.6419999999999959</v>
          </cell>
          <cell r="AC63">
            <v>0.95300000000000296</v>
          </cell>
          <cell r="AD63">
            <v>-0.72300000000000608</v>
          </cell>
          <cell r="AE63">
            <v>2.1286000000000058</v>
          </cell>
          <cell r="AF63">
            <v>4.7966100000000012</v>
          </cell>
          <cell r="AG63">
            <v>7.4826655000000102</v>
          </cell>
          <cell r="AH63">
            <v>12.443759999999997</v>
          </cell>
          <cell r="AI63">
            <v>15.923079999999999</v>
          </cell>
          <cell r="AJ63">
            <v>0.19894288084260883</v>
          </cell>
          <cell r="AK63">
            <v>-8.3512222222222228</v>
          </cell>
          <cell r="AL63">
            <v>-7.0626296296296296</v>
          </cell>
          <cell r="AM63">
            <v>-6.4755185185185198</v>
          </cell>
          <cell r="AN63">
            <v>1.3555925925926005</v>
          </cell>
          <cell r="AO63">
            <v>0.46200000000001751</v>
          </cell>
          <cell r="AP63">
            <v>0.71659999999998547</v>
          </cell>
          <cell r="AQ63">
            <v>40.646115499999979</v>
          </cell>
          <cell r="AR63">
            <v>78.344180138888817</v>
          </cell>
          <cell r="AS63">
            <v>121.61835842188876</v>
          </cell>
          <cell r="AT63">
            <v>175.72436775218472</v>
          </cell>
          <cell r="AU63">
            <v>220.86306574926272</v>
          </cell>
          <cell r="AV63">
            <v>260.53698565692235</v>
          </cell>
          <cell r="AW63">
            <v>294.58958684354212</v>
          </cell>
        </row>
        <row r="64">
          <cell r="I64" t="str">
            <v>Adjusted operating margin</v>
          </cell>
          <cell r="L64">
            <v>-1.2443488356211156</v>
          </cell>
          <cell r="M64">
            <v>-0.49678604224058776</v>
          </cell>
          <cell r="N64">
            <v>-0.38799072043039884</v>
          </cell>
          <cell r="O64">
            <v>-0.24824514742847595</v>
          </cell>
          <cell r="P64">
            <v>-0.19456930017836535</v>
          </cell>
          <cell r="Q64">
            <v>-0.22221422113407438</v>
          </cell>
          <cell r="R64">
            <v>-0.10906471720721088</v>
          </cell>
          <cell r="S64">
            <v>-8.0093753643724369E-2</v>
          </cell>
          <cell r="T64">
            <v>5.538409576933666E-3</v>
          </cell>
          <cell r="U64">
            <v>-8.7960281750098686E-3</v>
          </cell>
          <cell r="V64">
            <v>1.8500138949541511E-2</v>
          </cell>
          <cell r="W64">
            <v>2.8018177081825812E-2</v>
          </cell>
          <cell r="X64">
            <v>-5.5876100819921094E-2</v>
          </cell>
          <cell r="Y64">
            <v>-3.3214077288066718E-2</v>
          </cell>
          <cell r="Z64">
            <v>-2.0058045791680041E-2</v>
          </cell>
          <cell r="AA64">
            <v>8.3764665286404361E-2</v>
          </cell>
          <cell r="AB64">
            <v>-3.3213317690845012E-2</v>
          </cell>
          <cell r="AC64">
            <v>1.6716658773176216E-2</v>
          </cell>
          <cell r="AD64">
            <v>-8.3758109360519712E-3</v>
          </cell>
          <cell r="AE64">
            <v>2.0985901607019675E-2</v>
          </cell>
          <cell r="AF64">
            <v>5.1064597656607653E-2</v>
          </cell>
          <cell r="AG64">
            <v>7.0948167027207271E-2</v>
          </cell>
          <cell r="AH64">
            <v>0.11089113851857131</v>
          </cell>
          <cell r="AI64">
            <v>0.12075838585155353</v>
          </cell>
          <cell r="AJ64">
            <v>0.68197015412215589</v>
          </cell>
          <cell r="AK64">
            <v>-1.3296007359054647</v>
          </cell>
          <cell r="AL64">
            <v>-0.43542722747408324</v>
          </cell>
          <cell r="AM64">
            <v>-0.1353917897156168</v>
          </cell>
          <cell r="AN64">
            <v>1.3075026452985208E-2</v>
          </cell>
          <cell r="AO64">
            <v>2.4022337654235233E-3</v>
          </cell>
          <cell r="AP64">
            <v>2.4357828257935516E-3</v>
          </cell>
          <cell r="AQ64">
            <v>9.1653917136264029E-2</v>
          </cell>
          <cell r="AR64">
            <v>0.12618585891960682</v>
          </cell>
          <cell r="AS64">
            <v>0.14839837796939906</v>
          </cell>
          <cell r="AT64">
            <v>0.17071526908391643</v>
          </cell>
          <cell r="AU64">
            <v>0.17809368283857607</v>
          </cell>
          <cell r="AV64">
            <v>0.18051010692069017</v>
          </cell>
          <cell r="AW64">
            <v>0.18045099420787553</v>
          </cell>
        </row>
        <row r="65">
          <cell r="I65" t="str">
            <v>% change Q/Q</v>
          </cell>
          <cell r="L65" t="str">
            <v>NA</v>
          </cell>
          <cell r="M65">
            <v>3.8841807909604675E-2</v>
          </cell>
          <cell r="N65">
            <v>7.7498300475866699E-2</v>
          </cell>
          <cell r="O65">
            <v>0.10599369085173493</v>
          </cell>
          <cell r="P65">
            <v>0.26811180832857961</v>
          </cell>
          <cell r="Q65">
            <v>7.8272604588394135E-2</v>
          </cell>
          <cell r="R65">
            <v>0.10429703796412193</v>
          </cell>
          <cell r="S65">
            <v>0.88741972043823236</v>
          </cell>
          <cell r="T65">
            <v>-0.23298638911128911</v>
          </cell>
          <cell r="U65">
            <v>0.18293319415448872</v>
          </cell>
          <cell r="V65">
            <v>0.14934921685418034</v>
          </cell>
          <cell r="W65">
            <v>0.35335892514395395</v>
          </cell>
          <cell r="X65">
            <v>0.14253297404623466</v>
          </cell>
          <cell r="Y65">
            <v>9.3594836146971172E-2</v>
          </cell>
          <cell r="Z65">
            <v>8.8308740068104186E-2</v>
          </cell>
          <cell r="AA65">
            <v>0.28585843241551956</v>
          </cell>
          <cell r="AB65">
            <v>-9.1599885995491404E-2</v>
          </cell>
          <cell r="AC65">
            <v>4.5142579222112955E-2</v>
          </cell>
          <cell r="AD65">
            <v>1.0037242845342131E-2</v>
          </cell>
          <cell r="AE65">
            <v>4.9773436510366142E-2</v>
          </cell>
          <cell r="AM65">
            <v>-200</v>
          </cell>
          <cell r="AN65">
            <v>-200</v>
          </cell>
          <cell r="AO65">
            <v>-200</v>
          </cell>
          <cell r="AP65">
            <v>-200</v>
          </cell>
          <cell r="AQ65">
            <v>-200</v>
          </cell>
          <cell r="AR65">
            <v>-200</v>
          </cell>
          <cell r="AS65">
            <v>-200</v>
          </cell>
        </row>
        <row r="66">
          <cell r="I66" t="str">
            <v>Adjusted EBITDA</v>
          </cell>
          <cell r="L66">
            <v>-2.0239999999999996</v>
          </cell>
          <cell r="M66">
            <v>-1.6820000000000002</v>
          </cell>
          <cell r="N66">
            <v>-1.5860000000000005</v>
          </cell>
          <cell r="O66">
            <v>-1.7559999999999993</v>
          </cell>
          <cell r="P66">
            <v>-1.7030000000000001</v>
          </cell>
          <cell r="Q66">
            <v>-2.043000000000001</v>
          </cell>
          <cell r="R66">
            <v>-1.1820000000000002</v>
          </cell>
          <cell r="S66">
            <v>-1.4290000000000014</v>
          </cell>
          <cell r="T66">
            <v>0.16699999999999823</v>
          </cell>
          <cell r="U66">
            <v>-9.9000000000002086E-2</v>
          </cell>
          <cell r="V66">
            <v>0.6190000000000011</v>
          </cell>
          <cell r="W66">
            <v>1.2049999999999998</v>
          </cell>
          <cell r="X66">
            <v>-2.4240000000000017</v>
          </cell>
          <cell r="Y66">
            <v>-0.72999999999999754</v>
          </cell>
          <cell r="Z66">
            <v>-0.54999999999999627</v>
          </cell>
          <cell r="AA66">
            <v>5.5599999999999969</v>
          </cell>
          <cell r="AB66">
            <v>-0.76699999999999602</v>
          </cell>
          <cell r="AC66">
            <v>1.9140000000000028</v>
          </cell>
          <cell r="AD66">
            <v>0.80999999999999384</v>
          </cell>
          <cell r="AE66">
            <v>2.828600000000006</v>
          </cell>
          <cell r="AF66">
            <v>5.4966100000000013</v>
          </cell>
          <cell r="AG66">
            <v>8.1826655000000095</v>
          </cell>
          <cell r="AH66">
            <v>13.143759999999997</v>
          </cell>
          <cell r="AI66">
            <v>16.623079999999998</v>
          </cell>
          <cell r="AJ66">
            <v>20.625999999999998</v>
          </cell>
          <cell r="AK66">
            <v>-8.2840000000000007</v>
          </cell>
          <cell r="AL66">
            <v>-7.048</v>
          </cell>
          <cell r="AM66">
            <v>-6.3570000000000011</v>
          </cell>
          <cell r="AN66">
            <v>1.8920000000000079</v>
          </cell>
          <cell r="AO66">
            <v>1.8860000000000174</v>
          </cell>
          <cell r="AP66">
            <v>4.6455999999999857</v>
          </cell>
          <cell r="AQ66">
            <v>43.446115499999976</v>
          </cell>
          <cell r="AR66">
            <v>81.505984439814739</v>
          </cell>
          <cell r="AS66">
            <v>125.41252358299987</v>
          </cell>
          <cell r="AT66">
            <v>180.01329205030473</v>
          </cell>
          <cell r="AU66">
            <v>225.45621774426269</v>
          </cell>
          <cell r="AV66">
            <v>265.88267967478311</v>
          </cell>
          <cell r="AW66">
            <v>300.63595166771194</v>
          </cell>
        </row>
        <row r="67">
          <cell r="I67" t="str">
            <v>% change Y/Y</v>
          </cell>
          <cell r="L67" t="str">
            <v>NA</v>
          </cell>
          <cell r="M67" t="str">
            <v>NA</v>
          </cell>
          <cell r="N67" t="str">
            <v>NA</v>
          </cell>
          <cell r="O67" t="str">
            <v>NA</v>
          </cell>
          <cell r="P67" t="str">
            <v>NM</v>
          </cell>
          <cell r="Q67" t="str">
            <v>NM</v>
          </cell>
          <cell r="R67" t="str">
            <v>NM</v>
          </cell>
          <cell r="S67" t="str">
            <v>NM</v>
          </cell>
          <cell r="T67">
            <v>-1.0980622431004099</v>
          </cell>
          <cell r="U67" t="str">
            <v>NM</v>
          </cell>
          <cell r="V67">
            <v>-1.5236886632825728</v>
          </cell>
          <cell r="W67">
            <v>-1.8432470258922313</v>
          </cell>
          <cell r="X67" t="str">
            <v>NM</v>
          </cell>
          <cell r="Y67" t="str">
            <v>NM</v>
          </cell>
          <cell r="Z67" t="str">
            <v>NM</v>
          </cell>
          <cell r="AA67">
            <v>3.6141078838174252</v>
          </cell>
          <cell r="AB67" t="str">
            <v>NM</v>
          </cell>
          <cell r="AC67">
            <v>-3.621917808219191</v>
          </cell>
          <cell r="AD67">
            <v>-2.4727272727272718</v>
          </cell>
          <cell r="AE67">
            <v>-0.49125899280575402</v>
          </cell>
          <cell r="AF67">
            <v>-8.1663754889179003</v>
          </cell>
          <cell r="AG67">
            <v>3.2751648380355265</v>
          </cell>
          <cell r="AH67">
            <v>15.226864197530983</v>
          </cell>
          <cell r="AI67">
            <v>4.8767871031605612</v>
          </cell>
          <cell r="AJ67">
            <v>14.123999999999999</v>
          </cell>
          <cell r="AK67">
            <v>3.4430000000000001</v>
          </cell>
          <cell r="AL67" t="str">
            <v>NM</v>
          </cell>
          <cell r="AM67" t="str">
            <v>NM</v>
          </cell>
          <cell r="AN67">
            <v>-1.2976246657228265</v>
          </cell>
          <cell r="AO67">
            <v>-3.1712473572887978E-3</v>
          </cell>
          <cell r="AP67">
            <v>1.4632025450688988</v>
          </cell>
          <cell r="AQ67">
            <v>8.3520999440330872</v>
          </cell>
          <cell r="AR67">
            <v>0.87602466876042762</v>
          </cell>
          <cell r="AS67">
            <v>0.53869098625029666</v>
          </cell>
          <cell r="AT67">
            <v>0.43536934675562344</v>
          </cell>
          <cell r="AU67">
            <v>0.25244205678577858</v>
          </cell>
          <cell r="AV67">
            <v>0.1793095898396404</v>
          </cell>
          <cell r="AW67">
            <v>0.1307090481991442</v>
          </cell>
        </row>
        <row r="68">
          <cell r="I68" t="str">
            <v>% change Q/Q</v>
          </cell>
          <cell r="L68" t="str">
            <v>NA</v>
          </cell>
          <cell r="M68" t="str">
            <v>NM</v>
          </cell>
          <cell r="N68" t="str">
            <v>NM</v>
          </cell>
          <cell r="O68" t="str">
            <v>NM</v>
          </cell>
          <cell r="P68" t="str">
            <v>NM</v>
          </cell>
          <cell r="Q68" t="str">
            <v>NM</v>
          </cell>
          <cell r="R68" t="str">
            <v>NM</v>
          </cell>
          <cell r="S68" t="str">
            <v>NM</v>
          </cell>
          <cell r="T68">
            <v>-1.1168649405178432</v>
          </cell>
          <cell r="U68" t="str">
            <v>NM</v>
          </cell>
          <cell r="V68">
            <v>-7.2525252525251318</v>
          </cell>
          <cell r="W68">
            <v>0.94668820678513366</v>
          </cell>
          <cell r="X68" t="str">
            <v>NM</v>
          </cell>
          <cell r="Y68" t="str">
            <v>NM</v>
          </cell>
          <cell r="Z68" t="str">
            <v>NM</v>
          </cell>
          <cell r="AA68">
            <v>-11.109090909090972</v>
          </cell>
          <cell r="AB68" t="str">
            <v>NM</v>
          </cell>
          <cell r="AC68">
            <v>-3.4954367666232238</v>
          </cell>
          <cell r="AD68">
            <v>-0.57680250783699449</v>
          </cell>
          <cell r="AE68">
            <v>2.4920987654321327</v>
          </cell>
          <cell r="AF68">
            <v>0.94322633104715758</v>
          </cell>
          <cell r="AG68">
            <v>0.4886749287287997</v>
          </cell>
          <cell r="AH68">
            <v>0.60629320604636483</v>
          </cell>
          <cell r="AI68">
            <v>0.26471268495468592</v>
          </cell>
          <cell r="AJ68">
            <v>5.7439999999999998</v>
          </cell>
          <cell r="AK68">
            <v>3.4430000000000001</v>
          </cell>
          <cell r="AL68">
            <v>1.0669999999999997</v>
          </cell>
          <cell r="AM68">
            <v>3.8699999999999992</v>
          </cell>
          <cell r="AN68">
            <v>5.7439999999999998</v>
          </cell>
          <cell r="AO68">
            <v>8.6890000000000001</v>
          </cell>
          <cell r="AP68">
            <v>18.281388199999999</v>
          </cell>
          <cell r="AQ68">
            <v>11.498394900000008</v>
          </cell>
          <cell r="AR68">
            <v>14.343486299999995</v>
          </cell>
          <cell r="AS68">
            <v>12.584018647200011</v>
          </cell>
          <cell r="AT68">
            <v>14.808444751900794</v>
          </cell>
          <cell r="AU68">
            <v>19.318524477255849</v>
          </cell>
          <cell r="AV68">
            <v>18.619966632158267</v>
          </cell>
          <cell r="AW68">
            <v>17.336529572136868</v>
          </cell>
        </row>
        <row r="69">
          <cell r="I69" t="str">
            <v>Adjusted EBITDA margin</v>
          </cell>
          <cell r="L69">
            <v>-1.2440073755377994</v>
          </cell>
          <cell r="M69">
            <v>-0.49645808736717834</v>
          </cell>
          <cell r="N69">
            <v>-0.38654642944187195</v>
          </cell>
          <cell r="O69">
            <v>-0.24725429456491119</v>
          </cell>
          <cell r="P69">
            <v>-0.1929745042492918</v>
          </cell>
          <cell r="Q69">
            <v>-0.22067401166558664</v>
          </cell>
          <cell r="R69">
            <v>-0.10741548527808072</v>
          </cell>
          <cell r="S69">
            <v>-7.6249933301318046E-2</v>
          </cell>
          <cell r="T69">
            <v>7.7699716186664606E-3</v>
          </cell>
          <cell r="U69">
            <v>-4.4103889161136046E-3</v>
          </cell>
          <cell r="V69">
            <v>2.4574218905077657E-2</v>
          </cell>
          <cell r="W69">
            <v>3.4877999363223243E-2</v>
          </cell>
          <cell r="X69">
            <v>-7.3610689341026478E-2</v>
          </cell>
          <cell r="Y69">
            <v>-1.8522747456293866E-2</v>
          </cell>
          <cell r="Z69">
            <v>-8.8681070622379267E-3</v>
          </cell>
          <cell r="AA69">
            <v>9.592822636300892E-2</v>
          </cell>
          <cell r="AB69">
            <v>-1.5514381649743031E-2</v>
          </cell>
          <cell r="AC69">
            <v>3.3573646266379042E-2</v>
          </cell>
          <cell r="AD69">
            <v>9.3836886005560002E-3</v>
          </cell>
          <cell r="AE69">
            <v>2.7887212856157011E-2</v>
          </cell>
          <cell r="AF69">
            <v>5.8516781252861125E-2</v>
          </cell>
          <cell r="AG69">
            <v>7.7585336217657522E-2</v>
          </cell>
          <cell r="AH69">
            <v>0.1171291081485706</v>
          </cell>
          <cell r="AI69">
            <v>0.1260670868124284</v>
          </cell>
          <cell r="AJ69">
            <v>0.13622947973533439</v>
          </cell>
          <cell r="AK69">
            <v>-1.3188982646075467</v>
          </cell>
          <cell r="AL69">
            <v>-0.43452527743526514</v>
          </cell>
          <cell r="AM69">
            <v>-0.13291377435811663</v>
          </cell>
          <cell r="AN69">
            <v>1.8248808811898453E-2</v>
          </cell>
          <cell r="AO69">
            <v>9.8065213887199906E-3</v>
          </cell>
          <cell r="AP69">
            <v>1.5790779647651014E-2</v>
          </cell>
          <cell r="AQ69">
            <v>9.7967705423893603E-2</v>
          </cell>
          <cell r="AR69">
            <v>0.13127845151219941</v>
          </cell>
          <cell r="AS69">
            <v>0.15302800759902868</v>
          </cell>
          <cell r="AT69">
            <v>0.17488193575058311</v>
          </cell>
          <cell r="AU69">
            <v>0.18179738654227975</v>
          </cell>
          <cell r="AV69">
            <v>0.18421381062439385</v>
          </cell>
          <cell r="AW69">
            <v>0.18415469791157923</v>
          </cell>
        </row>
        <row r="70">
          <cell r="I70" t="str">
            <v>Incremental EBITDA margin</v>
          </cell>
          <cell r="L70" t="str">
            <v>NA</v>
          </cell>
          <cell r="M70" t="str">
            <v>NA</v>
          </cell>
          <cell r="N70" t="str">
            <v>NA</v>
          </cell>
          <cell r="O70" t="str">
            <v>NA</v>
          </cell>
          <cell r="P70">
            <v>4.4595721033620382E-2</v>
          </cell>
          <cell r="Q70">
            <v>-6.1499148211243769E-2</v>
          </cell>
          <cell r="R70">
            <v>5.8542240255035558E-2</v>
          </cell>
          <cell r="S70">
            <v>2.8095197181888305E-2</v>
          </cell>
          <cell r="T70">
            <v>0.1476160404167981</v>
          </cell>
          <cell r="U70">
            <v>0.14739555690348011</v>
          </cell>
          <cell r="V70">
            <v>0.12696510398308081</v>
          </cell>
          <cell r="W70">
            <v>0.16662449392712558</v>
          </cell>
          <cell r="X70">
            <v>-0.22654542275072129</v>
          </cell>
          <cell r="Y70">
            <v>-3.7196415939636608E-2</v>
          </cell>
          <cell r="Z70">
            <v>-3.1739567212402522E-2</v>
          </cell>
          <cell r="AA70">
            <v>0.18602366408953042</v>
          </cell>
          <cell r="AB70">
            <v>0.10037557547855619</v>
          </cell>
          <cell r="AC70">
            <v>0.15024434594840325</v>
          </cell>
          <cell r="AD70">
            <v>5.596707818930003E-2</v>
          </cell>
          <cell r="AE70">
            <v>-6.2834138486312183E-2</v>
          </cell>
          <cell r="AF70">
            <v>0.14077362892242132</v>
          </cell>
          <cell r="AG70">
            <v>0.12936379498386749</v>
          </cell>
          <cell r="AH70">
            <v>0.47628050664195254</v>
          </cell>
          <cell r="AI70">
            <v>0.45333333333333309</v>
          </cell>
          <cell r="AJ70">
            <v>0.68544152744630082</v>
          </cell>
          <cell r="AK70">
            <v>0</v>
          </cell>
          <cell r="AL70">
            <v>0.12435858738303658</v>
          </cell>
          <cell r="AM70">
            <v>2.1861554036952641E-2</v>
          </cell>
          <cell r="AN70">
            <v>0.14769919427036721</v>
          </cell>
          <cell r="AO70">
            <v>-6.7687239827064245E-5</v>
          </cell>
          <cell r="AP70">
            <v>2.7087832266676833E-2</v>
          </cell>
          <cell r="AQ70">
            <v>0.25992319304701295</v>
          </cell>
          <cell r="AR70">
            <v>0.21455531673296399</v>
          </cell>
          <cell r="AS70">
            <v>0.22099537037037012</v>
          </cell>
          <cell r="AT70">
            <v>0.26024884259259257</v>
          </cell>
          <cell r="AU70">
            <v>0.21556423611111111</v>
          </cell>
          <cell r="AV70">
            <v>0.19896249276620348</v>
          </cell>
          <cell r="AW70">
            <v>0.18370370370370406</v>
          </cell>
        </row>
        <row r="71">
          <cell r="I71" t="str">
            <v>% change Q/Q</v>
          </cell>
          <cell r="L71" t="str">
            <v>NA</v>
          </cell>
          <cell r="M71">
            <v>0.44005449591280654</v>
          </cell>
          <cell r="N71">
            <v>1.4191106906338735E-2</v>
          </cell>
          <cell r="O71">
            <v>0.53638059701492535</v>
          </cell>
          <cell r="P71">
            <v>0.21554341226472351</v>
          </cell>
          <cell r="Q71">
            <v>-4.4955044955044876E-2</v>
          </cell>
          <cell r="R71">
            <v>3.608786610878667E-2</v>
          </cell>
          <cell r="S71">
            <v>0.25441696113074186</v>
          </cell>
          <cell r="T71">
            <v>0.35573440643863186</v>
          </cell>
          <cell r="U71">
            <v>5.1350549124369316E-2</v>
          </cell>
          <cell r="V71">
            <v>-0.10954263128176167</v>
          </cell>
          <cell r="W71">
            <v>0.2869372225745086</v>
          </cell>
          <cell r="X71">
            <v>0.13328406011332827</v>
          </cell>
          <cell r="Y71">
            <v>0.28565217391304354</v>
          </cell>
          <cell r="Z71">
            <v>-4.7007101792357009E-2</v>
          </cell>
          <cell r="AA71">
            <v>0.18222143364088006</v>
          </cell>
          <cell r="AB71">
            <v>0.18895392465856209</v>
          </cell>
          <cell r="AC71">
            <v>2.5498611461752141E-2</v>
          </cell>
          <cell r="AD71">
            <v>0.35672922205809932</v>
          </cell>
          <cell r="AE71">
            <v>0.27256697613248315</v>
          </cell>
          <cell r="AF71">
            <v>-0.41843120647468479</v>
          </cell>
          <cell r="AG71">
            <v>0.15314130830535211</v>
          </cell>
          <cell r="AH71">
            <v>0.48722377168517239</v>
          </cell>
          <cell r="AI71">
            <v>0.50394278997475306</v>
          </cell>
          <cell r="AJ71">
            <v>0.13622947973533439</v>
          </cell>
          <cell r="AK71">
            <v>0.12630242592767013</v>
          </cell>
          <cell r="AL71">
            <v>0.12600262896652539</v>
          </cell>
          <cell r="AM71">
            <v>0.11</v>
          </cell>
          <cell r="AN71">
            <v>9.5000000000000001E-2</v>
          </cell>
          <cell r="AO71">
            <v>0.08</v>
          </cell>
          <cell r="AP71">
            <v>6.5000000000000002E-2</v>
          </cell>
          <cell r="AQ71">
            <v>6.5000000000000002E-2</v>
          </cell>
          <cell r="AR71">
            <v>6.5000000000000002E-2</v>
          </cell>
          <cell r="AS71">
            <v>6.5000000000000002E-2</v>
          </cell>
        </row>
        <row r="72">
          <cell r="I72" t="str">
            <v>Guidance</v>
          </cell>
          <cell r="L72" t="str">
            <v>NA</v>
          </cell>
          <cell r="M72" t="str">
            <v>NA</v>
          </cell>
          <cell r="N72" t="str">
            <v>NA</v>
          </cell>
          <cell r="O72" t="str">
            <v>NA</v>
          </cell>
          <cell r="P72">
            <v>1.7275204359673024</v>
          </cell>
          <cell r="Q72">
            <v>0.80889309366130568</v>
          </cell>
          <cell r="R72">
            <v>0.84794776119402981</v>
          </cell>
          <cell r="S72">
            <v>0.50880388585306613</v>
          </cell>
          <cell r="T72">
            <v>0.68281718281718295</v>
          </cell>
          <cell r="U72">
            <v>0.85251046025104604</v>
          </cell>
          <cell r="V72">
            <v>0.59212518929833413</v>
          </cell>
          <cell r="W72">
            <v>0.63340040241448703</v>
          </cell>
          <cell r="X72">
            <v>0.36539032353814194</v>
          </cell>
          <cell r="Y72">
            <v>3.35</v>
          </cell>
          <cell r="Z72">
            <v>-0.7</v>
          </cell>
          <cell r="AA72">
            <v>3.25</v>
          </cell>
          <cell r="AB72">
            <v>-1.25</v>
          </cell>
          <cell r="AC72">
            <v>-1</v>
          </cell>
          <cell r="AD72">
            <v>-1.5</v>
          </cell>
          <cell r="AE72">
            <v>1</v>
          </cell>
          <cell r="AF72">
            <v>0.11</v>
          </cell>
          <cell r="AG72">
            <v>0.11</v>
          </cell>
          <cell r="AH72">
            <v>0.11</v>
          </cell>
          <cell r="AI72">
            <v>0.11</v>
          </cell>
          <cell r="AJ72">
            <v>0.68544152744630082</v>
          </cell>
          <cell r="AK72">
            <v>0.63584775559331641</v>
          </cell>
          <cell r="AL72">
            <v>0.59970547209161063</v>
          </cell>
          <cell r="AM72">
            <v>0.11</v>
          </cell>
          <cell r="AN72">
            <v>0.1</v>
          </cell>
          <cell r="AO72">
            <v>2.25</v>
          </cell>
          <cell r="AP72">
            <v>-0.41199999999999903</v>
          </cell>
          <cell r="AQ72">
            <v>8.5000000000000006E-2</v>
          </cell>
          <cell r="AR72">
            <v>0.1</v>
          </cell>
          <cell r="AS72">
            <v>9.0000000000000011E-2</v>
          </cell>
          <cell r="AT72">
            <v>8.5000000000000006E-2</v>
          </cell>
          <cell r="AU72">
            <v>8.5000000000000006E-2</v>
          </cell>
          <cell r="AV72">
            <v>8.5000000000000006E-2</v>
          </cell>
          <cell r="AW72">
            <v>8.5000000000000006E-2</v>
          </cell>
        </row>
        <row r="73">
          <cell r="I73" t="str">
            <v>MS vs. consensus</v>
          </cell>
          <cell r="L73" t="str">
            <v>NA</v>
          </cell>
          <cell r="M73">
            <v>0.44005449591280654</v>
          </cell>
          <cell r="N73">
            <v>1.4191106906338735E-2</v>
          </cell>
          <cell r="O73">
            <v>0.53638059701492535</v>
          </cell>
          <cell r="P73">
            <v>0.21554341226472351</v>
          </cell>
          <cell r="Q73">
            <v>-4.4955044955044876E-2</v>
          </cell>
          <cell r="R73">
            <v>3.608786610878667E-2</v>
          </cell>
          <cell r="S73">
            <v>0.25441696113074186</v>
          </cell>
          <cell r="T73">
            <v>0.35573440643863186</v>
          </cell>
          <cell r="U73">
            <v>5.1350549124369316E-2</v>
          </cell>
          <cell r="V73">
            <v>-0.10954263128176167</v>
          </cell>
          <cell r="W73">
            <v>0.2869372225745086</v>
          </cell>
          <cell r="X73">
            <v>0.13328406011332827</v>
          </cell>
          <cell r="Y73" t="str">
            <v>NM</v>
          </cell>
          <cell r="Z73" t="str">
            <v>NM</v>
          </cell>
          <cell r="AA73">
            <v>0.71076923076922993</v>
          </cell>
          <cell r="AB73" t="str">
            <v>NM</v>
          </cell>
          <cell r="AC73" t="str">
            <v>NM</v>
          </cell>
          <cell r="AD73" t="str">
            <v>NM</v>
          </cell>
          <cell r="AE73">
            <v>1.828600000000006</v>
          </cell>
          <cell r="AF73">
            <v>0.105</v>
          </cell>
          <cell r="AG73">
            <v>0.105</v>
          </cell>
          <cell r="AH73">
            <v>0.105</v>
          </cell>
          <cell r="AI73">
            <v>0.105</v>
          </cell>
          <cell r="AM73">
            <v>0.105</v>
          </cell>
          <cell r="AN73">
            <v>9.5000000000000001E-2</v>
          </cell>
          <cell r="AO73">
            <v>-0.16177777777777003</v>
          </cell>
          <cell r="AP73">
            <v>-12.275728155339797</v>
          </cell>
          <cell r="AQ73">
            <v>0.08</v>
          </cell>
          <cell r="AR73">
            <v>9.5000000000000001E-2</v>
          </cell>
          <cell r="AS73">
            <v>8.5000000000000006E-2</v>
          </cell>
          <cell r="AT73">
            <v>0.08</v>
          </cell>
          <cell r="AU73">
            <v>0.08</v>
          </cell>
          <cell r="AV73">
            <v>0.08</v>
          </cell>
          <cell r="AW73">
            <v>0.08</v>
          </cell>
        </row>
        <row r="74">
          <cell r="I74" t="str">
            <v>% change Y/Y</v>
          </cell>
          <cell r="L74">
            <v>3.3000000000000002E-2</v>
          </cell>
          <cell r="M74">
            <v>0.04</v>
          </cell>
          <cell r="N74">
            <v>7.0000000000000007E-2</v>
          </cell>
          <cell r="O74">
            <v>6.9000000000000006E-2</v>
          </cell>
          <cell r="P74">
            <v>7.6999999999999999E-2</v>
          </cell>
          <cell r="Q74">
            <v>0.115</v>
          </cell>
          <cell r="R74">
            <v>9.7000000000000003E-2</v>
          </cell>
          <cell r="S74">
            <v>0.123</v>
          </cell>
          <cell r="T74">
            <v>0.10199999999999999</v>
          </cell>
          <cell r="U74">
            <v>0.39700000000000002</v>
          </cell>
          <cell r="V74">
            <v>0.60599999999999998</v>
          </cell>
          <cell r="W74">
            <v>0.72799999999999998</v>
          </cell>
          <cell r="X74">
            <v>1.0840000000000001</v>
          </cell>
          <cell r="Y74" t="str">
            <v>NM</v>
          </cell>
          <cell r="Z74" t="str">
            <v>NM</v>
          </cell>
          <cell r="AA74">
            <v>1.6970954356846475</v>
          </cell>
          <cell r="AB74" t="str">
            <v>NM</v>
          </cell>
          <cell r="AC74" t="str">
            <v>NM</v>
          </cell>
          <cell r="AD74" t="str">
            <v>NM</v>
          </cell>
          <cell r="AE74">
            <v>-0.82014388489208623</v>
          </cell>
          <cell r="AF74">
            <v>-50</v>
          </cell>
          <cell r="AG74">
            <v>-50</v>
          </cell>
          <cell r="AH74">
            <v>-50</v>
          </cell>
          <cell r="AI74">
            <v>-50</v>
          </cell>
          <cell r="AJ74">
            <v>1.833</v>
          </cell>
          <cell r="AK74">
            <v>7.1697400999999994</v>
          </cell>
          <cell r="AL74">
            <v>7.6280500425</v>
          </cell>
          <cell r="AM74">
            <v>-50</v>
          </cell>
          <cell r="AN74">
            <v>-50</v>
          </cell>
          <cell r="AO74">
            <v>0.18921775898519577</v>
          </cell>
          <cell r="AP74" t="str">
            <v>NM</v>
          </cell>
          <cell r="AQ74">
            <v>-50</v>
          </cell>
          <cell r="AR74">
            <v>-50</v>
          </cell>
          <cell r="AS74">
            <v>-50</v>
          </cell>
          <cell r="AT74">
            <v>-50</v>
          </cell>
          <cell r="AU74">
            <v>-50</v>
          </cell>
          <cell r="AV74">
            <v>-50</v>
          </cell>
          <cell r="AW74">
            <v>-50</v>
          </cell>
        </row>
        <row r="75">
          <cell r="I75" t="str">
            <v>% change Q/Q</v>
          </cell>
          <cell r="L75" t="str">
            <v>NA</v>
          </cell>
          <cell r="M75">
            <v>6.9999999999999993E-3</v>
          </cell>
          <cell r="N75">
            <v>3.0000000000000006E-2</v>
          </cell>
          <cell r="O75">
            <v>-1.0000000000000009E-3</v>
          </cell>
          <cell r="P75">
            <v>7.9999999999999932E-3</v>
          </cell>
          <cell r="Q75">
            <v>3.8000000000000006E-2</v>
          </cell>
          <cell r="R75">
            <v>-1.8000000000000002E-2</v>
          </cell>
          <cell r="S75">
            <v>2.5999999999999995E-2</v>
          </cell>
          <cell r="T75">
            <v>-2.1000000000000005E-2</v>
          </cell>
          <cell r="U75">
            <v>0.29500000000000004</v>
          </cell>
          <cell r="V75">
            <v>0.20899999999999996</v>
          </cell>
          <cell r="W75">
            <v>0.122</v>
          </cell>
          <cell r="X75">
            <v>0.35600000000000009</v>
          </cell>
          <cell r="Y75" t="str">
            <v>NM</v>
          </cell>
          <cell r="Z75" t="str">
            <v>NM</v>
          </cell>
          <cell r="AA75" t="str">
            <v>NM</v>
          </cell>
          <cell r="AB75" t="str">
            <v>NM</v>
          </cell>
          <cell r="AC75" t="str">
            <v>NM</v>
          </cell>
          <cell r="AD75" t="str">
            <v>NM</v>
          </cell>
          <cell r="AE75">
            <v>0.23456790123457738</v>
          </cell>
          <cell r="AF75">
            <v>0.12</v>
          </cell>
          <cell r="AG75">
            <v>0.12</v>
          </cell>
          <cell r="AH75">
            <v>0.12</v>
          </cell>
          <cell r="AI75">
            <v>0.12</v>
          </cell>
          <cell r="AJ75">
            <v>1.4209999999999998</v>
          </cell>
          <cell r="AK75">
            <v>5.3367400999999992</v>
          </cell>
          <cell r="AL75">
            <v>0.45830994250000057</v>
          </cell>
          <cell r="AM75">
            <v>0.12</v>
          </cell>
          <cell r="AN75">
            <v>0.11</v>
          </cell>
          <cell r="AO75">
            <v>0.1</v>
          </cell>
          <cell r="AP75">
            <v>9.5000000000000001E-2</v>
          </cell>
          <cell r="AQ75">
            <v>9.5000000000000001E-2</v>
          </cell>
          <cell r="AR75">
            <v>0.11</v>
          </cell>
          <cell r="AS75">
            <v>0.1</v>
          </cell>
          <cell r="AT75">
            <v>9.5000000000000001E-2</v>
          </cell>
          <cell r="AU75">
            <v>9.5000000000000001E-2</v>
          </cell>
          <cell r="AV75">
            <v>9.5000000000000001E-2</v>
          </cell>
          <cell r="AW75">
            <v>9.5000000000000001E-2</v>
          </cell>
        </row>
        <row r="76">
          <cell r="I76" t="str">
            <v>Bear case spread - bps</v>
          </cell>
          <cell r="L76">
            <v>2.0282728948985865E-2</v>
          </cell>
          <cell r="M76">
            <v>1.1806375442739079E-2</v>
          </cell>
          <cell r="N76">
            <v>1.7060687301974169E-2</v>
          </cell>
          <cell r="O76">
            <v>9.7155730780061952E-3</v>
          </cell>
          <cell r="P76">
            <v>8.7252124645892364E-3</v>
          </cell>
          <cell r="Q76">
            <v>1.2421689349751568E-2</v>
          </cell>
          <cell r="R76">
            <v>8.8149763722282816E-3</v>
          </cell>
          <cell r="S76">
            <v>6.5631503121498323E-3</v>
          </cell>
          <cell r="T76">
            <v>4.7457311682873498E-3</v>
          </cell>
          <cell r="U76">
            <v>1.7686105047445094E-2</v>
          </cell>
          <cell r="V76">
            <v>2.4058120608201991E-2</v>
          </cell>
          <cell r="W76">
            <v>2.1071521606992966E-2</v>
          </cell>
          <cell r="X76">
            <v>3.2918311569996965E-2</v>
          </cell>
          <cell r="Y76">
            <v>2.4434802466316508E-2</v>
          </cell>
          <cell r="Z76">
            <v>6.8107925516193046E-2</v>
          </cell>
          <cell r="AA76">
            <v>0.19500000000000001</v>
          </cell>
          <cell r="AB76">
            <v>50</v>
          </cell>
          <cell r="AC76">
            <v>50</v>
          </cell>
          <cell r="AD76">
            <v>100</v>
          </cell>
          <cell r="AE76">
            <v>100</v>
          </cell>
          <cell r="AF76">
            <v>100</v>
          </cell>
          <cell r="AG76">
            <v>100</v>
          </cell>
          <cell r="AH76">
            <v>100</v>
          </cell>
          <cell r="AI76">
            <v>100</v>
          </cell>
          <cell r="AJ76">
            <v>1.7679739192499856E-2</v>
          </cell>
          <cell r="AK76">
            <v>3.9193542047694638E-2</v>
          </cell>
          <cell r="AL76">
            <v>2.6004740134957651E-2</v>
          </cell>
          <cell r="AM76">
            <v>100</v>
          </cell>
          <cell r="AN76">
            <v>100</v>
          </cell>
          <cell r="AO76">
            <v>100</v>
          </cell>
          <cell r="AP76">
            <v>100</v>
          </cell>
          <cell r="AQ76">
            <v>100</v>
          </cell>
          <cell r="AR76">
            <v>100</v>
          </cell>
          <cell r="AS76">
            <v>100</v>
          </cell>
          <cell r="AT76">
            <v>100</v>
          </cell>
          <cell r="AU76">
            <v>100</v>
          </cell>
          <cell r="AV76">
            <v>100</v>
          </cell>
          <cell r="AW76">
            <v>100</v>
          </cell>
        </row>
        <row r="77">
          <cell r="I77" t="str">
            <v>Consensus</v>
          </cell>
          <cell r="L77" t="str">
            <v>NA</v>
          </cell>
          <cell r="M77" t="str">
            <v>NA</v>
          </cell>
          <cell r="N77" t="str">
            <v>NA</v>
          </cell>
          <cell r="O77" t="str">
            <v>NA</v>
          </cell>
          <cell r="P77">
            <v>1.333333333333333</v>
          </cell>
          <cell r="Q77">
            <v>1.875</v>
          </cell>
          <cell r="R77">
            <v>0.38571428571428568</v>
          </cell>
          <cell r="S77">
            <v>0.78260869565217384</v>
          </cell>
          <cell r="T77">
            <v>0.32467532467532467</v>
          </cell>
          <cell r="U77">
            <v>2.4521739130434783</v>
          </cell>
          <cell r="V77">
            <v>5.2474226804123711</v>
          </cell>
          <cell r="W77">
            <v>4.9186991869918701</v>
          </cell>
          <cell r="X77">
            <v>9.6274509803921582</v>
          </cell>
          <cell r="Y77">
            <v>1.4256926952141056</v>
          </cell>
          <cell r="Z77">
            <v>4.3234323432343231</v>
          </cell>
          <cell r="AA77">
            <v>1.6054122252747254</v>
          </cell>
          <cell r="AB77">
            <v>0.15</v>
          </cell>
          <cell r="AC77">
            <v>0.14755962802263325</v>
          </cell>
          <cell r="AD77">
            <v>4.4080000000000004</v>
          </cell>
          <cell r="AE77">
            <v>7.6660000000000004</v>
          </cell>
          <cell r="AF77">
            <v>0.45</v>
          </cell>
          <cell r="AG77">
            <v>4.45</v>
          </cell>
          <cell r="AH77">
            <v>10.15</v>
          </cell>
          <cell r="AI77">
            <v>22.6</v>
          </cell>
          <cell r="AM77">
            <v>0.11</v>
          </cell>
          <cell r="AN77">
            <v>0.1</v>
          </cell>
          <cell r="AO77">
            <v>9.0000000000000011E-2</v>
          </cell>
          <cell r="AP77">
            <v>11.959</v>
          </cell>
          <cell r="AQ77">
            <v>38.570999999999998</v>
          </cell>
          <cell r="AR77">
            <v>78.878</v>
          </cell>
          <cell r="AS77">
            <v>9.0000000000000011E-2</v>
          </cell>
          <cell r="AT77">
            <v>8.5000000000000006E-2</v>
          </cell>
          <cell r="AU77">
            <v>8.5000000000000006E-2</v>
          </cell>
          <cell r="AV77">
            <v>8.5000000000000006E-2</v>
          </cell>
          <cell r="AW77">
            <v>8.5000000000000006E-2</v>
          </cell>
        </row>
        <row r="78">
          <cell r="I78" t="str">
            <v>MS vs. consensus</v>
          </cell>
          <cell r="L78" t="str">
            <v>NA</v>
          </cell>
          <cell r="M78">
            <v>0.21212121212121215</v>
          </cell>
          <cell r="N78">
            <v>0.75000000000000022</v>
          </cell>
          <cell r="O78">
            <v>-1.4285714285714346E-2</v>
          </cell>
          <cell r="P78">
            <v>0.1159420289855071</v>
          </cell>
          <cell r="Q78">
            <v>0.49350649350649367</v>
          </cell>
          <cell r="R78">
            <v>-0.15652173913043477</v>
          </cell>
          <cell r="S78">
            <v>0.268041237113402</v>
          </cell>
          <cell r="T78">
            <v>-0.17073170731707321</v>
          </cell>
          <cell r="U78">
            <v>2.8921568627450984</v>
          </cell>
          <cell r="V78">
            <v>0.52644836272040285</v>
          </cell>
          <cell r="W78">
            <v>0.20132013201320142</v>
          </cell>
          <cell r="X78">
            <v>0.48901098901098905</v>
          </cell>
          <cell r="Y78">
            <v>-0.11162361623616246</v>
          </cell>
          <cell r="Z78">
            <v>2.3499480789200415</v>
          </cell>
          <cell r="AA78">
            <v>-0.41204584624922502</v>
          </cell>
          <cell r="AB78">
            <v>-6.7694619837478043E-2</v>
          </cell>
          <cell r="AC78">
            <v>-8.066162012869682E-2</v>
          </cell>
          <cell r="AD78">
            <v>-0.8162431941923789</v>
          </cell>
          <cell r="AE78">
            <v>-0.63102008870336479</v>
          </cell>
          <cell r="AF78">
            <v>11.214688888888892</v>
          </cell>
          <cell r="AG78">
            <v>0.83880123595505829</v>
          </cell>
          <cell r="AH78">
            <v>0.29495172413793069</v>
          </cell>
          <cell r="AI78">
            <v>-0.26446548672566383</v>
          </cell>
          <cell r="AM78">
            <v>100</v>
          </cell>
          <cell r="AN78">
            <v>100</v>
          </cell>
          <cell r="AO78">
            <v>100</v>
          </cell>
          <cell r="AP78">
            <v>-0.61153942637344372</v>
          </cell>
          <cell r="AQ78">
            <v>0.12639328770319613</v>
          </cell>
          <cell r="AR78">
            <v>3.3317077509758652E-2</v>
          </cell>
          <cell r="AS78">
            <v>100</v>
          </cell>
        </row>
        <row r="79">
          <cell r="I79" t="str">
            <v>% change Y/Y</v>
          </cell>
          <cell r="L79">
            <v>3.3000000000000002E-2</v>
          </cell>
          <cell r="M79">
            <v>0.04</v>
          </cell>
          <cell r="N79">
            <v>7.0000000000000007E-2</v>
          </cell>
          <cell r="O79">
            <v>6.9000000000000006E-2</v>
          </cell>
          <cell r="P79">
            <v>7.6999999999999999E-2</v>
          </cell>
          <cell r="Q79">
            <v>0.115</v>
          </cell>
          <cell r="R79">
            <v>9.7000000000000003E-2</v>
          </cell>
          <cell r="S79">
            <v>0.123</v>
          </cell>
          <cell r="T79">
            <v>0.10199999999999999</v>
          </cell>
          <cell r="U79">
            <v>0.39700000000000002</v>
          </cell>
          <cell r="V79">
            <v>0.60599999999999998</v>
          </cell>
          <cell r="W79">
            <v>0.72799999999999998</v>
          </cell>
          <cell r="X79">
            <v>1.0840000000000001</v>
          </cell>
          <cell r="Y79">
            <v>0.96299999999999997</v>
          </cell>
          <cell r="Z79">
            <v>3.226</v>
          </cell>
          <cell r="AA79">
            <v>1.8967400999999999</v>
          </cell>
          <cell r="AB79">
            <v>1.7683409999999999</v>
          </cell>
          <cell r="AC79">
            <v>1.62570375</v>
          </cell>
          <cell r="AD79">
            <v>-9.0145454545455088</v>
          </cell>
          <cell r="AE79">
            <v>0.37877697841726699</v>
          </cell>
          <cell r="AF79">
            <v>-1.5867014341590644</v>
          </cell>
          <cell r="AG79">
            <v>1.3249738766980115</v>
          </cell>
          <cell r="AH79">
            <v>11.53086419753096</v>
          </cell>
          <cell r="AI79">
            <v>1.948082441951474</v>
          </cell>
          <cell r="AJ79">
            <v>1.833</v>
          </cell>
          <cell r="AK79">
            <v>7.1697400999999994</v>
          </cell>
          <cell r="AL79">
            <v>7.6280500425</v>
          </cell>
          <cell r="AM79">
            <v>11.0020754712</v>
          </cell>
          <cell r="AN79">
            <v>14.998147747682998</v>
          </cell>
          <cell r="AO79">
            <v>19.260286757191075</v>
          </cell>
          <cell r="AP79">
            <v>5.3409331919405565</v>
          </cell>
          <cell r="AQ79">
            <v>2.2252696713772053</v>
          </cell>
          <cell r="AR79">
            <v>1.0450079074952687</v>
          </cell>
          <cell r="AS79">
            <v>32.014370322874036</v>
          </cell>
        </row>
        <row r="80">
          <cell r="I80" t="str">
            <v>% change Q/Q</v>
          </cell>
          <cell r="L80">
            <v>0.218</v>
          </cell>
          <cell r="M80">
            <v>0.25700000000000001</v>
          </cell>
          <cell r="N80">
            <v>0.27500000000000002</v>
          </cell>
          <cell r="O80">
            <v>0.33300000000000002</v>
          </cell>
          <cell r="P80">
            <v>0.48599999999999999</v>
          </cell>
          <cell r="Q80">
            <v>0.55900000000000005</v>
          </cell>
          <cell r="R80">
            <v>0.52200000000000002</v>
          </cell>
          <cell r="S80">
            <v>0.59599999999999997</v>
          </cell>
          <cell r="T80">
            <v>0.64400000000000002</v>
          </cell>
          <cell r="U80">
            <v>0.91799999999999993</v>
          </cell>
          <cell r="V80">
            <v>1.133</v>
          </cell>
          <cell r="W80">
            <v>1.4790000000000001</v>
          </cell>
          <cell r="X80">
            <v>2.2650000000000001</v>
          </cell>
          <cell r="Y80">
            <v>2.3010000000000002</v>
          </cell>
          <cell r="Z80">
            <v>2.63</v>
          </cell>
          <cell r="AA80">
            <v>2.6560000000000001</v>
          </cell>
          <cell r="AB80">
            <v>3.3379999999999996</v>
          </cell>
          <cell r="AC80">
            <v>3.5989999999999998</v>
          </cell>
          <cell r="AD80">
            <v>1.3030303030302997</v>
          </cell>
          <cell r="AE80">
            <v>0.73911070780399268</v>
          </cell>
          <cell r="AF80">
            <v>-0.94129924341247062</v>
          </cell>
          <cell r="AG80">
            <v>8.8888888888888893</v>
          </cell>
          <cell r="AH80">
            <v>1.2808988764044944</v>
          </cell>
          <cell r="AI80">
            <v>1.2266009852216748</v>
          </cell>
          <cell r="AJ80">
            <v>4.1739999999999995</v>
          </cell>
          <cell r="AK80">
            <v>0.65900000000000003</v>
          </cell>
          <cell r="AL80">
            <v>1.083</v>
          </cell>
          <cell r="AM80">
            <v>2.1629999999999998</v>
          </cell>
          <cell r="AN80">
            <v>4.1739999999999995</v>
          </cell>
          <cell r="AO80">
            <v>9.8520000000000003</v>
          </cell>
          <cell r="AP80">
            <v>23.920771200000001</v>
          </cell>
          <cell r="AQ80">
            <v>28.686972600000004</v>
          </cell>
          <cell r="AR80">
            <v>38.823036252000001</v>
          </cell>
          <cell r="AS80">
            <v>50.804628474600008</v>
          </cell>
          <cell r="AT80">
            <v>63.810613364097605</v>
          </cell>
          <cell r="AU80">
            <v>76.879026981064797</v>
          </cell>
          <cell r="AV80">
            <v>89.474886761642438</v>
          </cell>
          <cell r="AW80">
            <v>101.20253911926444</v>
          </cell>
        </row>
        <row r="81">
          <cell r="I81" t="str">
            <v>Period-to-period change</v>
          </cell>
          <cell r="L81" t="str">
            <v>NA</v>
          </cell>
          <cell r="M81">
            <v>3.9000000000000007E-2</v>
          </cell>
          <cell r="N81">
            <v>1.8000000000000016E-2</v>
          </cell>
          <cell r="O81">
            <v>5.7999999999999996E-2</v>
          </cell>
          <cell r="P81">
            <v>0.15299999999999997</v>
          </cell>
          <cell r="Q81">
            <v>7.3000000000000065E-2</v>
          </cell>
          <cell r="R81">
            <v>-3.7000000000000033E-2</v>
          </cell>
          <cell r="S81">
            <v>7.3999999999999955E-2</v>
          </cell>
          <cell r="T81">
            <v>4.8000000000000043E-2</v>
          </cell>
          <cell r="U81">
            <v>0.27399999999999991</v>
          </cell>
          <cell r="V81">
            <v>0.21500000000000008</v>
          </cell>
          <cell r="W81">
            <v>0.34600000000000009</v>
          </cell>
          <cell r="X81">
            <v>0.78600000000000003</v>
          </cell>
          <cell r="Y81">
            <v>3.6000000000000032E-2</v>
          </cell>
          <cell r="Z81">
            <v>0.32899999999999974</v>
          </cell>
          <cell r="AA81">
            <v>2.6000000000000245E-2</v>
          </cell>
          <cell r="AB81">
            <v>0.6819999999999995</v>
          </cell>
          <cell r="AC81">
            <v>0.26100000000000012</v>
          </cell>
          <cell r="AD81">
            <v>3.1838112000000005</v>
          </cell>
          <cell r="AE81">
            <v>3.4181488000000018</v>
          </cell>
          <cell r="AF81">
            <v>-5.7515400000000012</v>
          </cell>
          <cell r="AG81">
            <v>0.68138999999999861</v>
          </cell>
          <cell r="AH81">
            <v>2.4998525999999996</v>
          </cell>
          <cell r="AI81">
            <v>3.8454174000000023</v>
          </cell>
          <cell r="AJ81">
            <v>2.0109999999999997</v>
          </cell>
          <cell r="AK81">
            <v>0.65900000000000003</v>
          </cell>
          <cell r="AL81">
            <v>0.42399999999999993</v>
          </cell>
          <cell r="AM81">
            <v>1.0799999999999998</v>
          </cell>
          <cell r="AN81">
            <v>2.0109999999999997</v>
          </cell>
          <cell r="AO81">
            <v>5.6780000000000008</v>
          </cell>
          <cell r="AP81">
            <v>14.0687712</v>
          </cell>
          <cell r="AQ81">
            <v>4.7662014000000035</v>
          </cell>
          <cell r="AR81">
            <v>10.136063651999997</v>
          </cell>
          <cell r="AS81">
            <v>11.981592222600007</v>
          </cell>
          <cell r="AT81">
            <v>13.005984889497597</v>
          </cell>
          <cell r="AU81">
            <v>13.068413616967192</v>
          </cell>
          <cell r="AV81">
            <v>12.595859780577641</v>
          </cell>
          <cell r="AW81">
            <v>11.727652357622006</v>
          </cell>
        </row>
        <row r="82">
          <cell r="I82" t="str">
            <v>% of revenue</v>
          </cell>
          <cell r="L82">
            <v>0.13398893669330056</v>
          </cell>
          <cell r="M82">
            <v>7.5855962219598588E-2</v>
          </cell>
          <cell r="N82">
            <v>6.7024128686327081E-2</v>
          </cell>
          <cell r="O82">
            <v>4.6888200506899465E-2</v>
          </cell>
          <cell r="P82">
            <v>5.5070821529745045E-2</v>
          </cell>
          <cell r="Q82">
            <v>6.038021170879241E-2</v>
          </cell>
          <cell r="R82">
            <v>4.7437295528898589E-2</v>
          </cell>
          <cell r="S82">
            <v>3.1801931593831705E-2</v>
          </cell>
          <cell r="T82">
            <v>2.9963243846833857E-2</v>
          </cell>
          <cell r="U82">
            <v>4.0896333585779834E-2</v>
          </cell>
          <cell r="V82">
            <v>4.4979951566159831E-2</v>
          </cell>
          <cell r="W82">
            <v>4.2808764363657416E-2</v>
          </cell>
          <cell r="X82">
            <v>6.8782265411478902E-2</v>
          </cell>
          <cell r="Y82">
            <v>5.8384714927304564E-2</v>
          </cell>
          <cell r="Z82">
            <v>5.5525060169742006E-2</v>
          </cell>
          <cell r="AA82">
            <v>4.5824706694271911E-2</v>
          </cell>
          <cell r="AB82">
            <v>6.7518912577369625E-2</v>
          </cell>
          <cell r="AC82">
            <v>6.3130382921994771E-2</v>
          </cell>
          <cell r="AD82">
            <v>0.08</v>
          </cell>
          <cell r="AE82">
            <v>0.08</v>
          </cell>
          <cell r="AF82">
            <v>6.0000000000000005E-2</v>
          </cell>
          <cell r="AG82">
            <v>0.06</v>
          </cell>
          <cell r="AH82">
            <v>0.06</v>
          </cell>
          <cell r="AI82">
            <v>0.06</v>
          </cell>
          <cell r="AJ82">
            <v>4.0259264260498848E-2</v>
          </cell>
          <cell r="AK82">
            <v>0.10491959879000161</v>
          </cell>
          <cell r="AL82">
            <v>6.6769420468557342E-2</v>
          </cell>
          <cell r="AM82">
            <v>4.5224554654177469E-2</v>
          </cell>
          <cell r="AN82">
            <v>4.0259264260498848E-2</v>
          </cell>
          <cell r="AO82">
            <v>5.5452053560875118E-2</v>
          </cell>
          <cell r="AP82">
            <v>7.5046936392305127E-2</v>
          </cell>
          <cell r="AQ82">
            <v>6.0000000000000005E-2</v>
          </cell>
          <cell r="AR82">
            <v>5.7999999999999996E-2</v>
          </cell>
          <cell r="AS82">
            <v>5.7500000000000002E-2</v>
          </cell>
          <cell r="AT82">
            <v>5.7500000000000002E-2</v>
          </cell>
          <cell r="AU82">
            <v>5.7500000000000002E-2</v>
          </cell>
          <cell r="AV82">
            <v>5.7499999999999996E-2</v>
          </cell>
          <cell r="AW82">
            <v>5.7500000000000002E-2</v>
          </cell>
        </row>
        <row r="83">
          <cell r="I83" t="str">
            <v>% change Y/Y</v>
          </cell>
          <cell r="L83" t="str">
            <v>NA</v>
          </cell>
          <cell r="M83" t="str">
            <v>NA</v>
          </cell>
          <cell r="N83" t="str">
            <v>NA</v>
          </cell>
          <cell r="O83" t="str">
            <v>NA</v>
          </cell>
          <cell r="P83">
            <v>1.2293577981651373</v>
          </cell>
          <cell r="Q83">
            <v>1.1750972762645917</v>
          </cell>
          <cell r="R83">
            <v>0.89818181818181819</v>
          </cell>
          <cell r="S83">
            <v>0.78978978978978964</v>
          </cell>
          <cell r="T83">
            <v>0.32510288065843618</v>
          </cell>
          <cell r="U83">
            <v>0.64221824686940931</v>
          </cell>
          <cell r="V83">
            <v>1.1704980842911876</v>
          </cell>
          <cell r="W83">
            <v>1.4815436241610742</v>
          </cell>
          <cell r="X83">
            <v>2.5170807453416151</v>
          </cell>
          <cell r="Y83">
            <v>1.5065359477124187</v>
          </cell>
          <cell r="Z83">
            <v>1.3212709620476608</v>
          </cell>
          <cell r="AA83">
            <v>0.79580797836375927</v>
          </cell>
          <cell r="AB83">
            <v>0.47373068432671062</v>
          </cell>
          <cell r="AC83">
            <v>0.56410256410256387</v>
          </cell>
          <cell r="AD83">
            <v>1.5790156653992398</v>
          </cell>
          <cell r="AE83">
            <v>2.8407228915662657</v>
          </cell>
          <cell r="AF83">
            <v>0.33295985620131852</v>
          </cell>
          <cell r="AG83">
            <v>0.4256210058349541</v>
          </cell>
          <cell r="AH83">
            <v>0.12499999999999978</v>
          </cell>
          <cell r="AI83">
            <v>0.125</v>
          </cell>
          <cell r="AJ83">
            <v>0.92972723069810437</v>
          </cell>
          <cell r="AK83">
            <v>1.3603258265452807</v>
          </cell>
          <cell r="AL83">
            <v>0.64339908952959024</v>
          </cell>
          <cell r="AM83">
            <v>0.99722991689750673</v>
          </cell>
          <cell r="AN83">
            <v>0.92972723069810437</v>
          </cell>
          <cell r="AO83">
            <v>1.3603258265452807</v>
          </cell>
          <cell r="AP83">
            <v>1.4280116930572473</v>
          </cell>
          <cell r="AQ83">
            <v>0.19924948740783077</v>
          </cell>
          <cell r="AR83">
            <v>0.35333333333333328</v>
          </cell>
          <cell r="AS83">
            <v>0.30862068965517264</v>
          </cell>
          <cell r="AT83">
            <v>0.25600000000000001</v>
          </cell>
          <cell r="AU83">
            <v>0.20480000000000009</v>
          </cell>
          <cell r="AV83">
            <v>0.16383999999999976</v>
          </cell>
          <cell r="AW83">
            <v>0.13107200000000008</v>
          </cell>
        </row>
        <row r="84">
          <cell r="I84" t="str">
            <v>% change Q/Q</v>
          </cell>
          <cell r="L84" t="str">
            <v>NA</v>
          </cell>
          <cell r="M84">
            <v>0.17889908256880727</v>
          </cell>
          <cell r="N84">
            <v>7.0038910505836549E-2</v>
          </cell>
          <cell r="O84">
            <v>0.21090909090909093</v>
          </cell>
          <cell r="P84">
            <v>0.45945945945945943</v>
          </cell>
          <cell r="Q84">
            <v>0.15020576131687258</v>
          </cell>
          <cell r="R84">
            <v>-6.6189624329159313E-2</v>
          </cell>
          <cell r="S84">
            <v>0.14176245210727956</v>
          </cell>
          <cell r="T84">
            <v>8.0536912751677958E-2</v>
          </cell>
          <cell r="U84">
            <v>0.42546583850931663</v>
          </cell>
          <cell r="V84">
            <v>0.23420479302832264</v>
          </cell>
          <cell r="W84">
            <v>0.30538393645189776</v>
          </cell>
          <cell r="X84">
            <v>0.53144016227180524</v>
          </cell>
          <cell r="Y84">
            <v>1.5894039735099286E-2</v>
          </cell>
          <cell r="Z84">
            <v>0.14298131247283785</v>
          </cell>
          <cell r="AA84">
            <v>9.8859315589354679E-3</v>
          </cell>
          <cell r="AB84">
            <v>0.25677710843373469</v>
          </cell>
          <cell r="AC84">
            <v>7.819053325344516E-2</v>
          </cell>
          <cell r="AD84">
            <v>0.88463773270352886</v>
          </cell>
          <cell r="AE84">
            <v>0.50394278997475284</v>
          </cell>
          <cell r="AF84">
            <v>-0.56382340485601357</v>
          </cell>
          <cell r="AG84">
            <v>0.15314130830535189</v>
          </cell>
          <cell r="AH84">
            <v>0.48722377168517261</v>
          </cell>
          <cell r="AI84">
            <v>0.50394278997475306</v>
          </cell>
          <cell r="AJ84">
            <v>4.0259264260498848E-2</v>
          </cell>
          <cell r="AK84">
            <v>5.8346140118876087E-2</v>
          </cell>
          <cell r="AL84">
            <v>5.8652129916046208E-2</v>
          </cell>
          <cell r="AM84">
            <v>0.06</v>
          </cell>
          <cell r="AN84">
            <v>5.7499999999999996E-2</v>
          </cell>
          <cell r="AO84">
            <v>5.5E-2</v>
          </cell>
          <cell r="AP84">
            <v>5.5E-2</v>
          </cell>
          <cell r="AQ84">
            <v>5.5E-2</v>
          </cell>
          <cell r="AR84">
            <v>5.5E-2</v>
          </cell>
          <cell r="AS84">
            <v>5.5000000000000007E-2</v>
          </cell>
        </row>
        <row r="85">
          <cell r="I85" t="str">
            <v>Operating expense drivers</v>
          </cell>
          <cell r="L85">
            <v>0.87031346035648427</v>
          </cell>
          <cell r="M85">
            <v>0.43417945690672965</v>
          </cell>
          <cell r="N85">
            <v>0.38630270533755789</v>
          </cell>
          <cell r="O85">
            <v>0.2468318783441284</v>
          </cell>
          <cell r="P85">
            <v>0.25189801699716713</v>
          </cell>
          <cell r="Q85">
            <v>0.2589112119248218</v>
          </cell>
          <cell r="R85">
            <v>0.24054889131225007</v>
          </cell>
          <cell r="S85">
            <v>0.26658129235366312</v>
          </cell>
          <cell r="T85">
            <v>0.17829060624389337</v>
          </cell>
          <cell r="U85">
            <v>0.2019423530984096</v>
          </cell>
          <cell r="V85">
            <v>0.20683631744015243</v>
          </cell>
          <cell r="W85">
            <v>0.20408694897102667</v>
          </cell>
          <cell r="X85">
            <v>0.2446401457637413</v>
          </cell>
          <cell r="Y85">
            <v>0.22354165080815003</v>
          </cell>
          <cell r="Z85">
            <v>0.20242367943250431</v>
          </cell>
          <cell r="AA85">
            <v>0.19500000000000001</v>
          </cell>
          <cell r="AB85">
            <v>6.5000000000000002E-2</v>
          </cell>
          <cell r="AC85">
            <v>5.8384714927304564E-2</v>
          </cell>
          <cell r="AD85">
            <v>0.08</v>
          </cell>
          <cell r="AE85">
            <v>0.08</v>
          </cell>
          <cell r="AF85">
            <v>0.06</v>
          </cell>
          <cell r="AG85">
            <v>0.06</v>
          </cell>
          <cell r="AH85">
            <v>0.06</v>
          </cell>
          <cell r="AI85">
            <v>0.06</v>
          </cell>
          <cell r="AJ85">
            <v>0.19894288084260883</v>
          </cell>
          <cell r="AK85">
            <v>0.21200708794710069</v>
          </cell>
          <cell r="AL85">
            <v>0.16069827263184361</v>
          </cell>
          <cell r="AM85">
            <v>0.06</v>
          </cell>
          <cell r="AN85">
            <v>5.7500000000000002E-2</v>
          </cell>
          <cell r="AO85">
            <v>5.7500000000000002E-2</v>
          </cell>
          <cell r="AP85">
            <v>5.7500000000000002E-2</v>
          </cell>
          <cell r="AQ85">
            <v>5.7500000000000002E-2</v>
          </cell>
          <cell r="AR85">
            <v>5.8000000000000003E-2</v>
          </cell>
          <cell r="AS85">
            <v>5.7500000000000002E-2</v>
          </cell>
          <cell r="AT85">
            <v>5.7500000000000002E-2</v>
          </cell>
          <cell r="AU85">
            <v>5.7500000000000002E-2</v>
          </cell>
          <cell r="AV85">
            <v>5.7500000000000002E-2</v>
          </cell>
          <cell r="AW85">
            <v>5.7500000000000002E-2</v>
          </cell>
        </row>
        <row r="86">
          <cell r="I86" t="str">
            <v>Bull case</v>
          </cell>
          <cell r="L86">
            <v>2.0282728948985865E-2</v>
          </cell>
          <cell r="M86">
            <v>1.1806375442739079E-2</v>
          </cell>
          <cell r="N86">
            <v>1.7060687301974169E-2</v>
          </cell>
          <cell r="O86">
            <v>9.7155730780061952E-3</v>
          </cell>
          <cell r="P86">
            <v>8.7252124645892364E-3</v>
          </cell>
          <cell r="Q86">
            <v>1.2421689349751568E-2</v>
          </cell>
          <cell r="R86">
            <v>8.8149763722282816E-3</v>
          </cell>
          <cell r="S86">
            <v>6.5631503121498323E-3</v>
          </cell>
          <cell r="T86">
            <v>4.7457311682873498E-3</v>
          </cell>
          <cell r="U86">
            <v>1.7686105047445094E-2</v>
          </cell>
          <cell r="V86">
            <v>2.4058120608201991E-2</v>
          </cell>
          <cell r="W86">
            <v>2.1071521606992966E-2</v>
          </cell>
          <cell r="X86">
            <v>3.2918311569996965E-2</v>
          </cell>
          <cell r="Y86">
            <v>2.4434802466316508E-2</v>
          </cell>
          <cell r="Z86">
            <v>6.8107925516193046E-2</v>
          </cell>
          <cell r="AA86">
            <v>0.03</v>
          </cell>
          <cell r="AB86">
            <v>6.0000000000000005E-2</v>
          </cell>
          <cell r="AC86">
            <v>5.3384714927304566E-2</v>
          </cell>
          <cell r="AD86">
            <v>7.4999999999999997E-2</v>
          </cell>
          <cell r="AE86">
            <v>7.4999999999999997E-2</v>
          </cell>
          <cell r="AF86">
            <v>5.5E-2</v>
          </cell>
          <cell r="AG86">
            <v>5.5E-2</v>
          </cell>
          <cell r="AH86">
            <v>5.5E-2</v>
          </cell>
          <cell r="AI86">
            <v>5.5E-2</v>
          </cell>
          <cell r="AJ86">
            <v>1.7679739192499856E-2</v>
          </cell>
          <cell r="AK86">
            <v>3.9193542047694638E-2</v>
          </cell>
          <cell r="AL86">
            <v>2.6004740134957651E-2</v>
          </cell>
          <cell r="AM86">
            <v>5.5E-2</v>
          </cell>
          <cell r="AN86">
            <v>5.2500000000000005E-2</v>
          </cell>
          <cell r="AO86">
            <v>5.2500000000000005E-2</v>
          </cell>
          <cell r="AP86">
            <v>5.2500000000000005E-2</v>
          </cell>
          <cell r="AQ86">
            <v>5.2500000000000005E-2</v>
          </cell>
          <cell r="AR86">
            <v>5.3000000000000005E-2</v>
          </cell>
          <cell r="AS86">
            <v>5.2500000000000005E-2</v>
          </cell>
          <cell r="AT86">
            <v>5.2500000000000005E-2</v>
          </cell>
          <cell r="AU86">
            <v>5.2500000000000005E-2</v>
          </cell>
          <cell r="AV86">
            <v>5.2500000000000005E-2</v>
          </cell>
          <cell r="AW86">
            <v>5.2500000000000005E-2</v>
          </cell>
        </row>
        <row r="87">
          <cell r="I87" t="str">
            <v>Cost of revenue (ex-SBC)</v>
          </cell>
          <cell r="L87">
            <v>1.3169999999999999</v>
          </cell>
          <cell r="M87">
            <v>2.319</v>
          </cell>
          <cell r="N87">
            <v>2.7930000000000001</v>
          </cell>
          <cell r="O87">
            <v>5.1669999999999998</v>
          </cell>
          <cell r="P87">
            <v>5.859</v>
          </cell>
          <cell r="Q87">
            <v>6.4779999999999998</v>
          </cell>
          <cell r="R87">
            <v>7.09</v>
          </cell>
          <cell r="S87">
            <v>12.175000000000001</v>
          </cell>
          <cell r="T87">
            <v>13.569000000000001</v>
          </cell>
          <cell r="U87">
            <v>13.675000000000001</v>
          </cell>
          <cell r="V87">
            <v>15.292999999999999</v>
          </cell>
          <cell r="W87">
            <v>21.058</v>
          </cell>
          <cell r="X87">
            <v>19.916</v>
          </cell>
          <cell r="Y87">
            <v>23.760999999999999</v>
          </cell>
          <cell r="Z87">
            <v>37.049999999999997</v>
          </cell>
          <cell r="AA87">
            <v>34.057000000000002</v>
          </cell>
          <cell r="AB87">
            <v>28.873999999999999</v>
          </cell>
          <cell r="AC87">
            <v>32.823999999999998</v>
          </cell>
          <cell r="AD87">
            <v>53.03</v>
          </cell>
          <cell r="AE87">
            <v>61.872300000000003</v>
          </cell>
          <cell r="AF87">
            <v>57.298641999999994</v>
          </cell>
          <cell r="AG87">
            <v>64.334656499999994</v>
          </cell>
          <cell r="AH87">
            <v>67.329599999999999</v>
          </cell>
          <cell r="AI87">
            <v>79.115400000000008</v>
          </cell>
          <cell r="AJ87">
            <v>0.61338953297710219</v>
          </cell>
          <cell r="AK87">
            <v>4.992</v>
          </cell>
          <cell r="AL87">
            <v>11.596</v>
          </cell>
          <cell r="AM87">
            <v>31.602</v>
          </cell>
          <cell r="AN87">
            <v>63.594999999999999</v>
          </cell>
          <cell r="AO87">
            <v>114.78400000000001</v>
          </cell>
          <cell r="AP87">
            <v>176.6003</v>
          </cell>
          <cell r="AQ87">
            <v>268.07829850000002</v>
          </cell>
          <cell r="AR87">
            <v>366.30940009999995</v>
          </cell>
          <cell r="AS87">
            <v>483.52840813199998</v>
          </cell>
          <cell r="AT87">
            <v>607.31168061379196</v>
          </cell>
          <cell r="AU87">
            <v>731.68911280349653</v>
          </cell>
          <cell r="AV87">
            <v>851.56905704522137</v>
          </cell>
          <cell r="AW87">
            <v>963.18591649025268</v>
          </cell>
        </row>
        <row r="88">
          <cell r="I88" t="str">
            <v>Period-to-period change</v>
          </cell>
          <cell r="L88" t="str">
            <v>NA</v>
          </cell>
          <cell r="M88">
            <v>1.002</v>
          </cell>
          <cell r="N88">
            <v>0.4740000000000002</v>
          </cell>
          <cell r="O88">
            <v>2.3739999999999997</v>
          </cell>
          <cell r="P88">
            <v>0.69200000000000017</v>
          </cell>
          <cell r="Q88">
            <v>0.61899999999999977</v>
          </cell>
          <cell r="R88">
            <v>0.6120000000000001</v>
          </cell>
          <cell r="S88">
            <v>5.0850000000000009</v>
          </cell>
          <cell r="T88">
            <v>1.3940000000000001</v>
          </cell>
          <cell r="U88">
            <v>0.10599999999999987</v>
          </cell>
          <cell r="V88">
            <v>1.6179999999999986</v>
          </cell>
          <cell r="W88">
            <v>5.7650000000000006</v>
          </cell>
          <cell r="X88">
            <v>-1.1419999999999995</v>
          </cell>
          <cell r="Y88">
            <v>3.8449999999999989</v>
          </cell>
          <cell r="Z88">
            <v>13.288999999999998</v>
          </cell>
          <cell r="AA88">
            <v>-2.992999999999995</v>
          </cell>
          <cell r="AB88">
            <v>-5.1830000000000034</v>
          </cell>
          <cell r="AC88">
            <v>3.9499999999999993</v>
          </cell>
          <cell r="AD88">
            <v>20.206000000000003</v>
          </cell>
          <cell r="AE88">
            <v>8.8423000000000016</v>
          </cell>
          <cell r="AF88">
            <v>-4.5736580000000089</v>
          </cell>
          <cell r="AG88">
            <v>7.0360145000000003</v>
          </cell>
          <cell r="AH88">
            <v>2.9949435000000051</v>
          </cell>
          <cell r="AI88">
            <v>11.785800000000009</v>
          </cell>
          <cell r="AJ88">
            <v>38.727407407407398</v>
          </cell>
          <cell r="AK88">
            <v>4.992</v>
          </cell>
          <cell r="AL88">
            <v>6.6040000000000001</v>
          </cell>
          <cell r="AM88">
            <v>20.006</v>
          </cell>
          <cell r="AN88">
            <v>31.992999999999999</v>
          </cell>
          <cell r="AO88">
            <v>51.189000000000007</v>
          </cell>
          <cell r="AP88">
            <v>61.816299999999998</v>
          </cell>
          <cell r="AQ88">
            <v>91.477998500000012</v>
          </cell>
          <cell r="AR88">
            <v>98.231101599999931</v>
          </cell>
          <cell r="AS88">
            <v>117.21900803200003</v>
          </cell>
          <cell r="AT88">
            <v>123.78327248179198</v>
          </cell>
          <cell r="AU88">
            <v>124.37743218970456</v>
          </cell>
          <cell r="AV88">
            <v>119.87994424172484</v>
          </cell>
          <cell r="AW88">
            <v>111.61685944503131</v>
          </cell>
        </row>
        <row r="89">
          <cell r="I89" t="str">
            <v>Gross margin</v>
          </cell>
          <cell r="L89">
            <v>0.19053472649047329</v>
          </cell>
          <cell r="M89">
            <v>0.3155253837072019</v>
          </cell>
          <cell r="N89">
            <v>0.31927857665123072</v>
          </cell>
          <cell r="O89">
            <v>0.27245846240495641</v>
          </cell>
          <cell r="P89">
            <v>0.33609065155807361</v>
          </cell>
          <cell r="Q89">
            <v>0.30028083819399431</v>
          </cell>
          <cell r="R89">
            <v>0.35568884042166482</v>
          </cell>
          <cell r="S89">
            <v>0.35035483698842107</v>
          </cell>
          <cell r="T89">
            <v>0.36867817428930344</v>
          </cell>
          <cell r="U89">
            <v>0.39078718759745174</v>
          </cell>
          <cell r="V89">
            <v>0.39286990352931839</v>
          </cell>
          <cell r="W89">
            <v>0.39048887087904138</v>
          </cell>
          <cell r="X89">
            <v>0.39520194351655025</v>
          </cell>
          <cell r="Y89">
            <v>0.39709725711095889</v>
          </cell>
          <cell r="Z89">
            <v>0.40261206062560473</v>
          </cell>
          <cell r="AA89">
            <v>0.41240510697032434</v>
          </cell>
          <cell r="AB89">
            <v>0.41595533799911005</v>
          </cell>
          <cell r="AC89">
            <v>0.42423126173060399</v>
          </cell>
          <cell r="AD89">
            <v>0.38565801668211303</v>
          </cell>
          <cell r="AE89">
            <v>0.39</v>
          </cell>
          <cell r="AF89">
            <v>0.39</v>
          </cell>
          <cell r="AG89">
            <v>0.39000000000000007</v>
          </cell>
          <cell r="AH89">
            <v>0.39999999999999997</v>
          </cell>
          <cell r="AI89">
            <v>0.39999999999999997</v>
          </cell>
          <cell r="AJ89">
            <v>0.37353544056991261</v>
          </cell>
          <cell r="AK89">
            <v>0.20522209839197575</v>
          </cell>
          <cell r="AL89">
            <v>0.28508014796547465</v>
          </cell>
          <cell r="AM89">
            <v>0.33925733879735714</v>
          </cell>
          <cell r="AN89">
            <v>0.38661046702289781</v>
          </cell>
          <cell r="AO89">
            <v>0.40316450101652973</v>
          </cell>
          <cell r="AP89">
            <v>0.39972093529165831</v>
          </cell>
          <cell r="AQ89">
            <v>0.39550370670108276</v>
          </cell>
          <cell r="AR89">
            <v>0.41</v>
          </cell>
          <cell r="AS89">
            <v>0.40999999999999992</v>
          </cell>
          <cell r="AT89">
            <v>0.40999999999999986</v>
          </cell>
          <cell r="AU89">
            <v>0.41</v>
          </cell>
          <cell r="AV89">
            <v>0.40999999999999992</v>
          </cell>
          <cell r="AW89">
            <v>0.40999999999999992</v>
          </cell>
        </row>
        <row r="90">
          <cell r="I90" t="str">
            <v>% change Y/Y</v>
          </cell>
          <cell r="L90" t="str">
            <v>NA</v>
          </cell>
          <cell r="M90" t="str">
            <v>NA</v>
          </cell>
          <cell r="N90" t="str">
            <v>NA</v>
          </cell>
          <cell r="O90" t="str">
            <v>NA</v>
          </cell>
          <cell r="P90">
            <v>3.4487471526195899</v>
          </cell>
          <cell r="Q90">
            <v>1.7934454506252693</v>
          </cell>
          <cell r="R90">
            <v>1.5384890798424631</v>
          </cell>
          <cell r="S90">
            <v>1.3562995935746085</v>
          </cell>
          <cell r="T90">
            <v>1.3159242191500256</v>
          </cell>
          <cell r="U90">
            <v>1.1109910466193273</v>
          </cell>
          <cell r="V90">
            <v>1.1569816643159379</v>
          </cell>
          <cell r="W90">
            <v>0.72960985626283348</v>
          </cell>
          <cell r="X90">
            <v>0.46775738816419765</v>
          </cell>
          <cell r="Y90">
            <v>0.73755027422303465</v>
          </cell>
          <cell r="Z90">
            <v>1.4226770417838228</v>
          </cell>
          <cell r="AA90">
            <v>0.61729508975211322</v>
          </cell>
          <cell r="AB90">
            <v>0.44978911427997592</v>
          </cell>
          <cell r="AC90">
            <v>0.38142334076848616</v>
          </cell>
          <cell r="AD90">
            <v>0.43130904183535779</v>
          </cell>
          <cell r="AE90">
            <v>0.81672783862348419</v>
          </cell>
          <cell r="AF90">
            <v>0.98443727921313284</v>
          </cell>
          <cell r="AG90">
            <v>0.95998831647574945</v>
          </cell>
          <cell r="AH90">
            <v>0.26965114086366193</v>
          </cell>
          <cell r="AI90">
            <v>0.27868852459016402</v>
          </cell>
          <cell r="AJ90">
            <v>0.19894288084260883</v>
          </cell>
          <cell r="AK90">
            <v>0.21200708794710069</v>
          </cell>
          <cell r="AL90">
            <v>1.3229166666666665</v>
          </cell>
          <cell r="AM90">
            <v>1.7252500862366333</v>
          </cell>
          <cell r="AN90">
            <v>1.012372634643377</v>
          </cell>
          <cell r="AO90">
            <v>0.80492177057944825</v>
          </cell>
          <cell r="AP90">
            <v>0.53854457067187056</v>
          </cell>
          <cell r="AQ90">
            <v>0.51799458154940847</v>
          </cell>
          <cell r="AR90">
            <v>0.36642690642860787</v>
          </cell>
          <cell r="AS90">
            <v>0.32000000000000006</v>
          </cell>
          <cell r="AT90">
            <v>0.25600000000000001</v>
          </cell>
          <cell r="AU90">
            <v>0.20479999999999987</v>
          </cell>
          <cell r="AV90">
            <v>0.16383999999999999</v>
          </cell>
          <cell r="AW90">
            <v>0.13107200000000008</v>
          </cell>
        </row>
        <row r="91">
          <cell r="I91" t="str">
            <v>% change Q/Q</v>
          </cell>
          <cell r="L91" t="str">
            <v>NA</v>
          </cell>
          <cell r="M91">
            <v>0.76082004555808669</v>
          </cell>
          <cell r="N91">
            <v>0.2043984476067271</v>
          </cell>
          <cell r="O91">
            <v>0.84998209810239866</v>
          </cell>
          <cell r="P91">
            <v>0.13392684342945627</v>
          </cell>
          <cell r="Q91">
            <v>0.10564942823007328</v>
          </cell>
          <cell r="R91">
            <v>9.4473602963877745E-2</v>
          </cell>
          <cell r="S91">
            <v>0.71720733427362493</v>
          </cell>
          <cell r="T91">
            <v>0.11449691991786448</v>
          </cell>
          <cell r="U91">
            <v>7.811924239074397E-3</v>
          </cell>
          <cell r="V91">
            <v>0.11831809872029231</v>
          </cell>
          <cell r="W91">
            <v>0.37696985548943962</v>
          </cell>
          <cell r="X91">
            <v>-5.4231171051381866E-2</v>
          </cell>
          <cell r="Y91">
            <v>0.19306085559349251</v>
          </cell>
          <cell r="Z91">
            <v>0.55927780817305672</v>
          </cell>
          <cell r="AA91">
            <v>-8.0782726045883768E-2</v>
          </cell>
          <cell r="AB91">
            <v>-0.15218604104883005</v>
          </cell>
          <cell r="AC91">
            <v>0.13680127450301316</v>
          </cell>
          <cell r="AD91">
            <v>0.61558615647087511</v>
          </cell>
          <cell r="AE91">
            <v>0.16674146709409765</v>
          </cell>
          <cell r="AF91">
            <v>-7.3920930691117159E-2</v>
          </cell>
          <cell r="AG91">
            <v>0.12279548440257981</v>
          </cell>
          <cell r="AH91">
            <v>4.6552568443417597E-2</v>
          </cell>
          <cell r="AI91">
            <v>0.17504633920296575</v>
          </cell>
          <cell r="AJ91">
            <v>40.756999999999991</v>
          </cell>
          <cell r="AK91">
            <v>79.730621299999996</v>
          </cell>
          <cell r="AL91">
            <v>108.93151214400001</v>
          </cell>
          <cell r="AM91">
            <v>138.60195731069999</v>
          </cell>
          <cell r="AN91">
            <v>177.445997317143</v>
          </cell>
          <cell r="AO91">
            <v>211.82346843914328</v>
          </cell>
          <cell r="AP91">
            <v>239.4698753120129</v>
          </cell>
          <cell r="AQ91">
            <v>287.29003158250731</v>
          </cell>
          <cell r="AR91">
            <v>328.92169292614483</v>
          </cell>
          <cell r="AS91">
            <v>360.16166613233287</v>
          </cell>
        </row>
        <row r="92">
          <cell r="I92" t="str">
            <v>DRIVER: Base case - Gross margin</v>
          </cell>
          <cell r="L92">
            <v>1.4757221880762137</v>
          </cell>
          <cell r="M92">
            <v>0.8338252656434475</v>
          </cell>
          <cell r="N92">
            <v>0.73165976115037779</v>
          </cell>
          <cell r="O92">
            <v>0.53534215713883404</v>
          </cell>
          <cell r="P92">
            <v>0.54254957507082147</v>
          </cell>
          <cell r="Q92">
            <v>0.53823720025923538</v>
          </cell>
          <cell r="R92">
            <v>0.4768266085059979</v>
          </cell>
          <cell r="S92">
            <v>0.43754335414332207</v>
          </cell>
          <cell r="T92">
            <v>0.36974829014097615</v>
          </cell>
          <cell r="U92">
            <v>0.418318706285918</v>
          </cell>
          <cell r="V92">
            <v>0.40108777641033783</v>
          </cell>
          <cell r="W92">
            <v>0.38545254565978754</v>
          </cell>
          <cell r="X92">
            <v>0.48603097479501983</v>
          </cell>
          <cell r="Y92">
            <v>0.45642079622440435</v>
          </cell>
          <cell r="Z92">
            <v>0.44504496896508039</v>
          </cell>
          <cell r="AA92">
            <v>0.38999999999999996</v>
          </cell>
          <cell r="AB92">
            <v>0.42847251746128151</v>
          </cell>
          <cell r="AC92">
            <v>0.40844434294993776</v>
          </cell>
          <cell r="AD92">
            <v>0.35951336401638306</v>
          </cell>
          <cell r="AE92">
            <v>0.39</v>
          </cell>
          <cell r="AF92">
            <v>0.39</v>
          </cell>
          <cell r="AG92">
            <v>0.39</v>
          </cell>
          <cell r="AH92">
            <v>0.4</v>
          </cell>
          <cell r="AI92">
            <v>0.4</v>
          </cell>
          <cell r="AJ92">
            <v>0.39311136403094188</v>
          </cell>
          <cell r="AK92">
            <v>0.43584919604134154</v>
          </cell>
          <cell r="AL92">
            <v>0.37135777164937284</v>
          </cell>
          <cell r="AM92">
            <v>0.31500474013495761</v>
          </cell>
          <cell r="AN92">
            <v>0.28400474013495763</v>
          </cell>
          <cell r="AO92">
            <v>0.25300474013495766</v>
          </cell>
          <cell r="AP92">
            <v>0.22700474013495764</v>
          </cell>
          <cell r="AQ92">
            <v>0.22600474013495767</v>
          </cell>
          <cell r="AR92">
            <v>0.41</v>
          </cell>
          <cell r="AS92">
            <v>0.41</v>
          </cell>
          <cell r="AT92">
            <v>0.41</v>
          </cell>
          <cell r="AU92">
            <v>0.41</v>
          </cell>
          <cell r="AV92">
            <v>0.41</v>
          </cell>
          <cell r="AW92">
            <v>0.41</v>
          </cell>
        </row>
        <row r="93">
          <cell r="I93" t="str">
            <v>Bull case</v>
          </cell>
          <cell r="L93">
            <v>1.4159999999999999</v>
          </cell>
          <cell r="M93">
            <v>1.4710000000000001</v>
          </cell>
          <cell r="N93">
            <v>1.585</v>
          </cell>
          <cell r="O93">
            <v>1.7529999999999999</v>
          </cell>
          <cell r="P93">
            <v>2.2229999999999999</v>
          </cell>
          <cell r="Q93">
            <v>2.3969999999999998</v>
          </cell>
          <cell r="R93">
            <v>2.6469999999999998</v>
          </cell>
          <cell r="S93">
            <v>4.9960000000000004</v>
          </cell>
          <cell r="T93">
            <v>3.8319999999999999</v>
          </cell>
          <cell r="U93">
            <v>4.5330000000000004</v>
          </cell>
          <cell r="V93">
            <v>5.21</v>
          </cell>
          <cell r="W93">
            <v>7.0510000000000002</v>
          </cell>
          <cell r="X93">
            <v>8.0560000000000009</v>
          </cell>
          <cell r="Y93">
            <v>8.81</v>
          </cell>
          <cell r="Z93">
            <v>9.5879999999999992</v>
          </cell>
          <cell r="AA93">
            <v>9.7960000000000012</v>
          </cell>
          <cell r="AB93">
            <v>11.011999999999999</v>
          </cell>
          <cell r="AC93">
            <v>11.609</v>
          </cell>
          <cell r="AD93">
            <v>15.2613252</v>
          </cell>
          <cell r="AE93">
            <v>0.39500000000000002</v>
          </cell>
          <cell r="AF93">
            <v>0.39500000000000002</v>
          </cell>
          <cell r="AG93">
            <v>0.39500000000000002</v>
          </cell>
          <cell r="AH93">
            <v>0.40500000000000003</v>
          </cell>
          <cell r="AI93">
            <v>0.40500000000000003</v>
          </cell>
          <cell r="AJ93">
            <v>20.625999999999998</v>
          </cell>
          <cell r="AK93">
            <v>5.577</v>
          </cell>
          <cell r="AL93">
            <v>6.2249999999999996</v>
          </cell>
          <cell r="AM93">
            <v>12.263</v>
          </cell>
          <cell r="AN93">
            <v>20.625999999999998</v>
          </cell>
          <cell r="AO93">
            <v>36.25</v>
          </cell>
          <cell r="AP93">
            <v>55.734005199999999</v>
          </cell>
          <cell r="AQ93">
            <v>57.373945200000009</v>
          </cell>
          <cell r="AR93">
            <v>0.41499999999999998</v>
          </cell>
          <cell r="AS93">
            <v>0.41499999999999998</v>
          </cell>
          <cell r="AT93">
            <v>0.41499999999999998</v>
          </cell>
          <cell r="AU93">
            <v>0.41499999999999998</v>
          </cell>
          <cell r="AV93">
            <v>0.41499999999999998</v>
          </cell>
          <cell r="AW93">
            <v>0.41499999999999998</v>
          </cell>
        </row>
        <row r="94">
          <cell r="I94" t="str">
            <v>Bull case spread - bps</v>
          </cell>
          <cell r="L94" t="str">
            <v>NA</v>
          </cell>
          <cell r="M94">
            <v>5.500000000000016E-2</v>
          </cell>
          <cell r="N94">
            <v>0.11399999999999988</v>
          </cell>
          <cell r="O94">
            <v>0.16799999999999993</v>
          </cell>
          <cell r="P94">
            <v>0.47</v>
          </cell>
          <cell r="Q94">
            <v>0.17399999999999993</v>
          </cell>
          <cell r="R94">
            <v>0.25</v>
          </cell>
          <cell r="S94">
            <v>2.3490000000000006</v>
          </cell>
          <cell r="T94">
            <v>-1.1640000000000006</v>
          </cell>
          <cell r="U94">
            <v>0.70100000000000051</v>
          </cell>
          <cell r="V94">
            <v>0.6769999999999996</v>
          </cell>
          <cell r="W94">
            <v>1.8410000000000002</v>
          </cell>
          <cell r="X94">
            <v>1.0050000000000008</v>
          </cell>
          <cell r="Y94">
            <v>0.75399999999999956</v>
          </cell>
          <cell r="Z94">
            <v>0.77799999999999869</v>
          </cell>
          <cell r="AA94">
            <v>0.20800000000000196</v>
          </cell>
          <cell r="AB94">
            <v>1.2159999999999975</v>
          </cell>
          <cell r="AC94">
            <v>0.59700000000000131</v>
          </cell>
          <cell r="AD94">
            <v>3.6523251999999999</v>
          </cell>
          <cell r="AE94">
            <v>50</v>
          </cell>
          <cell r="AF94">
            <v>50</v>
          </cell>
          <cell r="AG94">
            <v>50</v>
          </cell>
          <cell r="AH94">
            <v>50</v>
          </cell>
          <cell r="AI94">
            <v>50</v>
          </cell>
          <cell r="AJ94">
            <v>8.3629999999999978</v>
          </cell>
          <cell r="AK94">
            <v>5.577</v>
          </cell>
          <cell r="AL94">
            <v>0.64799999999999969</v>
          </cell>
          <cell r="AM94">
            <v>6.0380000000000003</v>
          </cell>
          <cell r="AN94">
            <v>8.3629999999999978</v>
          </cell>
          <cell r="AO94">
            <v>15.624000000000002</v>
          </cell>
          <cell r="AP94">
            <v>19.484005199999999</v>
          </cell>
          <cell r="AQ94">
            <v>1.6399400000000099</v>
          </cell>
          <cell r="AR94">
            <v>50</v>
          </cell>
          <cell r="AS94">
            <v>50</v>
          </cell>
          <cell r="AT94">
            <v>50</v>
          </cell>
          <cell r="AU94">
            <v>50</v>
          </cell>
          <cell r="AV94">
            <v>50</v>
          </cell>
          <cell r="AW94">
            <v>50</v>
          </cell>
        </row>
        <row r="95">
          <cell r="I95" t="str">
            <v>Bear case</v>
          </cell>
          <cell r="L95">
            <v>0.87031346035648427</v>
          </cell>
          <cell r="M95">
            <v>0.43417945690672965</v>
          </cell>
          <cell r="N95">
            <v>0.38630270533755789</v>
          </cell>
          <cell r="O95">
            <v>0.2468318783441284</v>
          </cell>
          <cell r="P95">
            <v>0.25189801699716713</v>
          </cell>
          <cell r="Q95">
            <v>0.2589112119248218</v>
          </cell>
          <cell r="R95">
            <v>0.24054889131225007</v>
          </cell>
          <cell r="S95">
            <v>0.26658129235366312</v>
          </cell>
          <cell r="T95">
            <v>0.17829060624389337</v>
          </cell>
          <cell r="U95">
            <v>0.2019423530984096</v>
          </cell>
          <cell r="V95">
            <v>0.20683631744015243</v>
          </cell>
          <cell r="W95">
            <v>0.20408694897102667</v>
          </cell>
          <cell r="X95">
            <v>0.2446401457637413</v>
          </cell>
          <cell r="Y95">
            <v>0.22354165080815003</v>
          </cell>
          <cell r="Z95">
            <v>0.20242367943250431</v>
          </cell>
          <cell r="AA95">
            <v>0.16901311249137338</v>
          </cell>
          <cell r="AB95">
            <v>0.22274363849670289</v>
          </cell>
          <cell r="AC95">
            <v>0.20363451384869055</v>
          </cell>
          <cell r="AD95">
            <v>0.18</v>
          </cell>
          <cell r="AE95">
            <v>0.38</v>
          </cell>
          <cell r="AF95">
            <v>0.38</v>
          </cell>
          <cell r="AG95">
            <v>0.38</v>
          </cell>
          <cell r="AH95">
            <v>0.39</v>
          </cell>
          <cell r="AI95">
            <v>0.39</v>
          </cell>
          <cell r="AJ95">
            <v>0.19894288084260883</v>
          </cell>
          <cell r="AK95">
            <v>0.88791593695271454</v>
          </cell>
          <cell r="AL95">
            <v>0.38378545006165227</v>
          </cell>
          <cell r="AM95">
            <v>0.2563979259011458</v>
          </cell>
          <cell r="AN95">
            <v>0.19894288084260883</v>
          </cell>
          <cell r="AO95">
            <v>0.2040333883050876</v>
          </cell>
          <cell r="AP95">
            <v>0.17485499560870357</v>
          </cell>
          <cell r="AQ95">
            <v>0.12000000000000001</v>
          </cell>
          <cell r="AR95">
            <v>0.39999999999999997</v>
          </cell>
          <cell r="AS95">
            <v>0.39999999999999997</v>
          </cell>
          <cell r="AT95">
            <v>0.39999999999999997</v>
          </cell>
          <cell r="AU95">
            <v>0.39999999999999997</v>
          </cell>
          <cell r="AV95">
            <v>0.39999999999999997</v>
          </cell>
          <cell r="AW95">
            <v>0.39999999999999997</v>
          </cell>
        </row>
        <row r="96">
          <cell r="I96" t="str">
            <v>Bear case spread - bps</v>
          </cell>
          <cell r="L96" t="str">
            <v>NA</v>
          </cell>
          <cell r="M96" t="str">
            <v>NA</v>
          </cell>
          <cell r="N96" t="str">
            <v>NA</v>
          </cell>
          <cell r="O96" t="str">
            <v>NA</v>
          </cell>
          <cell r="P96">
            <v>0.56991525423728806</v>
          </cell>
          <cell r="Q96">
            <v>0.62950373895309286</v>
          </cell>
          <cell r="R96">
            <v>0.67003154574132484</v>
          </cell>
          <cell r="S96">
            <v>1.8499714774671996</v>
          </cell>
          <cell r="T96">
            <v>0.72379667116509228</v>
          </cell>
          <cell r="U96">
            <v>0.89111389236545713</v>
          </cell>
          <cell r="V96">
            <v>0.96826596146581045</v>
          </cell>
          <cell r="W96">
            <v>0.41132906325060037</v>
          </cell>
          <cell r="X96">
            <v>1.1022964509394577</v>
          </cell>
          <cell r="Y96">
            <v>0.94352525921023611</v>
          </cell>
          <cell r="Z96">
            <v>0.84030710172744705</v>
          </cell>
          <cell r="AA96">
            <v>0.38930648135016321</v>
          </cell>
          <cell r="AB96">
            <v>0.36693147964250206</v>
          </cell>
          <cell r="AC96">
            <v>0.31770715096481261</v>
          </cell>
          <cell r="AD96">
            <v>0.59171101376720925</v>
          </cell>
          <cell r="AE96">
            <v>-100</v>
          </cell>
          <cell r="AF96">
            <v>-100</v>
          </cell>
          <cell r="AG96">
            <v>-100</v>
          </cell>
          <cell r="AH96">
            <v>-100</v>
          </cell>
          <cell r="AI96">
            <v>-100</v>
          </cell>
          <cell r="AJ96">
            <v>0.68197015412215589</v>
          </cell>
          <cell r="AK96">
            <v>0.75749054591292553</v>
          </cell>
          <cell r="AL96">
            <v>0.11619150080688545</v>
          </cell>
          <cell r="AM96">
            <v>0.9699598393574298</v>
          </cell>
          <cell r="AN96">
            <v>0.68197015412215589</v>
          </cell>
          <cell r="AO96">
            <v>0.75749054591292553</v>
          </cell>
          <cell r="AP96">
            <v>0.53748979862068968</v>
          </cell>
          <cell r="AQ96">
            <v>2.9424406053631502E-2</v>
          </cell>
          <cell r="AR96">
            <v>-100</v>
          </cell>
          <cell r="AS96">
            <v>-100</v>
          </cell>
          <cell r="AT96">
            <v>-100</v>
          </cell>
          <cell r="AU96">
            <v>-100</v>
          </cell>
          <cell r="AV96">
            <v>-100</v>
          </cell>
          <cell r="AW96">
            <v>-100</v>
          </cell>
        </row>
        <row r="97">
          <cell r="I97" t="str">
            <v>SCENARIO OUTPUT</v>
          </cell>
          <cell r="L97" t="str">
            <v>NA</v>
          </cell>
          <cell r="M97">
            <v>3.8841807909604675E-2</v>
          </cell>
          <cell r="N97">
            <v>7.7498300475866699E-2</v>
          </cell>
          <cell r="O97">
            <v>0.10599369085173493</v>
          </cell>
          <cell r="P97">
            <v>0.26811180832857961</v>
          </cell>
          <cell r="Q97">
            <v>7.8272604588394135E-2</v>
          </cell>
          <cell r="R97">
            <v>0.10429703796412193</v>
          </cell>
          <cell r="S97">
            <v>0.88741972043823236</v>
          </cell>
          <cell r="T97">
            <v>-0.23298638911128911</v>
          </cell>
          <cell r="U97">
            <v>0.18293319415448872</v>
          </cell>
          <cell r="V97">
            <v>0.14934921685418034</v>
          </cell>
          <cell r="W97">
            <v>0.35335892514395395</v>
          </cell>
          <cell r="X97">
            <v>0.14253297404623466</v>
          </cell>
          <cell r="Y97">
            <v>9.3594836146971172E-2</v>
          </cell>
          <cell r="Z97">
            <v>8.8308740068104186E-2</v>
          </cell>
          <cell r="AA97">
            <v>2.1693783896537644E-2</v>
          </cell>
          <cell r="AB97">
            <v>0.12413229889750887</v>
          </cell>
          <cell r="AC97">
            <v>5.4213585179804014E-2</v>
          </cell>
          <cell r="AD97">
            <v>0.31461152554052885</v>
          </cell>
          <cell r="AE97">
            <v>0.39</v>
          </cell>
          <cell r="AF97">
            <v>0.39</v>
          </cell>
          <cell r="AG97">
            <v>0.39</v>
          </cell>
          <cell r="AH97">
            <v>0.4</v>
          </cell>
          <cell r="AI97">
            <v>0.4</v>
          </cell>
          <cell r="AJ97">
            <v>44</v>
          </cell>
          <cell r="AK97">
            <v>76.064377777777764</v>
          </cell>
          <cell r="AL97">
            <v>107.21176633333329</v>
          </cell>
          <cell r="AM97">
            <v>144.38148883333326</v>
          </cell>
          <cell r="AN97">
            <v>178.68187659583322</v>
          </cell>
          <cell r="AO97">
            <v>207.78224726814568</v>
          </cell>
          <cell r="AP97">
            <v>229.37258422890847</v>
          </cell>
          <cell r="AQ97">
            <v>245.09791237105668</v>
          </cell>
          <cell r="AR97">
            <v>0.41</v>
          </cell>
          <cell r="AS97">
            <v>0.41</v>
          </cell>
          <cell r="AT97">
            <v>0.41</v>
          </cell>
          <cell r="AU97">
            <v>0.41</v>
          </cell>
          <cell r="AV97">
            <v>0.41</v>
          </cell>
          <cell r="AW97">
            <v>0.41</v>
          </cell>
        </row>
        <row r="98">
          <cell r="I98" t="str">
            <v>DRIVER: Base case - % of revenue</v>
          </cell>
          <cell r="L98" t="str">
            <v>NA</v>
          </cell>
          <cell r="M98" t="str">
            <v>NA</v>
          </cell>
          <cell r="N98" t="str">
            <v>NA</v>
          </cell>
          <cell r="O98">
            <v>32</v>
          </cell>
          <cell r="P98">
            <v>0.56991525423728806</v>
          </cell>
          <cell r="Q98">
            <v>0.62950373895309286</v>
          </cell>
          <cell r="R98">
            <v>0.67003154574132484</v>
          </cell>
          <cell r="S98">
            <v>1.8499714774671996</v>
          </cell>
          <cell r="T98">
            <v>0.72379667116509228</v>
          </cell>
          <cell r="U98">
            <v>0.89111389236545713</v>
          </cell>
          <cell r="V98">
            <v>95</v>
          </cell>
          <cell r="W98">
            <v>109</v>
          </cell>
          <cell r="X98">
            <v>114</v>
          </cell>
          <cell r="Y98">
            <v>117</v>
          </cell>
          <cell r="Z98">
            <v>143</v>
          </cell>
          <cell r="AA98">
            <v>145</v>
          </cell>
          <cell r="AB98">
            <v>0.21</v>
          </cell>
          <cell r="AC98">
            <v>0.18354165080815002</v>
          </cell>
          <cell r="AD98">
            <v>0.18</v>
          </cell>
          <cell r="AE98">
            <v>0.14000000000000001</v>
          </cell>
          <cell r="AF98">
            <v>0.12</v>
          </cell>
          <cell r="AG98">
            <v>0.12</v>
          </cell>
          <cell r="AH98">
            <v>0.12</v>
          </cell>
          <cell r="AI98">
            <v>0.12</v>
          </cell>
          <cell r="AJ98">
            <v>109</v>
          </cell>
          <cell r="AK98">
            <v>145</v>
          </cell>
          <cell r="AL98">
            <v>153</v>
          </cell>
          <cell r="AM98">
            <v>0.12</v>
          </cell>
          <cell r="AN98">
            <v>0.11</v>
          </cell>
          <cell r="AO98">
            <v>0.1</v>
          </cell>
          <cell r="AP98">
            <v>9.0000000000000011E-2</v>
          </cell>
          <cell r="AQ98">
            <v>8.0000000000000016E-2</v>
          </cell>
          <cell r="AR98">
            <v>0.11</v>
          </cell>
          <cell r="AS98">
            <v>0.1</v>
          </cell>
          <cell r="AT98">
            <v>9.0000000000000011E-2</v>
          </cell>
          <cell r="AU98">
            <v>8.0000000000000016E-2</v>
          </cell>
          <cell r="AV98">
            <v>0.08</v>
          </cell>
          <cell r="AW98">
            <v>0.08</v>
          </cell>
        </row>
        <row r="99">
          <cell r="I99" t="str">
            <v>Bull case</v>
          </cell>
          <cell r="L99" t="str">
            <v>NA</v>
          </cell>
          <cell r="M99">
            <v>3.8841807909604675E-2</v>
          </cell>
          <cell r="N99">
            <v>7.7498300475866699E-2</v>
          </cell>
          <cell r="O99">
            <v>66</v>
          </cell>
          <cell r="P99">
            <v>0.26811180832857961</v>
          </cell>
          <cell r="Q99">
            <v>7.8272604588394135E-2</v>
          </cell>
          <cell r="R99">
            <v>0.10429703796412193</v>
          </cell>
          <cell r="S99">
            <v>0.88741972043823236</v>
          </cell>
          <cell r="T99">
            <v>-0.23298638911128911</v>
          </cell>
          <cell r="U99">
            <v>0.18293319415448872</v>
          </cell>
          <cell r="V99">
            <v>190</v>
          </cell>
          <cell r="W99">
            <v>222</v>
          </cell>
          <cell r="X99">
            <v>242</v>
          </cell>
          <cell r="Y99">
            <v>255</v>
          </cell>
          <cell r="Z99">
            <v>323</v>
          </cell>
          <cell r="AA99">
            <v>332.55599999999998</v>
          </cell>
          <cell r="AB99">
            <v>0.20499999999999999</v>
          </cell>
          <cell r="AC99">
            <v>0.17854165080815002</v>
          </cell>
          <cell r="AD99">
            <v>0.17499999999999999</v>
          </cell>
          <cell r="AE99">
            <v>0.13500000000000001</v>
          </cell>
          <cell r="AF99">
            <v>0.11499999999999999</v>
          </cell>
          <cell r="AG99">
            <v>0.11499999999999999</v>
          </cell>
          <cell r="AH99">
            <v>0.11499999999999999</v>
          </cell>
          <cell r="AI99">
            <v>0.11499999999999999</v>
          </cell>
          <cell r="AJ99">
            <v>222</v>
          </cell>
          <cell r="AK99">
            <v>332.55599999999998</v>
          </cell>
          <cell r="AL99">
            <v>417.35777999999993</v>
          </cell>
          <cell r="AM99">
            <v>0.11499999999999999</v>
          </cell>
          <cell r="AN99">
            <v>0.105</v>
          </cell>
          <cell r="AO99">
            <v>9.5000000000000001E-2</v>
          </cell>
          <cell r="AP99">
            <v>8.5000000000000006E-2</v>
          </cell>
          <cell r="AQ99">
            <v>7.5000000000000011E-2</v>
          </cell>
          <cell r="AR99">
            <v>0.105</v>
          </cell>
          <cell r="AS99">
            <v>9.5000000000000001E-2</v>
          </cell>
          <cell r="AT99">
            <v>8.5000000000000006E-2</v>
          </cell>
          <cell r="AU99">
            <v>7.5000000000000011E-2</v>
          </cell>
          <cell r="AV99">
            <v>7.4999999999999997E-2</v>
          </cell>
          <cell r="AW99">
            <v>7.4999999999999997E-2</v>
          </cell>
        </row>
        <row r="100">
          <cell r="I100" t="str">
            <v>Sales and marketing (ex-SBC)</v>
          </cell>
          <cell r="L100">
            <v>0.73399999999999999</v>
          </cell>
          <cell r="M100">
            <v>1.0569999999999999</v>
          </cell>
          <cell r="N100">
            <v>1.0720000000000001</v>
          </cell>
          <cell r="O100">
            <v>1.647</v>
          </cell>
          <cell r="P100">
            <v>2.0019999999999998</v>
          </cell>
          <cell r="Q100">
            <v>1.9119999999999999</v>
          </cell>
          <cell r="R100">
            <v>1.9810000000000001</v>
          </cell>
          <cell r="S100">
            <v>2.4849999999999999</v>
          </cell>
          <cell r="T100">
            <v>3.3689999999999998</v>
          </cell>
          <cell r="U100">
            <v>3.5419999999999998</v>
          </cell>
          <cell r="V100">
            <v>3.1539999999999999</v>
          </cell>
          <cell r="W100">
            <v>4.0590000000000002</v>
          </cell>
          <cell r="X100">
            <v>4.5999999999999996</v>
          </cell>
          <cell r="Y100">
            <v>5.9139999999999997</v>
          </cell>
          <cell r="Z100">
            <v>9.3840000000000003</v>
          </cell>
          <cell r="AA100">
            <v>6.6630000000000003</v>
          </cell>
          <cell r="AB100">
            <v>7.9219999999999997</v>
          </cell>
          <cell r="AC100">
            <v>8.1240000000000006</v>
          </cell>
          <cell r="AD100">
            <v>13.793000000000001</v>
          </cell>
          <cell r="AE100">
            <v>15.214500000000001</v>
          </cell>
          <cell r="AF100">
            <v>13.150508</v>
          </cell>
          <cell r="AG100">
            <v>13.7106645</v>
          </cell>
          <cell r="AH100">
            <v>12.34376</v>
          </cell>
          <cell r="AI100">
            <v>14.504490000000001</v>
          </cell>
          <cell r="AK100">
            <v>3.4430000000000001</v>
          </cell>
          <cell r="AL100">
            <v>4.51</v>
          </cell>
          <cell r="AM100">
            <v>8.379999999999999</v>
          </cell>
          <cell r="AN100">
            <v>14.123999999999999</v>
          </cell>
          <cell r="AO100">
            <v>26.561</v>
          </cell>
          <cell r="AP100">
            <v>45.0535</v>
          </cell>
          <cell r="AQ100">
            <v>53.709422500000002</v>
          </cell>
          <cell r="AR100">
            <v>68.294972899999991</v>
          </cell>
          <cell r="AS100">
            <v>81.953967479999989</v>
          </cell>
          <cell r="AT100">
            <v>92.640764839391991</v>
          </cell>
          <cell r="AU100">
            <v>111.61359347849945</v>
          </cell>
          <cell r="AV100">
            <v>129.9003646340168</v>
          </cell>
          <cell r="AW100">
            <v>146.92666522732665</v>
          </cell>
        </row>
        <row r="101">
          <cell r="I101" t="str">
            <v>Period-to-period change</v>
          </cell>
          <cell r="L101" t="str">
            <v>NA</v>
          </cell>
          <cell r="M101">
            <v>0.32299999999999995</v>
          </cell>
          <cell r="N101">
            <v>1.5000000000000124E-2</v>
          </cell>
          <cell r="O101">
            <v>0.57499999999999996</v>
          </cell>
          <cell r="P101">
            <v>0.35499999999999976</v>
          </cell>
          <cell r="Q101">
            <v>-8.9999999999999858E-2</v>
          </cell>
          <cell r="R101">
            <v>6.9000000000000172E-2</v>
          </cell>
          <cell r="S101">
            <v>0.50399999999999978</v>
          </cell>
          <cell r="T101">
            <v>0.8839999999999999</v>
          </cell>
          <cell r="U101">
            <v>0.17300000000000004</v>
          </cell>
          <cell r="V101">
            <v>-0.3879999999999999</v>
          </cell>
          <cell r="W101">
            <v>0.90500000000000025</v>
          </cell>
          <cell r="X101">
            <v>0.54099999999999948</v>
          </cell>
          <cell r="Y101">
            <v>1.3140000000000001</v>
          </cell>
          <cell r="Z101">
            <v>3.4700000000000006</v>
          </cell>
          <cell r="AA101">
            <v>-2.7210000000000001</v>
          </cell>
          <cell r="AB101">
            <v>1.2589999999999995</v>
          </cell>
          <cell r="AC101">
            <v>0.20200000000000085</v>
          </cell>
          <cell r="AD101">
            <v>5.6690000000000005</v>
          </cell>
          <cell r="AE101">
            <v>1.4215</v>
          </cell>
          <cell r="AF101">
            <v>-2.0639920000000007</v>
          </cell>
          <cell r="AG101">
            <v>0.56015649999999972</v>
          </cell>
          <cell r="AH101">
            <v>-1.3669045000000004</v>
          </cell>
          <cell r="AI101">
            <v>2.1607300000000009</v>
          </cell>
          <cell r="AK101">
            <v>3.4430000000000001</v>
          </cell>
          <cell r="AL101">
            <v>1.0669999999999997</v>
          </cell>
          <cell r="AM101">
            <v>3.8699999999999992</v>
          </cell>
          <cell r="AN101">
            <v>5.7439999999999998</v>
          </cell>
          <cell r="AO101">
            <v>12.437000000000001</v>
          </cell>
          <cell r="AP101">
            <v>18.4925</v>
          </cell>
          <cell r="AQ101">
            <v>8.6559225000000026</v>
          </cell>
          <cell r="AR101">
            <v>14.585550399999988</v>
          </cell>
          <cell r="AS101">
            <v>13.658994579999998</v>
          </cell>
          <cell r="AT101">
            <v>10.686797359392003</v>
          </cell>
          <cell r="AU101">
            <v>18.972828639107462</v>
          </cell>
          <cell r="AV101">
            <v>18.286771155517343</v>
          </cell>
          <cell r="AW101">
            <v>17.026300593309855</v>
          </cell>
        </row>
        <row r="102">
          <cell r="I102" t="str">
            <v>% of revenue</v>
          </cell>
          <cell r="L102">
            <v>0.45113706207744314</v>
          </cell>
          <cell r="M102">
            <v>0.31198347107438018</v>
          </cell>
          <cell r="N102">
            <v>0.26127223982451869</v>
          </cell>
          <cell r="O102">
            <v>0.23190650520980005</v>
          </cell>
          <cell r="P102">
            <v>0.22685552407932011</v>
          </cell>
          <cell r="Q102">
            <v>0.20652408727586952</v>
          </cell>
          <cell r="R102">
            <v>0.18002544529262088</v>
          </cell>
          <cell r="S102">
            <v>0.1325969798836775</v>
          </cell>
          <cell r="T102">
            <v>0.15674870888196157</v>
          </cell>
          <cell r="U102">
            <v>0.15779391455428343</v>
          </cell>
          <cell r="V102">
            <v>0.12521338679582358</v>
          </cell>
          <cell r="W102">
            <v>0.11748531071811051</v>
          </cell>
          <cell r="X102">
            <v>0.13969025204980259</v>
          </cell>
          <cell r="Y102">
            <v>0.15005962802263326</v>
          </cell>
          <cell r="Z102">
            <v>0.15130603031280232</v>
          </cell>
          <cell r="AA102">
            <v>0.11495859213250517</v>
          </cell>
          <cell r="AB102">
            <v>0.16024111007726849</v>
          </cell>
          <cell r="AC102">
            <v>0.14250381518707572</v>
          </cell>
          <cell r="AD102">
            <v>0.15978915662650606</v>
          </cell>
          <cell r="AE102">
            <v>0.15</v>
          </cell>
          <cell r="AF102">
            <v>0.14000000000000001</v>
          </cell>
          <cell r="AG102">
            <v>0.13</v>
          </cell>
          <cell r="AH102">
            <v>0.11</v>
          </cell>
          <cell r="AI102">
            <v>0.11</v>
          </cell>
          <cell r="AJ102">
            <v>1.3555925925926005</v>
          </cell>
          <cell r="AK102">
            <v>0.54816112084063051</v>
          </cell>
          <cell r="AL102">
            <v>0.27805178791615293</v>
          </cell>
          <cell r="AM102">
            <v>0.17521117337124698</v>
          </cell>
          <cell r="AN102">
            <v>0.13622947973533439</v>
          </cell>
          <cell r="AO102">
            <v>0.13810764295110775</v>
          </cell>
          <cell r="AP102">
            <v>0.15314058267079542</v>
          </cell>
          <cell r="AQ102">
            <v>0.12111068668423179</v>
          </cell>
          <cell r="AR102">
            <v>0.11000000000000001</v>
          </cell>
          <cell r="AS102">
            <v>0.1</v>
          </cell>
          <cell r="AT102">
            <v>9.0000000000000011E-2</v>
          </cell>
          <cell r="AU102">
            <v>0.09</v>
          </cell>
          <cell r="AV102">
            <v>0.09</v>
          </cell>
          <cell r="AW102">
            <v>0.09</v>
          </cell>
        </row>
        <row r="103">
          <cell r="I103" t="str">
            <v>% change Y/Y</v>
          </cell>
          <cell r="L103" t="str">
            <v>NA</v>
          </cell>
          <cell r="M103" t="str">
            <v>NA</v>
          </cell>
          <cell r="N103" t="str">
            <v>NA</v>
          </cell>
          <cell r="O103" t="str">
            <v>NA</v>
          </cell>
          <cell r="P103">
            <v>1.7275204359673024</v>
          </cell>
          <cell r="Q103">
            <v>0.80889309366130568</v>
          </cell>
          <cell r="R103">
            <v>0.84794776119402981</v>
          </cell>
          <cell r="S103">
            <v>0.50880388585306613</v>
          </cell>
          <cell r="T103">
            <v>0.68281718281718295</v>
          </cell>
          <cell r="U103">
            <v>0.85251046025104604</v>
          </cell>
          <cell r="V103">
            <v>0.59212518929833413</v>
          </cell>
          <cell r="W103">
            <v>0.63340040241448703</v>
          </cell>
          <cell r="X103">
            <v>0.36539032353814194</v>
          </cell>
          <cell r="Y103">
            <v>0.66967814793901748</v>
          </cell>
          <cell r="Z103">
            <v>1.9752694990488271</v>
          </cell>
          <cell r="AA103">
            <v>0.64153732446415379</v>
          </cell>
          <cell r="AB103">
            <v>0.72217391304347833</v>
          </cell>
          <cell r="AC103">
            <v>0.37368955021981765</v>
          </cell>
          <cell r="AD103">
            <v>0.46984228473998302</v>
          </cell>
          <cell r="AE103">
            <v>1.2834308869878432</v>
          </cell>
          <cell r="AF103">
            <v>0.65999848523100235</v>
          </cell>
          <cell r="AG103">
            <v>0.68767411373707521</v>
          </cell>
          <cell r="AH103">
            <v>-0.10507068803016029</v>
          </cell>
          <cell r="AI103">
            <v>-4.6666666666666745E-2</v>
          </cell>
          <cell r="AJ103">
            <v>1.3075026452985208E-2</v>
          </cell>
          <cell r="AK103">
            <v>9.3982277644980069E-3</v>
          </cell>
          <cell r="AL103">
            <v>0.30990415335463251</v>
          </cell>
          <cell r="AM103">
            <v>0.85809312638580915</v>
          </cell>
          <cell r="AN103">
            <v>0.68544152744630082</v>
          </cell>
          <cell r="AO103">
            <v>0.8805579156046448</v>
          </cell>
          <cell r="AP103">
            <v>0.69622755167350636</v>
          </cell>
          <cell r="AQ103">
            <v>0.19212541755912427</v>
          </cell>
          <cell r="AR103">
            <v>0.27156408915027885</v>
          </cell>
          <cell r="AS103">
            <v>0.19999999999999996</v>
          </cell>
          <cell r="AT103">
            <v>0.13040000000000007</v>
          </cell>
          <cell r="AU103">
            <v>0.20479999999999987</v>
          </cell>
          <cell r="AV103">
            <v>0.16383999999999999</v>
          </cell>
          <cell r="AW103">
            <v>0.13107200000000008</v>
          </cell>
        </row>
        <row r="104">
          <cell r="I104" t="str">
            <v>% change Q/Q</v>
          </cell>
          <cell r="L104" t="str">
            <v>NA</v>
          </cell>
          <cell r="M104">
            <v>0.44005449591280654</v>
          </cell>
          <cell r="N104">
            <v>1.4191106906338735E-2</v>
          </cell>
          <cell r="O104">
            <v>0.53638059701492535</v>
          </cell>
          <cell r="P104">
            <v>0.21554341226472351</v>
          </cell>
          <cell r="Q104">
            <v>-4.4955044955044876E-2</v>
          </cell>
          <cell r="R104">
            <v>3.608786610878667E-2</v>
          </cell>
          <cell r="S104">
            <v>0.25441696113074186</v>
          </cell>
          <cell r="T104">
            <v>0.35573440643863186</v>
          </cell>
          <cell r="U104">
            <v>5.1350549124369316E-2</v>
          </cell>
          <cell r="V104">
            <v>-0.10954263128176167</v>
          </cell>
          <cell r="W104">
            <v>0.2869372225745086</v>
          </cell>
          <cell r="X104">
            <v>0.13328406011332827</v>
          </cell>
          <cell r="Y104">
            <v>0.28565217391304354</v>
          </cell>
          <cell r="Z104">
            <v>0.58674332093337855</v>
          </cell>
          <cell r="AA104">
            <v>-0.28996163682864451</v>
          </cell>
          <cell r="AB104">
            <v>0.18895392465856209</v>
          </cell>
          <cell r="AC104">
            <v>2.5498611461752141E-2</v>
          </cell>
          <cell r="AD104">
            <v>0.69780896110290502</v>
          </cell>
          <cell r="AE104">
            <v>0.10305952294642218</v>
          </cell>
          <cell r="AF104">
            <v>-0.13565953531170927</v>
          </cell>
          <cell r="AG104">
            <v>4.2595806945252557E-2</v>
          </cell>
          <cell r="AH104">
            <v>-9.9696444326239697E-2</v>
          </cell>
          <cell r="AI104">
            <v>0.17504633920296575</v>
          </cell>
          <cell r="AJ104">
            <v>40908</v>
          </cell>
          <cell r="AK104">
            <v>41274</v>
          </cell>
          <cell r="AL104">
            <v>41639</v>
          </cell>
          <cell r="AM104">
            <v>42004</v>
          </cell>
          <cell r="AN104">
            <v>42369</v>
          </cell>
          <cell r="AO104">
            <v>42735</v>
          </cell>
          <cell r="AP104">
            <v>43100</v>
          </cell>
          <cell r="AQ104">
            <v>43465</v>
          </cell>
          <cell r="AR104">
            <v>43830</v>
          </cell>
          <cell r="AS104">
            <v>44196</v>
          </cell>
        </row>
        <row r="105">
          <cell r="I105" t="str">
            <v>DRIVER: Base case - % of revenue</v>
          </cell>
          <cell r="L105">
            <v>-2.0239999999999996</v>
          </cell>
          <cell r="M105">
            <v>-1.6820000000000002</v>
          </cell>
          <cell r="N105">
            <v>-1.5860000000000005</v>
          </cell>
          <cell r="O105">
            <v>-1.7559999999999993</v>
          </cell>
          <cell r="P105">
            <v>-1.7030000000000001</v>
          </cell>
          <cell r="Q105">
            <v>-2.043000000000001</v>
          </cell>
          <cell r="R105">
            <v>-1.1820000000000002</v>
          </cell>
          <cell r="S105">
            <v>-1.4290000000000014</v>
          </cell>
          <cell r="T105">
            <v>0.16699999999999823</v>
          </cell>
          <cell r="U105">
            <v>-9.9000000000002086E-2</v>
          </cell>
          <cell r="V105">
            <v>0.6190000000000011</v>
          </cell>
          <cell r="W105">
            <v>1.2049999999999998</v>
          </cell>
          <cell r="X105">
            <v>-2.4240000000000017</v>
          </cell>
          <cell r="Y105">
            <v>-0.72999999999999754</v>
          </cell>
          <cell r="Z105">
            <v>2.138000000000003</v>
          </cell>
          <cell r="AA105">
            <v>3.7612334999999959</v>
          </cell>
          <cell r="AB105">
            <v>0.69003700000000379</v>
          </cell>
          <cell r="AC105">
            <v>1.7765837500000061</v>
          </cell>
          <cell r="AD105">
            <v>6.008325200000006</v>
          </cell>
          <cell r="AE105">
            <v>0.15</v>
          </cell>
          <cell r="AF105">
            <v>0.14000000000000001</v>
          </cell>
          <cell r="AG105">
            <v>0.13</v>
          </cell>
          <cell r="AH105">
            <v>0.11</v>
          </cell>
          <cell r="AI105">
            <v>0.11</v>
          </cell>
          <cell r="AJ105">
            <v>1.8920000000000079</v>
          </cell>
          <cell r="AK105">
            <v>2.745233499999987</v>
          </cell>
          <cell r="AL105">
            <v>20.253909895500044</v>
          </cell>
          <cell r="AM105">
            <v>54.803655639694455</v>
          </cell>
          <cell r="AN105">
            <v>96.725839040986045</v>
          </cell>
          <cell r="AO105">
            <v>154.29763461703439</v>
          </cell>
          <cell r="AP105">
            <v>220.45750650698818</v>
          </cell>
          <cell r="AQ105">
            <v>265.39086910563475</v>
          </cell>
          <cell r="AR105">
            <v>0.11</v>
          </cell>
          <cell r="AS105">
            <v>0.1</v>
          </cell>
          <cell r="AT105">
            <v>9.0000000000000011E-2</v>
          </cell>
          <cell r="AU105">
            <v>0.09</v>
          </cell>
          <cell r="AV105">
            <v>0.09</v>
          </cell>
          <cell r="AW105">
            <v>0.09</v>
          </cell>
        </row>
        <row r="106">
          <cell r="I106" t="str">
            <v>Bull case</v>
          </cell>
          <cell r="L106">
            <v>3.3000000000000002E-2</v>
          </cell>
          <cell r="M106">
            <v>0.04</v>
          </cell>
          <cell r="N106">
            <v>7.0000000000000007E-2</v>
          </cell>
          <cell r="O106">
            <v>6.9000000000000006E-2</v>
          </cell>
          <cell r="P106">
            <v>7.6999999999999999E-2</v>
          </cell>
          <cell r="Q106">
            <v>0.115</v>
          </cell>
          <cell r="R106">
            <v>9.7000000000000003E-2</v>
          </cell>
          <cell r="S106">
            <v>0.123</v>
          </cell>
          <cell r="T106">
            <v>0.10199999999999999</v>
          </cell>
          <cell r="U106">
            <v>0.39700000000000002</v>
          </cell>
          <cell r="V106">
            <v>0.60599999999999998</v>
          </cell>
          <cell r="W106">
            <v>0.72799999999999998</v>
          </cell>
          <cell r="X106">
            <v>1.0840000000000001</v>
          </cell>
          <cell r="Y106">
            <v>0.96299999999999997</v>
          </cell>
          <cell r="Z106">
            <v>3.226</v>
          </cell>
          <cell r="AA106">
            <v>2.2010000000000001</v>
          </cell>
          <cell r="AB106">
            <v>1.657</v>
          </cell>
          <cell r="AC106">
            <v>3.5049999999999999</v>
          </cell>
          <cell r="AD106">
            <v>4.2392570000000003</v>
          </cell>
          <cell r="AE106">
            <v>0.14499999999999999</v>
          </cell>
          <cell r="AF106">
            <v>0.13500000000000001</v>
          </cell>
          <cell r="AG106">
            <v>0.125</v>
          </cell>
          <cell r="AH106">
            <v>0.105</v>
          </cell>
          <cell r="AI106">
            <v>0.105</v>
          </cell>
          <cell r="AJ106">
            <v>1.833</v>
          </cell>
          <cell r="AK106">
            <v>0.129</v>
          </cell>
          <cell r="AL106">
            <v>0.21200000000000002</v>
          </cell>
          <cell r="AM106">
            <v>0.41200000000000003</v>
          </cell>
          <cell r="AN106">
            <v>1.833</v>
          </cell>
          <cell r="AO106">
            <v>7.4740000000000002</v>
          </cell>
          <cell r="AP106">
            <v>15.776857000000003</v>
          </cell>
          <cell r="AQ106">
            <v>22.471461869999999</v>
          </cell>
          <cell r="AR106">
            <v>0.105</v>
          </cell>
          <cell r="AS106">
            <v>9.5000000000000001E-2</v>
          </cell>
          <cell r="AT106">
            <v>8.5000000000000006E-2</v>
          </cell>
          <cell r="AU106">
            <v>8.4999999999999992E-2</v>
          </cell>
          <cell r="AV106">
            <v>8.4999999999999992E-2</v>
          </cell>
          <cell r="AW106">
            <v>8.4999999999999992E-2</v>
          </cell>
        </row>
        <row r="107">
          <cell r="I107" t="str">
            <v>Bull case spread - bps</v>
          </cell>
          <cell r="L107" t="str">
            <v>NA</v>
          </cell>
          <cell r="M107">
            <v>6.9999999999999993E-3</v>
          </cell>
          <cell r="N107">
            <v>3.0000000000000006E-2</v>
          </cell>
          <cell r="O107">
            <v>-1.0000000000000009E-3</v>
          </cell>
          <cell r="P107">
            <v>7.9999999999999932E-3</v>
          </cell>
          <cell r="Q107">
            <v>3.8000000000000006E-2</v>
          </cell>
          <cell r="R107">
            <v>-1.8000000000000002E-2</v>
          </cell>
          <cell r="S107">
            <v>2.5999999999999995E-2</v>
          </cell>
          <cell r="T107">
            <v>-2.1000000000000005E-2</v>
          </cell>
          <cell r="U107">
            <v>0.29500000000000004</v>
          </cell>
          <cell r="V107">
            <v>0.20899999999999996</v>
          </cell>
          <cell r="W107">
            <v>0.122</v>
          </cell>
          <cell r="X107">
            <v>0.35600000000000009</v>
          </cell>
          <cell r="Y107">
            <v>-0.12100000000000011</v>
          </cell>
          <cell r="Z107">
            <v>2.2629999999999999</v>
          </cell>
          <cell r="AA107">
            <v>-1.0249999999999999</v>
          </cell>
          <cell r="AB107">
            <v>-0.54400000000000004</v>
          </cell>
          <cell r="AC107">
            <v>1.8479999999999999</v>
          </cell>
          <cell r="AD107">
            <v>0.73425700000000038</v>
          </cell>
          <cell r="AE107">
            <v>-50</v>
          </cell>
          <cell r="AF107">
            <v>-50</v>
          </cell>
          <cell r="AG107">
            <v>-50</v>
          </cell>
          <cell r="AH107">
            <v>-50</v>
          </cell>
          <cell r="AI107">
            <v>-50</v>
          </cell>
          <cell r="AJ107">
            <v>1.4209999999999998</v>
          </cell>
          <cell r="AK107">
            <v>0.129</v>
          </cell>
          <cell r="AL107">
            <v>8.3000000000000018E-2</v>
          </cell>
          <cell r="AM107">
            <v>0.2</v>
          </cell>
          <cell r="AN107">
            <v>1.4209999999999998</v>
          </cell>
          <cell r="AO107">
            <v>5.641</v>
          </cell>
          <cell r="AP107">
            <v>8.302857000000003</v>
          </cell>
          <cell r="AQ107">
            <v>6.6946048699999956</v>
          </cell>
          <cell r="AR107">
            <v>-50</v>
          </cell>
          <cell r="AS107">
            <v>-50</v>
          </cell>
          <cell r="AT107">
            <v>-50</v>
          </cell>
          <cell r="AU107">
            <v>-50</v>
          </cell>
          <cell r="AV107">
            <v>-50</v>
          </cell>
          <cell r="AW107">
            <v>-50</v>
          </cell>
        </row>
        <row r="108">
          <cell r="I108" t="str">
            <v>Bear case</v>
          </cell>
          <cell r="L108">
            <v>2.0282728948985865E-2</v>
          </cell>
          <cell r="M108">
            <v>1.1806375442739079E-2</v>
          </cell>
          <cell r="N108">
            <v>1.7060687301974169E-2</v>
          </cell>
          <cell r="O108">
            <v>9.7155730780061952E-3</v>
          </cell>
          <cell r="P108">
            <v>8.7252124645892364E-3</v>
          </cell>
          <cell r="Q108">
            <v>1.2421689349751568E-2</v>
          </cell>
          <cell r="R108">
            <v>8.8149763722282816E-3</v>
          </cell>
          <cell r="S108">
            <v>6.5631503121498323E-3</v>
          </cell>
          <cell r="T108">
            <v>4.7457311682873498E-3</v>
          </cell>
          <cell r="U108">
            <v>1.7686105047445094E-2</v>
          </cell>
          <cell r="V108">
            <v>2.4058120608201991E-2</v>
          </cell>
          <cell r="W108">
            <v>2.1071521606992966E-2</v>
          </cell>
          <cell r="X108">
            <v>3.2918311569996965E-2</v>
          </cell>
          <cell r="Y108">
            <v>2.4434802466316508E-2</v>
          </cell>
          <cell r="Z108">
            <v>6.8107925516193046E-2</v>
          </cell>
          <cell r="AA108">
            <v>3.7974465148378191E-2</v>
          </cell>
          <cell r="AB108">
            <v>3.3516728022978275E-2</v>
          </cell>
          <cell r="AC108">
            <v>6.1481520461681489E-2</v>
          </cell>
          <cell r="AD108">
            <v>0.05</v>
          </cell>
          <cell r="AE108">
            <v>0.16</v>
          </cell>
          <cell r="AF108">
            <v>0.15000000000000002</v>
          </cell>
          <cell r="AG108">
            <v>0.14000000000000001</v>
          </cell>
          <cell r="AH108">
            <v>0.12</v>
          </cell>
          <cell r="AI108">
            <v>0.12</v>
          </cell>
          <cell r="AJ108">
            <v>1.7679739192499856E-2</v>
          </cell>
          <cell r="AK108">
            <v>2.0538130870880435E-2</v>
          </cell>
          <cell r="AL108">
            <v>1.3070283600493221E-2</v>
          </cell>
          <cell r="AM108">
            <v>8.6142008865099963E-3</v>
          </cell>
          <cell r="AN108">
            <v>1.7679739192499856E-2</v>
          </cell>
          <cell r="AO108">
            <v>4.2067463288061373E-2</v>
          </cell>
          <cell r="AP108">
            <v>4.9496931927909334E-2</v>
          </cell>
          <cell r="AQ108">
            <v>4.6999999999999993E-2</v>
          </cell>
          <cell r="AR108">
            <v>0.12</v>
          </cell>
          <cell r="AS108">
            <v>0.11</v>
          </cell>
          <cell r="AT108">
            <v>0.1</v>
          </cell>
          <cell r="AU108">
            <v>9.9999999999999992E-2</v>
          </cell>
          <cell r="AV108">
            <v>9.9999999999999992E-2</v>
          </cell>
          <cell r="AW108">
            <v>9.9999999999999992E-2</v>
          </cell>
        </row>
        <row r="109">
          <cell r="I109" t="str">
            <v>Bear case spread - bps</v>
          </cell>
          <cell r="L109" t="str">
            <v>NA</v>
          </cell>
          <cell r="M109" t="str">
            <v>NA</v>
          </cell>
          <cell r="N109" t="str">
            <v>NA</v>
          </cell>
          <cell r="O109" t="str">
            <v>NA</v>
          </cell>
          <cell r="P109">
            <v>1.333333333333333</v>
          </cell>
          <cell r="Q109">
            <v>1.875</v>
          </cell>
          <cell r="R109">
            <v>0.38571428571428568</v>
          </cell>
          <cell r="S109">
            <v>0.78260869565217384</v>
          </cell>
          <cell r="T109">
            <v>0.32467532467532467</v>
          </cell>
          <cell r="U109">
            <v>2.4521739130434783</v>
          </cell>
          <cell r="V109">
            <v>5.2474226804123711</v>
          </cell>
          <cell r="W109">
            <v>4.9186991869918701</v>
          </cell>
          <cell r="X109">
            <v>9.6274509803921582</v>
          </cell>
          <cell r="Y109">
            <v>1.4256926952141056</v>
          </cell>
          <cell r="Z109">
            <v>4.3234323432343231</v>
          </cell>
          <cell r="AA109">
            <v>2.0233516483516487</v>
          </cell>
          <cell r="AB109">
            <v>0.52859778597785967</v>
          </cell>
          <cell r="AC109">
            <v>2.6396677050882658</v>
          </cell>
          <cell r="AD109">
            <v>0.31409082455052717</v>
          </cell>
          <cell r="AE109">
            <v>100</v>
          </cell>
          <cell r="AF109">
            <v>100</v>
          </cell>
          <cell r="AG109">
            <v>100</v>
          </cell>
          <cell r="AH109">
            <v>100</v>
          </cell>
          <cell r="AI109">
            <v>100</v>
          </cell>
          <cell r="AJ109">
            <v>92.999166000000002</v>
          </cell>
          <cell r="AK109">
            <v>151.83328609999998</v>
          </cell>
          <cell r="AL109">
            <v>234.66644936000003</v>
          </cell>
          <cell r="AM109">
            <v>334.39969033800003</v>
          </cell>
          <cell r="AN109">
            <v>456.10357763733003</v>
          </cell>
          <cell r="AO109">
            <v>586.06185729289791</v>
          </cell>
          <cell r="AP109">
            <v>706.790599895235</v>
          </cell>
          <cell r="AQ109">
            <v>813.54762781970931</v>
          </cell>
          <cell r="AR109">
            <v>100</v>
          </cell>
          <cell r="AS109">
            <v>100</v>
          </cell>
          <cell r="AT109">
            <v>100</v>
          </cell>
          <cell r="AU109">
            <v>100</v>
          </cell>
          <cell r="AV109">
            <v>100</v>
          </cell>
          <cell r="AW109">
            <v>100</v>
          </cell>
        </row>
        <row r="110">
          <cell r="I110" t="str">
            <v>SCENARIO OUTPUT</v>
          </cell>
          <cell r="L110" t="str">
            <v>NA</v>
          </cell>
          <cell r="M110">
            <v>0.21212121212121215</v>
          </cell>
          <cell r="N110">
            <v>0.75000000000000022</v>
          </cell>
          <cell r="O110">
            <v>-1.4285714285714346E-2</v>
          </cell>
          <cell r="P110">
            <v>0.1159420289855071</v>
          </cell>
          <cell r="Q110">
            <v>0.49350649350649367</v>
          </cell>
          <cell r="R110">
            <v>-0.15652173913043477</v>
          </cell>
          <cell r="S110">
            <v>0.268041237113402</v>
          </cell>
          <cell r="T110">
            <v>-0.17073170731707321</v>
          </cell>
          <cell r="U110">
            <v>2.8921568627450984</v>
          </cell>
          <cell r="V110">
            <v>0.52644836272040285</v>
          </cell>
          <cell r="W110">
            <v>0.20132013201320142</v>
          </cell>
          <cell r="X110">
            <v>0.48901098901098905</v>
          </cell>
          <cell r="Y110">
            <v>-0.11162361623616246</v>
          </cell>
          <cell r="Z110">
            <v>2.3499480789200415</v>
          </cell>
          <cell r="AA110">
            <v>-0.3177309361438313</v>
          </cell>
          <cell r="AB110">
            <v>-0.24716038164470699</v>
          </cell>
          <cell r="AC110">
            <v>1.1152685576342787</v>
          </cell>
          <cell r="AD110">
            <v>0.20948844507845954</v>
          </cell>
          <cell r="AE110">
            <v>0.15</v>
          </cell>
          <cell r="AF110">
            <v>0.14000000000000001</v>
          </cell>
          <cell r="AG110">
            <v>0.13</v>
          </cell>
          <cell r="AH110">
            <v>0.11</v>
          </cell>
          <cell r="AI110">
            <v>0.11</v>
          </cell>
          <cell r="AJ110">
            <v>1.0066565927286919</v>
          </cell>
          <cell r="AK110">
            <v>2.4319999999999999</v>
          </cell>
          <cell r="AL110">
            <v>17.629000000000001</v>
          </cell>
          <cell r="AM110">
            <v>50.654000000000003</v>
          </cell>
          <cell r="AN110">
            <v>0.36394736842105258</v>
          </cell>
          <cell r="AO110">
            <v>0.28493150684931479</v>
          </cell>
          <cell r="AP110">
            <v>0.20600000000000018</v>
          </cell>
          <cell r="AQ110">
            <v>0.15104477611940292</v>
          </cell>
          <cell r="AR110">
            <v>0.11</v>
          </cell>
          <cell r="AS110">
            <v>0.1</v>
          </cell>
          <cell r="AT110">
            <v>9.0000000000000011E-2</v>
          </cell>
          <cell r="AU110">
            <v>0.09</v>
          </cell>
          <cell r="AV110">
            <v>0.09</v>
          </cell>
          <cell r="AW110">
            <v>0.09</v>
          </cell>
        </row>
        <row r="111">
          <cell r="I111" t="str">
            <v>% of total</v>
          </cell>
          <cell r="L111">
            <v>0.99</v>
          </cell>
          <cell r="M111">
            <v>0.99</v>
          </cell>
          <cell r="N111">
            <v>0.99</v>
          </cell>
          <cell r="O111">
            <v>0.99</v>
          </cell>
          <cell r="P111">
            <v>0.99</v>
          </cell>
          <cell r="Q111">
            <v>0.98</v>
          </cell>
          <cell r="R111">
            <v>0.97</v>
          </cell>
          <cell r="S111">
            <v>0.95309012325916442</v>
          </cell>
          <cell r="T111">
            <v>0.93951519099241609</v>
          </cell>
          <cell r="U111">
            <v>0.91981111061611798</v>
          </cell>
          <cell r="V111">
            <v>0.88</v>
          </cell>
          <cell r="W111">
            <v>0.86812486613216011</v>
          </cell>
          <cell r="X111">
            <v>0.87853021560886724</v>
          </cell>
          <cell r="Y111">
            <v>0.88328131739869575</v>
          </cell>
          <cell r="Z111">
            <v>0.86910442089262341</v>
          </cell>
          <cell r="AA111">
            <v>0.12477078349282178</v>
          </cell>
          <cell r="AB111">
            <v>-0.62065035733919527</v>
          </cell>
          <cell r="AC111">
            <v>-0.46761050344620736</v>
          </cell>
          <cell r="AD111">
            <v>0.19830977263661853</v>
          </cell>
          <cell r="AE111">
            <v>0.31154258384366917</v>
          </cell>
          <cell r="AG111">
            <v>0.99</v>
          </cell>
          <cell r="AH111">
            <v>0.99</v>
          </cell>
          <cell r="AI111">
            <v>0.96899999999999997</v>
          </cell>
          <cell r="AJ111">
            <v>0.89700000000000002</v>
          </cell>
          <cell r="AK111">
            <v>0.12879666940788947</v>
          </cell>
          <cell r="AL111">
            <v>0.14889726561348016</v>
          </cell>
          <cell r="AM111">
            <v>8.1921578546500839E-2</v>
          </cell>
          <cell r="AN111">
            <v>0.73</v>
          </cell>
          <cell r="AO111">
            <v>0.7</v>
          </cell>
          <cell r="AP111">
            <v>0.66999999999999993</v>
          </cell>
          <cell r="AQ111">
            <v>0.6399999999999999</v>
          </cell>
          <cell r="AR111">
            <v>0.60999999999999988</v>
          </cell>
          <cell r="AS111">
            <v>0.57999999999999985</v>
          </cell>
        </row>
        <row r="112">
          <cell r="I112" t="str">
            <v>% change Y/Y</v>
          </cell>
          <cell r="L112" t="str">
            <v>NA</v>
          </cell>
          <cell r="M112">
            <v>0.21212121212121215</v>
          </cell>
          <cell r="N112">
            <v>0.75000000000000022</v>
          </cell>
          <cell r="O112">
            <v>-1.4285714285714346E-2</v>
          </cell>
          <cell r="P112">
            <v>0.1159420289855071</v>
          </cell>
          <cell r="Q112">
            <v>0.49350649350649367</v>
          </cell>
          <cell r="R112">
            <v>-0.15652173913043477</v>
          </cell>
          <cell r="S112">
            <v>0.268041237113402</v>
          </cell>
          <cell r="T112">
            <v>-0.17073170731707321</v>
          </cell>
          <cell r="U112">
            <v>2.8921568627450984</v>
          </cell>
          <cell r="V112">
            <v>0.52644836272040285</v>
          </cell>
          <cell r="W112">
            <v>0.20132013201320142</v>
          </cell>
          <cell r="X112">
            <v>0.48901098901098905</v>
          </cell>
          <cell r="Y112">
            <v>-0.11162361623616246</v>
          </cell>
          <cell r="Z112">
            <v>2.3499480789200415</v>
          </cell>
          <cell r="AA112" t="str">
            <v>NA</v>
          </cell>
          <cell r="AB112" t="str">
            <v>NA</v>
          </cell>
          <cell r="AC112" t="str">
            <v>NA</v>
          </cell>
          <cell r="AD112" t="str">
            <v>NA</v>
          </cell>
          <cell r="AE112">
            <v>1.6857057416267942</v>
          </cell>
          <cell r="AK112">
            <v>0.28541226215644278</v>
          </cell>
          <cell r="AL112">
            <v>6.2487664473684221</v>
          </cell>
          <cell r="AM112">
            <v>1.8733337114980997</v>
          </cell>
        </row>
        <row r="113">
          <cell r="I113" t="str">
            <v>Technology and development (ex-SBC)</v>
          </cell>
          <cell r="L113">
            <v>0.218</v>
          </cell>
          <cell r="M113">
            <v>0.25700000000000001</v>
          </cell>
          <cell r="N113">
            <v>0.27500000000000002</v>
          </cell>
          <cell r="O113">
            <v>0.33300000000000002</v>
          </cell>
          <cell r="P113">
            <v>0.48599999999999999</v>
          </cell>
          <cell r="Q113">
            <v>0.55900000000000005</v>
          </cell>
          <cell r="R113">
            <v>0.52200000000000002</v>
          </cell>
          <cell r="S113">
            <v>0.59599999999999997</v>
          </cell>
          <cell r="T113">
            <v>0.64400000000000002</v>
          </cell>
          <cell r="U113">
            <v>0.91799999999999993</v>
          </cell>
          <cell r="V113">
            <v>1.133</v>
          </cell>
          <cell r="W113">
            <v>1.4790000000000001</v>
          </cell>
          <cell r="X113">
            <v>2.2650000000000001</v>
          </cell>
          <cell r="Y113">
            <v>2.3010000000000002</v>
          </cell>
          <cell r="Z113">
            <v>5.7930000000000001</v>
          </cell>
          <cell r="AA113">
            <v>2.6560000000000001</v>
          </cell>
          <cell r="AB113">
            <v>3.3379999999999996</v>
          </cell>
          <cell r="AC113">
            <v>3.5989999999999998</v>
          </cell>
          <cell r="AD113">
            <v>7.8840000000000003</v>
          </cell>
          <cell r="AE113">
            <v>8.1143999999999998</v>
          </cell>
          <cell r="AF113">
            <v>7.5145759999999999</v>
          </cell>
          <cell r="AG113">
            <v>8.4373319999999996</v>
          </cell>
          <cell r="AH113">
            <v>7.8551200000000003</v>
          </cell>
          <cell r="AI113">
            <v>9.2301300000000008</v>
          </cell>
          <cell r="AJ113">
            <v>10.678833999999998</v>
          </cell>
          <cell r="AK113">
            <v>0.65900000000000003</v>
          </cell>
          <cell r="AL113">
            <v>1.083</v>
          </cell>
          <cell r="AM113">
            <v>2.1629999999999998</v>
          </cell>
          <cell r="AN113">
            <v>4.1739999999999995</v>
          </cell>
          <cell r="AO113">
            <v>13.015000000000002</v>
          </cell>
          <cell r="AP113">
            <v>22.935400000000001</v>
          </cell>
          <cell r="AQ113">
            <v>33.037157999999998</v>
          </cell>
          <cell r="AR113">
            <v>43.460437299999995</v>
          </cell>
          <cell r="AS113">
            <v>55.318928048999993</v>
          </cell>
          <cell r="AT113">
            <v>66.907219050671983</v>
          </cell>
          <cell r="AU113">
            <v>77.509439915624625</v>
          </cell>
          <cell r="AV113">
            <v>86.600243089344531</v>
          </cell>
          <cell r="AW113">
            <v>97.951110151551106</v>
          </cell>
        </row>
        <row r="114">
          <cell r="I114" t="str">
            <v>Period-to-period change</v>
          </cell>
          <cell r="L114" t="str">
            <v>NA</v>
          </cell>
          <cell r="M114">
            <v>3.9000000000000007E-2</v>
          </cell>
          <cell r="N114">
            <v>1.8000000000000016E-2</v>
          </cell>
          <cell r="O114">
            <v>5.7999999999999996E-2</v>
          </cell>
          <cell r="P114">
            <v>0.15299999999999997</v>
          </cell>
          <cell r="Q114">
            <v>7.3000000000000065E-2</v>
          </cell>
          <cell r="R114">
            <v>-3.7000000000000033E-2</v>
          </cell>
          <cell r="S114">
            <v>7.3999999999999955E-2</v>
          </cell>
          <cell r="T114">
            <v>4.8000000000000043E-2</v>
          </cell>
          <cell r="U114">
            <v>0.27399999999999991</v>
          </cell>
          <cell r="V114">
            <v>0.21500000000000008</v>
          </cell>
          <cell r="W114">
            <v>0.34600000000000009</v>
          </cell>
          <cell r="X114">
            <v>0.78600000000000003</v>
          </cell>
          <cell r="Y114">
            <v>3.6000000000000032E-2</v>
          </cell>
          <cell r="Z114">
            <v>3.492</v>
          </cell>
          <cell r="AA114">
            <v>-3.137</v>
          </cell>
          <cell r="AB114">
            <v>0.6819999999999995</v>
          </cell>
          <cell r="AC114">
            <v>0.26100000000000012</v>
          </cell>
          <cell r="AD114">
            <v>4.2850000000000001</v>
          </cell>
          <cell r="AE114">
            <v>0.23039999999999949</v>
          </cell>
          <cell r="AF114">
            <v>-0.59982399999999991</v>
          </cell>
          <cell r="AG114">
            <v>0.92275599999999969</v>
          </cell>
          <cell r="AH114">
            <v>-0.58221199999999929</v>
          </cell>
          <cell r="AI114">
            <v>1.3750100000000005</v>
          </cell>
          <cell r="AJ114">
            <v>0.61338953297710219</v>
          </cell>
          <cell r="AK114">
            <v>0.65900000000000003</v>
          </cell>
          <cell r="AL114">
            <v>0.42399999999999993</v>
          </cell>
          <cell r="AM114">
            <v>1.0799999999999998</v>
          </cell>
          <cell r="AN114">
            <v>2.0109999999999997</v>
          </cell>
          <cell r="AO114">
            <v>8.8410000000000029</v>
          </cell>
          <cell r="AP114">
            <v>9.920399999999999</v>
          </cell>
          <cell r="AQ114">
            <v>10.101757999999997</v>
          </cell>
          <cell r="AR114">
            <v>10.423279299999997</v>
          </cell>
          <cell r="AS114">
            <v>11.858490748999998</v>
          </cell>
          <cell r="AT114">
            <v>11.58829100167199</v>
          </cell>
          <cell r="AU114">
            <v>10.602220864952642</v>
          </cell>
          <cell r="AV114">
            <v>9.0908031737199053</v>
          </cell>
          <cell r="AW114">
            <v>11.350867062206575</v>
          </cell>
        </row>
        <row r="115">
          <cell r="I115" t="str">
            <v>% of revenue</v>
          </cell>
          <cell r="L115">
            <v>0.13398893669330056</v>
          </cell>
          <cell r="M115">
            <v>7.5855962219598588E-2</v>
          </cell>
          <cell r="N115">
            <v>6.7024128686327081E-2</v>
          </cell>
          <cell r="O115">
            <v>4.6888200506899465E-2</v>
          </cell>
          <cell r="P115">
            <v>5.5070821529745045E-2</v>
          </cell>
          <cell r="Q115">
            <v>6.038021170879241E-2</v>
          </cell>
          <cell r="R115">
            <v>4.7437295528898589E-2</v>
          </cell>
          <cell r="S115">
            <v>3.1801931593831705E-2</v>
          </cell>
          <cell r="T115">
            <v>2.9963243846833857E-2</v>
          </cell>
          <cell r="U115">
            <v>4.0896333585779834E-2</v>
          </cell>
          <cell r="V115">
            <v>4.4979951566159831E-2</v>
          </cell>
          <cell r="W115">
            <v>4.2808764363657416E-2</v>
          </cell>
          <cell r="X115">
            <v>6.8782265411478902E-2</v>
          </cell>
          <cell r="Y115">
            <v>5.8384714927304564E-2</v>
          </cell>
          <cell r="Z115">
            <v>9.3405353111899389E-2</v>
          </cell>
          <cell r="AA115">
            <v>4.5824706694271911E-2</v>
          </cell>
          <cell r="AB115">
            <v>6.7518912577369625E-2</v>
          </cell>
          <cell r="AC115">
            <v>6.3130382921994771E-2</v>
          </cell>
          <cell r="AD115">
            <v>9.1334569045412428E-2</v>
          </cell>
          <cell r="AE115">
            <v>7.9999999999999988E-2</v>
          </cell>
          <cell r="AF115">
            <v>0.08</v>
          </cell>
          <cell r="AG115">
            <v>0.08</v>
          </cell>
          <cell r="AH115">
            <v>7.0000000000000007E-2</v>
          </cell>
          <cell r="AI115">
            <v>7.0000000000000007E-2</v>
          </cell>
          <cell r="AJ115">
            <v>0.13622947973533439</v>
          </cell>
          <cell r="AK115">
            <v>0.10491959879000161</v>
          </cell>
          <cell r="AL115">
            <v>6.6769420468557342E-2</v>
          </cell>
          <cell r="AM115">
            <v>4.5224554654177469E-2</v>
          </cell>
          <cell r="AN115">
            <v>4.0259264260498848E-2</v>
          </cell>
          <cell r="AO115">
            <v>6.767331700646316E-2</v>
          </cell>
          <cell r="AP115">
            <v>7.7959326573690424E-2</v>
          </cell>
          <cell r="AQ115">
            <v>7.4496293298917174E-2</v>
          </cell>
          <cell r="AR115">
            <v>7.0000000000000007E-2</v>
          </cell>
          <cell r="AS115">
            <v>6.7500000000000004E-2</v>
          </cell>
          <cell r="AT115">
            <v>6.5000000000000002E-2</v>
          </cell>
          <cell r="AU115">
            <v>6.25E-2</v>
          </cell>
          <cell r="AV115">
            <v>0.06</v>
          </cell>
          <cell r="AW115">
            <v>0.06</v>
          </cell>
        </row>
        <row r="116">
          <cell r="I116" t="str">
            <v>% change Y/Y</v>
          </cell>
          <cell r="L116" t="str">
            <v>NA</v>
          </cell>
          <cell r="M116" t="str">
            <v>NA</v>
          </cell>
          <cell r="N116" t="str">
            <v>NA</v>
          </cell>
          <cell r="O116" t="str">
            <v>NA</v>
          </cell>
          <cell r="P116">
            <v>1.2293577981651373</v>
          </cell>
          <cell r="Q116">
            <v>1.1750972762645917</v>
          </cell>
          <cell r="R116">
            <v>0.89818181818181819</v>
          </cell>
          <cell r="S116">
            <v>0.78978978978978964</v>
          </cell>
          <cell r="T116">
            <v>0.32510288065843618</v>
          </cell>
          <cell r="U116">
            <v>0.64221824686940931</v>
          </cell>
          <cell r="V116">
            <v>1.1704980842911876</v>
          </cell>
          <cell r="W116">
            <v>1.4815436241610742</v>
          </cell>
          <cell r="X116">
            <v>2.5170807453416151</v>
          </cell>
          <cell r="Y116">
            <v>1.5065359477124187</v>
          </cell>
          <cell r="Z116">
            <v>4.1129744042365406</v>
          </cell>
          <cell r="AA116">
            <v>0.79580797836375927</v>
          </cell>
          <cell r="AB116">
            <v>0.47373068432671062</v>
          </cell>
          <cell r="AC116">
            <v>0.56410256410256387</v>
          </cell>
          <cell r="AD116">
            <v>0.36095287415846711</v>
          </cell>
          <cell r="AE116">
            <v>2.0551204819277107</v>
          </cell>
          <cell r="AF116">
            <v>1.2512210904733374</v>
          </cell>
          <cell r="AG116">
            <v>1.3443545429285915</v>
          </cell>
          <cell r="AH116">
            <v>-3.663115169964537E-3</v>
          </cell>
          <cell r="AI116">
            <v>0.13750000000000018</v>
          </cell>
          <cell r="AJ116">
            <v>4.0259264260498848E-2</v>
          </cell>
          <cell r="AK116">
            <v>0.10491959879000161</v>
          </cell>
          <cell r="AL116">
            <v>0.64339908952959024</v>
          </cell>
          <cell r="AM116">
            <v>0.99722991689750673</v>
          </cell>
          <cell r="AN116">
            <v>0.92972723069810437</v>
          </cell>
          <cell r="AO116">
            <v>2.1181121226641122</v>
          </cell>
          <cell r="AP116">
            <v>0.76222819823280807</v>
          </cell>
          <cell r="AQ116">
            <v>0.44044394255168839</v>
          </cell>
          <cell r="AR116">
            <v>0.31550169357787983</v>
          </cell>
          <cell r="AS116">
            <v>0.27285714285714291</v>
          </cell>
          <cell r="AT116">
            <v>0.20948148148148138</v>
          </cell>
          <cell r="AU116">
            <v>0.15846153846153843</v>
          </cell>
          <cell r="AV116">
            <v>0.11728639999999979</v>
          </cell>
          <cell r="AW116">
            <v>0.13107200000000008</v>
          </cell>
        </row>
        <row r="117">
          <cell r="I117" t="str">
            <v>% change Q/Q</v>
          </cell>
          <cell r="L117" t="str">
            <v>NA</v>
          </cell>
          <cell r="M117">
            <v>0.17889908256880727</v>
          </cell>
          <cell r="N117">
            <v>7.0038910505836549E-2</v>
          </cell>
          <cell r="O117">
            <v>0.21090909090909093</v>
          </cell>
          <cell r="P117">
            <v>0.45945945945945943</v>
          </cell>
          <cell r="Q117">
            <v>0.15020576131687258</v>
          </cell>
          <cell r="R117">
            <v>-6.6189624329159313E-2</v>
          </cell>
          <cell r="S117">
            <v>0.14176245210727956</v>
          </cell>
          <cell r="T117">
            <v>8.0536912751677958E-2</v>
          </cell>
          <cell r="U117">
            <v>0.42546583850931663</v>
          </cell>
          <cell r="V117">
            <v>0.23420479302832264</v>
          </cell>
          <cell r="W117">
            <v>0.30538393645189776</v>
          </cell>
          <cell r="X117">
            <v>0.53144016227180524</v>
          </cell>
          <cell r="Y117">
            <v>1.5894039735099286E-2</v>
          </cell>
          <cell r="Z117">
            <v>1.5176010430247717</v>
          </cell>
          <cell r="AA117">
            <v>-0.54151562230277928</v>
          </cell>
          <cell r="AB117">
            <v>0.25677710843373469</v>
          </cell>
          <cell r="AC117">
            <v>7.819053325344516E-2</v>
          </cell>
          <cell r="AD117">
            <v>1.1906085023617674</v>
          </cell>
          <cell r="AE117">
            <v>2.9223744292237397E-2</v>
          </cell>
          <cell r="AF117">
            <v>-7.3920930691117048E-2</v>
          </cell>
          <cell r="AG117">
            <v>0.12279548440257959</v>
          </cell>
          <cell r="AH117">
            <v>-6.9004277655543178E-2</v>
          </cell>
          <cell r="AI117">
            <v>0.17504633920296575</v>
          </cell>
          <cell r="AJ117">
            <v>0.19894288084260883</v>
          </cell>
          <cell r="AK117">
            <v>0.88791593695271454</v>
          </cell>
          <cell r="AL117">
            <v>0.38378545006165227</v>
          </cell>
          <cell r="AM117">
            <v>0.2563979259011458</v>
          </cell>
          <cell r="AN117">
            <v>0.19894288084260883</v>
          </cell>
          <cell r="AO117">
            <v>0.2040333883050876</v>
          </cell>
          <cell r="AP117">
            <v>0.17485499560870357</v>
          </cell>
          <cell r="AQ117">
            <v>0.12000000000000001</v>
          </cell>
          <cell r="AR117">
            <v>0.11</v>
          </cell>
          <cell r="AS117">
            <v>0.10000000000000002</v>
          </cell>
          <cell r="AT117">
            <v>9.0000000000000011E-2</v>
          </cell>
          <cell r="AU117">
            <v>8.0000000000000016E-2</v>
          </cell>
          <cell r="AV117">
            <v>0.08</v>
          </cell>
          <cell r="AW117">
            <v>0.08</v>
          </cell>
        </row>
        <row r="118">
          <cell r="I118" t="str">
            <v>DRIVER: Base case - % of revenue</v>
          </cell>
          <cell r="L118">
            <v>2.0282728948985865E-2</v>
          </cell>
          <cell r="M118">
            <v>1.1806375442739079E-2</v>
          </cell>
          <cell r="N118">
            <v>1.7060687301974169E-2</v>
          </cell>
          <cell r="O118">
            <v>9.7155730780061952E-3</v>
          </cell>
          <cell r="P118">
            <v>8.7252124645892364E-3</v>
          </cell>
          <cell r="Q118">
            <v>1.2421689349751568E-2</v>
          </cell>
          <cell r="R118">
            <v>8.8149763722282816E-3</v>
          </cell>
          <cell r="S118">
            <v>6.5631503121498323E-3</v>
          </cell>
          <cell r="T118">
            <v>4.7457311682873498E-3</v>
          </cell>
          <cell r="U118">
            <v>1.7686105047445094E-2</v>
          </cell>
          <cell r="V118">
            <v>2.4058120608201991E-2</v>
          </cell>
          <cell r="W118">
            <v>2.1071521606992966E-2</v>
          </cell>
          <cell r="X118">
            <v>3.2918311569996965E-2</v>
          </cell>
          <cell r="Y118">
            <v>2.4434802466316508E-2</v>
          </cell>
          <cell r="Z118">
            <v>6.8107925516193046E-2</v>
          </cell>
          <cell r="AA118">
            <v>3.7974465148378191E-2</v>
          </cell>
          <cell r="AB118">
            <v>3.3516728022978275E-2</v>
          </cell>
          <cell r="AC118">
            <v>6.1481520461681489E-2</v>
          </cell>
          <cell r="AD118">
            <v>0.05</v>
          </cell>
          <cell r="AE118">
            <v>0.08</v>
          </cell>
          <cell r="AF118">
            <v>0.08</v>
          </cell>
          <cell r="AG118">
            <v>0.08</v>
          </cell>
          <cell r="AH118">
            <v>7.0000000000000007E-2</v>
          </cell>
          <cell r="AI118">
            <v>7.0000000000000007E-2</v>
          </cell>
          <cell r="AJ118">
            <v>1.7679739192499856E-2</v>
          </cell>
          <cell r="AK118">
            <v>2.0538130870880435E-2</v>
          </cell>
          <cell r="AL118">
            <v>1.3070283600493221E-2</v>
          </cell>
          <cell r="AM118">
            <v>8.6142008865099963E-3</v>
          </cell>
          <cell r="AN118">
            <v>1.7679739192499856E-2</v>
          </cell>
          <cell r="AO118">
            <v>4.2067463288061373E-2</v>
          </cell>
          <cell r="AP118">
            <v>4.9496931927909334E-2</v>
          </cell>
          <cell r="AQ118">
            <v>4.6999999999999993E-2</v>
          </cell>
          <cell r="AR118">
            <v>7.0000000000000007E-2</v>
          </cell>
          <cell r="AS118">
            <v>6.7500000000000004E-2</v>
          </cell>
          <cell r="AT118">
            <v>6.5000000000000002E-2</v>
          </cell>
          <cell r="AU118">
            <v>6.25E-2</v>
          </cell>
          <cell r="AV118">
            <v>0.06</v>
          </cell>
          <cell r="AW118">
            <v>0.06</v>
          </cell>
        </row>
        <row r="119">
          <cell r="I119" t="str">
            <v>Bull case</v>
          </cell>
          <cell r="L119">
            <v>0.87031346035648427</v>
          </cell>
          <cell r="M119">
            <v>0.43417945690672965</v>
          </cell>
          <cell r="N119">
            <v>0.38630270533755789</v>
          </cell>
          <cell r="O119">
            <v>10</v>
          </cell>
          <cell r="P119">
            <v>0.25189801699716713</v>
          </cell>
          <cell r="Q119">
            <v>0.2589112119248218</v>
          </cell>
          <cell r="R119">
            <v>0.24054889131225007</v>
          </cell>
          <cell r="S119">
            <v>0.26658129235366312</v>
          </cell>
          <cell r="T119">
            <v>0.17829060624389337</v>
          </cell>
          <cell r="U119">
            <v>0.2019423530984096</v>
          </cell>
          <cell r="V119">
            <v>34</v>
          </cell>
          <cell r="W119">
            <v>44</v>
          </cell>
          <cell r="X119">
            <v>49</v>
          </cell>
          <cell r="Y119">
            <v>54</v>
          </cell>
          <cell r="Z119">
            <v>73</v>
          </cell>
          <cell r="AA119">
            <v>76.064377777777764</v>
          </cell>
          <cell r="AB119">
            <v>77.29483333333333</v>
          </cell>
          <cell r="AC119">
            <v>76.599305555555532</v>
          </cell>
          <cell r="AD119">
            <v>106.43399999999998</v>
          </cell>
          <cell r="AE119">
            <v>7.4999999999999997E-2</v>
          </cell>
          <cell r="AF119">
            <v>7.4999999999999997E-2</v>
          </cell>
          <cell r="AG119">
            <v>7.4999999999999997E-2</v>
          </cell>
          <cell r="AH119">
            <v>6.5000000000000002E-2</v>
          </cell>
          <cell r="AI119">
            <v>6.5000000000000002E-2</v>
          </cell>
          <cell r="AJ119">
            <v>44</v>
          </cell>
          <cell r="AK119">
            <v>76.064377777777764</v>
          </cell>
          <cell r="AL119">
            <v>107.21176633333329</v>
          </cell>
          <cell r="AM119">
            <v>144.38148883333326</v>
          </cell>
          <cell r="AN119">
            <v>178.68187659583322</v>
          </cell>
          <cell r="AO119">
            <v>207.78224726814568</v>
          </cell>
          <cell r="AP119">
            <v>229.37258422890847</v>
          </cell>
          <cell r="AQ119">
            <v>245.09791237105668</v>
          </cell>
          <cell r="AR119">
            <v>6.5000000000000002E-2</v>
          </cell>
          <cell r="AS119">
            <v>6.25E-2</v>
          </cell>
          <cell r="AT119">
            <v>6.0000000000000005E-2</v>
          </cell>
          <cell r="AU119">
            <v>5.7500000000000002E-2</v>
          </cell>
          <cell r="AV119">
            <v>5.5E-2</v>
          </cell>
          <cell r="AW119">
            <v>5.5E-2</v>
          </cell>
        </row>
        <row r="120">
          <cell r="I120" t="str">
            <v>Bull case spread - bps</v>
          </cell>
          <cell r="L120">
            <v>5998.1648699999996</v>
          </cell>
          <cell r="M120">
            <v>12480.941863</v>
          </cell>
          <cell r="N120">
            <v>17137.692219</v>
          </cell>
          <cell r="O120">
            <v>32</v>
          </cell>
          <cell r="P120">
            <v>4.6830740740740735</v>
          </cell>
          <cell r="Q120">
            <v>4.8372592592592598</v>
          </cell>
          <cell r="R120">
            <v>5.1141481481481481</v>
          </cell>
          <cell r="S120">
            <v>8.0670370370370375</v>
          </cell>
          <cell r="T120">
            <v>7.8049629629629624</v>
          </cell>
          <cell r="U120">
            <v>8.969444444444445</v>
          </cell>
          <cell r="V120">
            <v>9.43</v>
          </cell>
          <cell r="W120">
            <v>12.523</v>
          </cell>
          <cell r="X120">
            <v>14.854000000000001</v>
          </cell>
          <cell r="Y120">
            <v>16.959</v>
          </cell>
          <cell r="Z120">
            <v>17.788</v>
          </cell>
          <cell r="AA120">
            <v>19.048000000000002</v>
          </cell>
          <cell r="AB120">
            <v>22.206</v>
          </cell>
          <cell r="AC120">
            <v>23.231999999999999</v>
          </cell>
          <cell r="AD120">
            <v>32.966204599999998</v>
          </cell>
          <cell r="AE120">
            <v>-50</v>
          </cell>
          <cell r="AF120">
            <v>-50</v>
          </cell>
          <cell r="AG120">
            <v>-50</v>
          </cell>
          <cell r="AH120">
            <v>-50</v>
          </cell>
          <cell r="AI120">
            <v>-50</v>
          </cell>
          <cell r="AJ120">
            <v>38.727407407407398</v>
          </cell>
          <cell r="AK120">
            <v>9.6402222222222225</v>
          </cell>
          <cell r="AL120">
            <v>11.686629629629628</v>
          </cell>
          <cell r="AM120">
            <v>22.701518518518515</v>
          </cell>
          <cell r="AN120">
            <v>38.727407407407398</v>
          </cell>
          <cell r="AO120">
            <v>68.648999999999987</v>
          </cell>
          <cell r="AP120">
            <v>120.3831646</v>
          </cell>
          <cell r="AQ120">
            <v>138.25370090000001</v>
          </cell>
          <cell r="AR120">
            <v>-50</v>
          </cell>
          <cell r="AS120">
            <v>-50</v>
          </cell>
          <cell r="AT120">
            <v>-50</v>
          </cell>
          <cell r="AU120">
            <v>-50</v>
          </cell>
          <cell r="AV120">
            <v>-50</v>
          </cell>
          <cell r="AW120">
            <v>-50</v>
          </cell>
        </row>
        <row r="121">
          <cell r="I121" t="str">
            <v>Bear case</v>
          </cell>
          <cell r="L121">
            <v>1.434883562111589</v>
          </cell>
          <cell r="M121">
            <v>0.8123114259477896</v>
          </cell>
          <cell r="N121">
            <v>0.70726929708162956</v>
          </cell>
          <cell r="O121">
            <v>0.52070360983343233</v>
          </cell>
          <cell r="P121">
            <v>0.53065995173643898</v>
          </cell>
          <cell r="Q121">
            <v>0.52249505932806872</v>
          </cell>
          <cell r="R121">
            <v>0.46475355762887571</v>
          </cell>
          <cell r="S121">
            <v>0.43044859063214541</v>
          </cell>
          <cell r="T121">
            <v>0.36313976471236975</v>
          </cell>
          <cell r="U121">
            <v>0.39958321577246159</v>
          </cell>
          <cell r="V121">
            <v>0.37436976457977689</v>
          </cell>
          <cell r="W121">
            <v>0.36247069379721553</v>
          </cell>
          <cell r="X121">
            <v>0.45107804433647136</v>
          </cell>
          <cell r="Y121">
            <v>0.43031133439902564</v>
          </cell>
          <cell r="Z121">
            <v>0.37554363889709919</v>
          </cell>
          <cell r="AA121">
            <v>0.32864044168391998</v>
          </cell>
          <cell r="AB121">
            <v>0.44916865568995507</v>
          </cell>
          <cell r="AC121">
            <v>0.40751460295742775</v>
          </cell>
          <cell r="AD121">
            <v>0.38882054803471455</v>
          </cell>
          <cell r="AE121">
            <v>0.09</v>
          </cell>
          <cell r="AF121">
            <v>0.09</v>
          </cell>
          <cell r="AG121">
            <v>0.09</v>
          </cell>
          <cell r="AH121">
            <v>0.08</v>
          </cell>
          <cell r="AI121">
            <v>0.08</v>
          </cell>
          <cell r="AJ121">
            <v>0.37353544056991261</v>
          </cell>
          <cell r="AK121">
            <v>1.5348228342974404</v>
          </cell>
          <cell r="AL121">
            <v>0.7205073754395579</v>
          </cell>
          <cell r="AM121">
            <v>0.47464912851297392</v>
          </cell>
          <cell r="AN121">
            <v>0.37353544056991261</v>
          </cell>
          <cell r="AO121">
            <v>0.38639139513809534</v>
          </cell>
          <cell r="AP121">
            <v>0.3776796166354619</v>
          </cell>
          <cell r="AQ121">
            <v>0.28916338331218683</v>
          </cell>
          <cell r="AR121">
            <v>0.08</v>
          </cell>
          <cell r="AS121">
            <v>7.7499999999999999E-2</v>
          </cell>
          <cell r="AT121">
            <v>7.4999999999999997E-2</v>
          </cell>
          <cell r="AU121">
            <v>7.2499999999999995E-2</v>
          </cell>
          <cell r="AV121">
            <v>6.9999999999999993E-2</v>
          </cell>
          <cell r="AW121">
            <v>6.9999999999999993E-2</v>
          </cell>
        </row>
        <row r="122">
          <cell r="I122" t="str">
            <v>Bear case spread - bps</v>
          </cell>
          <cell r="L122">
            <v>2842.3684499999999</v>
          </cell>
          <cell r="M122">
            <v>5988.5585010000004</v>
          </cell>
          <cell r="N122">
            <v>8144.9836450000003</v>
          </cell>
          <cell r="O122">
            <v>11531.507998999999</v>
          </cell>
          <cell r="P122">
            <v>14644.938435</v>
          </cell>
          <cell r="Q122">
            <v>14463.974343</v>
          </cell>
          <cell r="R122">
            <v>14686.689833</v>
          </cell>
          <cell r="S122">
            <v>29153.233948000001</v>
          </cell>
          <cell r="T122">
            <v>32450.660894000001</v>
          </cell>
          <cell r="U122">
            <v>36414.207995999997</v>
          </cell>
          <cell r="V122">
            <v>37986.575336000002</v>
          </cell>
          <cell r="W122">
            <v>32</v>
          </cell>
          <cell r="X122">
            <v>20</v>
          </cell>
          <cell r="Y122">
            <v>13</v>
          </cell>
          <cell r="Z122">
            <v>68</v>
          </cell>
          <cell r="AA122">
            <v>9.5559999999999832</v>
          </cell>
          <cell r="AB122">
            <v>5.0340000000000487</v>
          </cell>
          <cell r="AC122">
            <v>0.28499999999996817</v>
          </cell>
          <cell r="AD122">
            <v>75.564999999999998</v>
          </cell>
          <cell r="AE122">
            <v>100</v>
          </cell>
          <cell r="AF122">
            <v>100</v>
          </cell>
          <cell r="AG122">
            <v>100</v>
          </cell>
          <cell r="AH122">
            <v>100</v>
          </cell>
          <cell r="AI122">
            <v>100</v>
          </cell>
          <cell r="AJ122">
            <v>159809.56739933667</v>
          </cell>
          <cell r="AK122">
            <v>110.55599999999998</v>
          </cell>
          <cell r="AL122">
            <v>84.801779999999951</v>
          </cell>
          <cell r="AM122">
            <v>52.169722499999978</v>
          </cell>
          <cell r="AN122">
            <v>49.300387762499952</v>
          </cell>
          <cell r="AO122">
            <v>44.100370672312465</v>
          </cell>
          <cell r="AP122">
            <v>36.590336960762784</v>
          </cell>
          <cell r="AQ122">
            <v>30.725328142148214</v>
          </cell>
          <cell r="AR122">
            <v>100</v>
          </cell>
          <cell r="AS122">
            <v>100</v>
          </cell>
          <cell r="AT122">
            <v>100</v>
          </cell>
          <cell r="AU122">
            <v>100</v>
          </cell>
          <cell r="AV122">
            <v>100</v>
          </cell>
          <cell r="AW122">
            <v>100</v>
          </cell>
        </row>
        <row r="123">
          <cell r="I123" t="str">
            <v>SCENARIO OUTPUT</v>
          </cell>
          <cell r="L123" t="str">
            <v>NA</v>
          </cell>
          <cell r="M123" t="str">
            <v>NA</v>
          </cell>
          <cell r="N123" t="str">
            <v>NA</v>
          </cell>
          <cell r="O123" t="str">
            <v>NA</v>
          </cell>
          <cell r="P123">
            <v>4.7879999999999994</v>
          </cell>
          <cell r="Q123">
            <v>4.9830000000000005</v>
          </cell>
          <cell r="R123">
            <v>5.2470000000000008</v>
          </cell>
          <cell r="S123">
            <v>8.1999999999999993</v>
          </cell>
          <cell r="T123">
            <v>7.9470000000000001</v>
          </cell>
          <cell r="U123">
            <v>9.39</v>
          </cell>
          <cell r="V123">
            <v>10.103</v>
          </cell>
          <cell r="W123">
            <v>13.317</v>
          </cell>
          <cell r="X123">
            <v>16.005000000000003</v>
          </cell>
          <cell r="Y123">
            <v>17.988</v>
          </cell>
          <cell r="Z123">
            <v>21.08</v>
          </cell>
          <cell r="AA123">
            <v>21.316000000000003</v>
          </cell>
          <cell r="AB123">
            <v>24.29</v>
          </cell>
          <cell r="AC123">
            <v>27.207000000000001</v>
          </cell>
          <cell r="AD123">
            <v>37.305461600000001</v>
          </cell>
          <cell r="AE123">
            <v>0.08</v>
          </cell>
          <cell r="AF123">
            <v>0.08</v>
          </cell>
          <cell r="AG123">
            <v>0.08</v>
          </cell>
          <cell r="AH123">
            <v>7.0000000000000007E-2</v>
          </cell>
          <cell r="AI123">
            <v>7.0000000000000007E-2</v>
          </cell>
          <cell r="AJ123">
            <v>40.756999999999991</v>
          </cell>
          <cell r="AK123">
            <v>9.8079999999999998</v>
          </cell>
          <cell r="AL123">
            <v>12.03</v>
          </cell>
          <cell r="AM123">
            <v>23.217999999999996</v>
          </cell>
          <cell r="AN123">
            <v>40.756999999999991</v>
          </cell>
          <cell r="AO123">
            <v>76.388999999999996</v>
          </cell>
          <cell r="AP123">
            <v>148.2570216</v>
          </cell>
          <cell r="AQ123">
            <v>161.12516277000003</v>
          </cell>
          <cell r="AR123">
            <v>7.0000000000000007E-2</v>
          </cell>
          <cell r="AS123">
            <v>6.7500000000000004E-2</v>
          </cell>
          <cell r="AT123">
            <v>6.5000000000000002E-2</v>
          </cell>
          <cell r="AU123">
            <v>6.25E-2</v>
          </cell>
          <cell r="AV123">
            <v>0.06</v>
          </cell>
          <cell r="AW123">
            <v>0.06</v>
          </cell>
        </row>
        <row r="124">
          <cell r="I124" t="str">
            <v>% of revenue</v>
          </cell>
          <cell r="L124">
            <v>1.4757221880762137</v>
          </cell>
          <cell r="M124">
            <v>0.8338252656434475</v>
          </cell>
          <cell r="N124">
            <v>0.73165976115037779</v>
          </cell>
          <cell r="O124">
            <v>0.53534215713883404</v>
          </cell>
          <cell r="P124">
            <v>0.54254957507082147</v>
          </cell>
          <cell r="Q124">
            <v>0.53823720025923538</v>
          </cell>
          <cell r="R124">
            <v>0.4768266085059979</v>
          </cell>
          <cell r="S124">
            <v>0.43754335414332207</v>
          </cell>
          <cell r="T124">
            <v>0.36974829014097615</v>
          </cell>
          <cell r="U124">
            <v>0.418318706285918</v>
          </cell>
          <cell r="V124">
            <v>0.40108777641033783</v>
          </cell>
          <cell r="W124">
            <v>0.38545254565978754</v>
          </cell>
          <cell r="X124">
            <v>0.48603097479501983</v>
          </cell>
          <cell r="Y124">
            <v>0.45642079622440435</v>
          </cell>
          <cell r="Z124">
            <v>0.44504496896508039</v>
          </cell>
          <cell r="AA124">
            <v>0.36777087646652867</v>
          </cell>
          <cell r="AB124">
            <v>0.4913224645009911</v>
          </cell>
          <cell r="AC124">
            <v>0.4772404357206757</v>
          </cell>
          <cell r="AD124">
            <v>0.44</v>
          </cell>
          <cell r="AE124">
            <v>0.46626639061421671</v>
          </cell>
          <cell r="AF124">
            <v>0.33699999999999997</v>
          </cell>
          <cell r="AG124">
            <v>0.33700000000000002</v>
          </cell>
          <cell r="AH124">
            <v>0.33699999999999997</v>
          </cell>
          <cell r="AI124">
            <v>0.33700000000000008</v>
          </cell>
          <cell r="AJ124">
            <v>0.39311136403094188</v>
          </cell>
          <cell r="AK124">
            <v>1.5615347874542271</v>
          </cell>
          <cell r="AL124">
            <v>0.74167694204685575</v>
          </cell>
          <cell r="AM124">
            <v>0.48544785481308017</v>
          </cell>
          <cell r="AN124">
            <v>0.39311136403094188</v>
          </cell>
          <cell r="AO124">
            <v>0.42995604135827137</v>
          </cell>
          <cell r="AP124">
            <v>0.46512861883515721</v>
          </cell>
          <cell r="AQ124">
            <v>0.33700000000000002</v>
          </cell>
          <cell r="AR124">
            <v>0.31199999999999994</v>
          </cell>
          <cell r="AS124">
            <v>0.28900000000000003</v>
          </cell>
          <cell r="AT124">
            <v>0.27250000000000002</v>
          </cell>
          <cell r="AU124">
            <v>0.26250000000000007</v>
          </cell>
          <cell r="AV124">
            <v>0.26250000000000001</v>
          </cell>
          <cell r="AW124">
            <v>0.26250000000000001</v>
          </cell>
        </row>
        <row r="125">
          <cell r="I125" t="str">
            <v>BPs change Y/Y</v>
          </cell>
          <cell r="L125">
            <v>40178</v>
          </cell>
          <cell r="P125">
            <v>910.97675384491095</v>
          </cell>
          <cell r="Q125">
            <v>647.19810439226092</v>
          </cell>
          <cell r="R125">
            <v>-339.01472992944383</v>
          </cell>
          <cell r="S125">
            <v>427.7321212381857</v>
          </cell>
          <cell r="T125">
            <v>40908</v>
          </cell>
          <cell r="U125">
            <v>491.76090311412457</v>
          </cell>
          <cell r="V125">
            <v>1007.4199327665706</v>
          </cell>
          <cell r="W125">
            <v>200</v>
          </cell>
          <cell r="X125">
            <v>41274</v>
          </cell>
          <cell r="Y125">
            <v>200</v>
          </cell>
          <cell r="Z125">
            <v>500</v>
          </cell>
          <cell r="AA125">
            <v>200</v>
          </cell>
          <cell r="AB125">
            <v>41639</v>
          </cell>
          <cell r="AC125">
            <v>200</v>
          </cell>
          <cell r="AD125">
            <v>200</v>
          </cell>
          <cell r="AE125">
            <v>200</v>
          </cell>
          <cell r="AG125">
            <v>9.8079999999999998</v>
          </cell>
          <cell r="AH125">
            <v>12.03</v>
          </cell>
          <cell r="AI125">
            <v>366.56957236630427</v>
          </cell>
          <cell r="AJ125">
            <v>433.35075932175118</v>
          </cell>
          <cell r="AK125">
            <v>278.89216600539112</v>
          </cell>
          <cell r="AL125">
            <v>192.88271477124974</v>
          </cell>
          <cell r="AM125">
            <v>100</v>
          </cell>
          <cell r="AN125">
            <v>100</v>
          </cell>
          <cell r="AO125">
            <v>100</v>
          </cell>
          <cell r="AP125">
            <v>100</v>
          </cell>
          <cell r="AQ125">
            <v>100</v>
          </cell>
          <cell r="AR125">
            <v>100</v>
          </cell>
          <cell r="AS125">
            <v>100</v>
          </cell>
        </row>
        <row r="126">
          <cell r="I126" t="str">
            <v>General and administrative (ex-SBC)</v>
          </cell>
          <cell r="L126">
            <v>1.4159999999999999</v>
          </cell>
          <cell r="M126">
            <v>1.4710000000000001</v>
          </cell>
          <cell r="N126">
            <v>1.585</v>
          </cell>
          <cell r="O126">
            <v>1.7529999999999999</v>
          </cell>
          <cell r="P126">
            <v>2.2229999999999999</v>
          </cell>
          <cell r="Q126">
            <v>2.3969999999999998</v>
          </cell>
          <cell r="R126">
            <v>2.6469999999999998</v>
          </cell>
          <cell r="S126">
            <v>4.9960000000000004</v>
          </cell>
          <cell r="T126">
            <v>3.8319999999999999</v>
          </cell>
          <cell r="U126">
            <v>4.5330000000000004</v>
          </cell>
          <cell r="V126">
            <v>5.21</v>
          </cell>
          <cell r="W126">
            <v>7.0510000000000002</v>
          </cell>
          <cell r="X126">
            <v>8.0560000000000009</v>
          </cell>
          <cell r="Y126">
            <v>8.81</v>
          </cell>
          <cell r="Z126">
            <v>11.103</v>
          </cell>
          <cell r="AA126">
            <v>9.7960000000000012</v>
          </cell>
          <cell r="AB126">
            <v>11.011999999999999</v>
          </cell>
          <cell r="AC126">
            <v>11.609</v>
          </cell>
          <cell r="AD126">
            <v>12.452999999999999</v>
          </cell>
          <cell r="AE126">
            <v>14.200200000000002</v>
          </cell>
          <cell r="AF126">
            <v>11.271863999999999</v>
          </cell>
          <cell r="AG126">
            <v>11.601331500000001</v>
          </cell>
          <cell r="AH126">
            <v>12.34376</v>
          </cell>
          <cell r="AI126">
            <v>13.185900000000002</v>
          </cell>
          <cell r="AJ126">
            <v>103.678</v>
          </cell>
          <cell r="AK126">
            <v>5.577</v>
          </cell>
          <cell r="AL126">
            <v>6.2249999999999996</v>
          </cell>
          <cell r="AM126">
            <v>12.263</v>
          </cell>
          <cell r="AN126">
            <v>20.625999999999998</v>
          </cell>
          <cell r="AO126">
            <v>37.765000000000001</v>
          </cell>
          <cell r="AP126">
            <v>49.2742</v>
          </cell>
          <cell r="AQ126">
            <v>48.402855500000001</v>
          </cell>
          <cell r="AR126">
            <v>65.190655949999979</v>
          </cell>
          <cell r="AS126">
            <v>77.856269105999985</v>
          </cell>
          <cell r="AT126">
            <v>87.494055681647978</v>
          </cell>
          <cell r="AU126">
            <v>99.212083091999517</v>
          </cell>
          <cell r="AV126">
            <v>115.46699078579272</v>
          </cell>
          <cell r="AW126">
            <v>130.60148020206813</v>
          </cell>
        </row>
        <row r="127">
          <cell r="I127" t="str">
            <v>Period-to-period change</v>
          </cell>
          <cell r="L127" t="str">
            <v>NA</v>
          </cell>
          <cell r="M127">
            <v>5.500000000000016E-2</v>
          </cell>
          <cell r="N127">
            <v>0.11399999999999988</v>
          </cell>
          <cell r="O127">
            <v>0.16799999999999993</v>
          </cell>
          <cell r="P127">
            <v>0.47</v>
          </cell>
          <cell r="Q127">
            <v>0.17399999999999993</v>
          </cell>
          <cell r="R127">
            <v>0.25</v>
          </cell>
          <cell r="S127">
            <v>2.3490000000000006</v>
          </cell>
          <cell r="T127">
            <v>-1.1640000000000006</v>
          </cell>
          <cell r="U127">
            <v>0.70100000000000051</v>
          </cell>
          <cell r="V127">
            <v>0.6769999999999996</v>
          </cell>
          <cell r="W127">
            <v>1.8410000000000002</v>
          </cell>
          <cell r="X127">
            <v>1.0050000000000008</v>
          </cell>
          <cell r="Y127">
            <v>0.75399999999999956</v>
          </cell>
          <cell r="Z127">
            <v>2.2929999999999993</v>
          </cell>
          <cell r="AA127">
            <v>-1.3069999999999986</v>
          </cell>
          <cell r="AB127">
            <v>1.2159999999999975</v>
          </cell>
          <cell r="AC127">
            <v>0.59700000000000131</v>
          </cell>
          <cell r="AD127">
            <v>0.84399999999999942</v>
          </cell>
          <cell r="AE127">
            <v>1.747200000000003</v>
          </cell>
          <cell r="AF127">
            <v>-2.9283360000000034</v>
          </cell>
          <cell r="AG127">
            <v>0.32946750000000158</v>
          </cell>
          <cell r="AH127">
            <v>0.74242849999999905</v>
          </cell>
          <cell r="AI127">
            <v>0.84214000000000233</v>
          </cell>
          <cell r="AJ127">
            <v>1.1677260182319982</v>
          </cell>
          <cell r="AK127">
            <v>5.577</v>
          </cell>
          <cell r="AL127">
            <v>0.64799999999999969</v>
          </cell>
          <cell r="AM127">
            <v>6.0380000000000003</v>
          </cell>
          <cell r="AN127">
            <v>8.3629999999999978</v>
          </cell>
          <cell r="AO127">
            <v>17.139000000000003</v>
          </cell>
          <cell r="AP127">
            <v>11.5092</v>
          </cell>
          <cell r="AQ127">
            <v>-0.8713444999999993</v>
          </cell>
          <cell r="AR127">
            <v>16.787800449999978</v>
          </cell>
          <cell r="AS127">
            <v>12.665613156000006</v>
          </cell>
          <cell r="AT127">
            <v>9.6377865756479935</v>
          </cell>
          <cell r="AU127">
            <v>11.718027410351539</v>
          </cell>
          <cell r="AV127">
            <v>16.2549076937932</v>
          </cell>
          <cell r="AW127">
            <v>15.134489416275414</v>
          </cell>
        </row>
        <row r="128">
          <cell r="I128" t="str">
            <v>% of revenue</v>
          </cell>
          <cell r="L128">
            <v>0.87031346035648427</v>
          </cell>
          <cell r="M128">
            <v>0.43417945690672965</v>
          </cell>
          <cell r="N128">
            <v>0.38630270533755789</v>
          </cell>
          <cell r="O128">
            <v>0.2468318783441284</v>
          </cell>
          <cell r="P128">
            <v>0.25189801699716713</v>
          </cell>
          <cell r="Q128">
            <v>0.2589112119248218</v>
          </cell>
          <cell r="R128">
            <v>0.24054889131225007</v>
          </cell>
          <cell r="S128">
            <v>0.26658129235366312</v>
          </cell>
          <cell r="T128">
            <v>0.17829060624389337</v>
          </cell>
          <cell r="U128">
            <v>0.2019423530984096</v>
          </cell>
          <cell r="V128">
            <v>0.20683631744015243</v>
          </cell>
          <cell r="W128">
            <v>0.20408694897102667</v>
          </cell>
          <cell r="X128">
            <v>0.2446401457637413</v>
          </cell>
          <cell r="Y128">
            <v>0.22354165080815003</v>
          </cell>
          <cell r="Z128">
            <v>0.17902289584005157</v>
          </cell>
          <cell r="AA128">
            <v>0.16901311249137338</v>
          </cell>
          <cell r="AB128">
            <v>0.22274363849670289</v>
          </cell>
          <cell r="AC128">
            <v>0.20363451384869055</v>
          </cell>
          <cell r="AD128">
            <v>0.14426552363299353</v>
          </cell>
          <cell r="AE128">
            <v>0.14000000000000001</v>
          </cell>
          <cell r="AF128">
            <v>0.12</v>
          </cell>
          <cell r="AG128">
            <v>0.11</v>
          </cell>
          <cell r="AH128">
            <v>0.11</v>
          </cell>
          <cell r="AI128">
            <v>0.1</v>
          </cell>
          <cell r="AJ128">
            <v>0.65060419735689412</v>
          </cell>
          <cell r="AK128">
            <v>0.88791593695271454</v>
          </cell>
          <cell r="AL128">
            <v>0.38378545006165227</v>
          </cell>
          <cell r="AM128">
            <v>0.2563979259011458</v>
          </cell>
          <cell r="AN128">
            <v>0.19894288084260883</v>
          </cell>
          <cell r="AO128">
            <v>0.19636441158271845</v>
          </cell>
          <cell r="AP128">
            <v>0.1674870919825831</v>
          </cell>
          <cell r="AQ128">
            <v>0.10914477933704547</v>
          </cell>
          <cell r="AR128">
            <v>0.10499999999999998</v>
          </cell>
          <cell r="AS128">
            <v>9.5000000000000001E-2</v>
          </cell>
          <cell r="AT128">
            <v>8.5000000000000006E-2</v>
          </cell>
          <cell r="AU128">
            <v>0.08</v>
          </cell>
          <cell r="AV128">
            <v>0.08</v>
          </cell>
          <cell r="AW128">
            <v>7.9999999999999988E-2</v>
          </cell>
        </row>
        <row r="129">
          <cell r="I129" t="str">
            <v>% change Y/Y</v>
          </cell>
          <cell r="L129" t="str">
            <v>NA</v>
          </cell>
          <cell r="M129" t="str">
            <v>NA</v>
          </cell>
          <cell r="N129" t="str">
            <v>NA</v>
          </cell>
          <cell r="O129" t="str">
            <v>NA</v>
          </cell>
          <cell r="P129">
            <v>0.56991525423728806</v>
          </cell>
          <cell r="Q129">
            <v>0.62950373895309286</v>
          </cell>
          <cell r="R129">
            <v>0.67003154574132484</v>
          </cell>
          <cell r="S129">
            <v>1.8499714774671996</v>
          </cell>
          <cell r="T129">
            <v>0.72379667116509228</v>
          </cell>
          <cell r="U129">
            <v>0.89111389236545713</v>
          </cell>
          <cell r="V129">
            <v>0.96826596146581045</v>
          </cell>
          <cell r="W129">
            <v>0.41132906325060037</v>
          </cell>
          <cell r="X129">
            <v>1.1022964509394577</v>
          </cell>
          <cell r="Y129">
            <v>0.94352525921023611</v>
          </cell>
          <cell r="Z129">
            <v>1.1310940499040307</v>
          </cell>
          <cell r="AA129">
            <v>0.38930648135016321</v>
          </cell>
          <cell r="AB129">
            <v>0.36693147964250206</v>
          </cell>
          <cell r="AC129">
            <v>0.31770715096481261</v>
          </cell>
          <cell r="AD129">
            <v>0.12158875979465011</v>
          </cell>
          <cell r="AE129">
            <v>0.44959167006941625</v>
          </cell>
          <cell r="AF129">
            <v>2.3598256447511901E-2</v>
          </cell>
          <cell r="AG129">
            <v>-6.6056507881806503E-4</v>
          </cell>
          <cell r="AH129">
            <v>-8.7721834096201601E-3</v>
          </cell>
          <cell r="AI129">
            <v>-7.1428571428571397E-2</v>
          </cell>
          <cell r="AJ129">
            <v>-1.0490463230211966E-2</v>
          </cell>
          <cell r="AK129">
            <v>7.5876649049884115E-3</v>
          </cell>
          <cell r="AL129">
            <v>0.11619150080688545</v>
          </cell>
          <cell r="AM129">
            <v>0.9699598393574298</v>
          </cell>
          <cell r="AN129">
            <v>0.68197015412215589</v>
          </cell>
          <cell r="AO129">
            <v>0.83094153010763128</v>
          </cell>
          <cell r="AP129">
            <v>0.30475837415596452</v>
          </cell>
          <cell r="AQ129">
            <v>-1.7683584918679496E-2</v>
          </cell>
          <cell r="AR129">
            <v>0.34683491865474703</v>
          </cell>
          <cell r="AS129">
            <v>0.19428571428571439</v>
          </cell>
          <cell r="AT129">
            <v>0.12378947368421045</v>
          </cell>
          <cell r="AU129">
            <v>0.13392941176470585</v>
          </cell>
          <cell r="AV129">
            <v>0.16383999999999999</v>
          </cell>
          <cell r="AW129">
            <v>0.13107199999999986</v>
          </cell>
        </row>
        <row r="130">
          <cell r="I130" t="str">
            <v>% change Q/Q</v>
          </cell>
          <cell r="L130" t="str">
            <v>NA</v>
          </cell>
          <cell r="M130">
            <v>3.8841807909604675E-2</v>
          </cell>
          <cell r="N130">
            <v>7.7498300475866699E-2</v>
          </cell>
          <cell r="O130">
            <v>0.10599369085173493</v>
          </cell>
          <cell r="P130">
            <v>0.26811180832857961</v>
          </cell>
          <cell r="Q130">
            <v>7.8272604588394135E-2</v>
          </cell>
          <cell r="R130">
            <v>0.10429703796412193</v>
          </cell>
          <cell r="S130">
            <v>0.88741972043823236</v>
          </cell>
          <cell r="T130">
            <v>-0.23298638911128911</v>
          </cell>
          <cell r="U130">
            <v>0.18293319415448872</v>
          </cell>
          <cell r="V130">
            <v>0.14934921685418034</v>
          </cell>
          <cell r="W130">
            <v>0.35335892514395395</v>
          </cell>
          <cell r="X130">
            <v>0.14253297404623466</v>
          </cell>
          <cell r="Y130">
            <v>9.3594836146971172E-2</v>
          </cell>
          <cell r="Z130">
            <v>0.26027241770715093</v>
          </cell>
          <cell r="AA130">
            <v>-0.11771593263082036</v>
          </cell>
          <cell r="AB130">
            <v>0.12413229889750887</v>
          </cell>
          <cell r="AC130">
            <v>5.4213585179804014E-2</v>
          </cell>
          <cell r="AD130">
            <v>7.270221379963826E-2</v>
          </cell>
          <cell r="AE130">
            <v>0.14030354131534595</v>
          </cell>
          <cell r="AF130">
            <v>-0.20621794059238618</v>
          </cell>
          <cell r="AG130">
            <v>2.9229194035698125E-2</v>
          </cell>
          <cell r="AH130">
            <v>6.3995111250807701E-2</v>
          </cell>
          <cell r="AI130">
            <v>6.8223944729969066E-2</v>
          </cell>
          <cell r="AJ130">
            <v>40908</v>
          </cell>
          <cell r="AK130">
            <v>39813</v>
          </cell>
          <cell r="AL130">
            <v>40178</v>
          </cell>
          <cell r="AM130">
            <v>40543</v>
          </cell>
          <cell r="AN130">
            <v>40908</v>
          </cell>
          <cell r="AO130">
            <v>41274</v>
          </cell>
          <cell r="AP130">
            <v>41639</v>
          </cell>
          <cell r="AQ130">
            <v>42004</v>
          </cell>
          <cell r="AR130">
            <v>42369</v>
          </cell>
          <cell r="AS130">
            <v>42735</v>
          </cell>
          <cell r="AT130">
            <v>43100</v>
          </cell>
          <cell r="AU130">
            <v>43465</v>
          </cell>
          <cell r="AV130">
            <v>43830</v>
          </cell>
          <cell r="AW130">
            <v>44196</v>
          </cell>
        </row>
        <row r="131">
          <cell r="I131" t="str">
            <v>DRIVER: Base case - % of revenue</v>
          </cell>
          <cell r="L131">
            <v>1.61073</v>
          </cell>
          <cell r="M131">
            <v>3.35412</v>
          </cell>
          <cell r="N131">
            <v>4.0619699999999996</v>
          </cell>
          <cell r="O131">
            <v>7.0309800000000005</v>
          </cell>
          <cell r="P131">
            <v>8.7367499999999989</v>
          </cell>
          <cell r="Q131">
            <v>9.0728399999999993</v>
          </cell>
          <cell r="R131">
            <v>10.673879999999999</v>
          </cell>
          <cell r="S131">
            <v>17.861861999999999</v>
          </cell>
          <cell r="T131">
            <v>20.192999999999998</v>
          </cell>
          <cell r="U131">
            <v>20.646999999999998</v>
          </cell>
          <cell r="V131">
            <v>22.166319999999999</v>
          </cell>
          <cell r="W131">
            <v>29.992846</v>
          </cell>
          <cell r="X131">
            <v>28.929999999999996</v>
          </cell>
          <cell r="Y131">
            <v>34.811</v>
          </cell>
          <cell r="Z131">
            <v>41.165999999999997</v>
          </cell>
          <cell r="AA131">
            <v>46.926286100000006</v>
          </cell>
          <cell r="AB131">
            <v>43.749629002075771</v>
          </cell>
          <cell r="AC131">
            <v>48.264855656086702</v>
          </cell>
          <cell r="AD131">
            <v>54.842964449852509</v>
          </cell>
          <cell r="AE131">
            <v>0.14000000000000001</v>
          </cell>
          <cell r="AF131">
            <v>0.12</v>
          </cell>
          <cell r="AG131">
            <v>0.11</v>
          </cell>
          <cell r="AH131">
            <v>0.11</v>
          </cell>
          <cell r="AI131">
            <v>0.1</v>
          </cell>
          <cell r="AJ131">
            <v>92.999166000000002</v>
          </cell>
          <cell r="AK131">
            <v>151.83328609999998</v>
          </cell>
          <cell r="AL131">
            <v>234.66644936000003</v>
          </cell>
          <cell r="AM131">
            <v>334.39969033800003</v>
          </cell>
          <cell r="AN131">
            <v>456.10357763733003</v>
          </cell>
          <cell r="AO131">
            <v>586.06185729289791</v>
          </cell>
          <cell r="AP131">
            <v>706.790599895235</v>
          </cell>
          <cell r="AQ131">
            <v>813.54762781970931</v>
          </cell>
          <cell r="AR131">
            <v>0.105</v>
          </cell>
          <cell r="AS131">
            <v>9.5000000000000001E-2</v>
          </cell>
          <cell r="AT131">
            <v>8.5000000000000006E-2</v>
          </cell>
          <cell r="AU131">
            <v>0.08</v>
          </cell>
          <cell r="AV131">
            <v>0.08</v>
          </cell>
          <cell r="AW131">
            <v>0.08</v>
          </cell>
        </row>
        <row r="132">
          <cell r="I132" t="str">
            <v>Bull case</v>
          </cell>
          <cell r="L132">
            <v>1.627</v>
          </cell>
          <cell r="M132">
            <v>3.3879999999999999</v>
          </cell>
          <cell r="N132">
            <v>4.1029999999999998</v>
          </cell>
          <cell r="O132">
            <v>7.1020000000000003</v>
          </cell>
          <cell r="P132">
            <v>8.8249999999999993</v>
          </cell>
          <cell r="Q132">
            <v>9.2579999999999991</v>
          </cell>
          <cell r="R132">
            <v>11.004</v>
          </cell>
          <cell r="S132">
            <v>18.741</v>
          </cell>
          <cell r="T132">
            <v>21.492999999999999</v>
          </cell>
          <cell r="U132">
            <v>22.446999999999999</v>
          </cell>
          <cell r="V132">
            <v>25.189</v>
          </cell>
          <cell r="W132">
            <v>34.548999999999999</v>
          </cell>
          <cell r="X132">
            <v>32.93</v>
          </cell>
          <cell r="Y132">
            <v>39.411000000000001</v>
          </cell>
          <cell r="Z132">
            <v>47.366</v>
          </cell>
          <cell r="AA132">
            <v>57.96</v>
          </cell>
          <cell r="AB132">
            <v>49.438000000000002</v>
          </cell>
          <cell r="AC132">
            <v>57.009</v>
          </cell>
          <cell r="AD132">
            <v>84.785139999999998</v>
          </cell>
          <cell r="AE132">
            <v>0.13500000000000001</v>
          </cell>
          <cell r="AF132">
            <v>0.11499999999999999</v>
          </cell>
          <cell r="AG132">
            <v>0.105</v>
          </cell>
          <cell r="AH132">
            <v>0.105</v>
          </cell>
          <cell r="AI132">
            <v>9.5000000000000001E-2</v>
          </cell>
          <cell r="AJ132">
            <v>103.678</v>
          </cell>
          <cell r="AK132">
            <v>6.2809999999999997</v>
          </cell>
          <cell r="AL132">
            <v>16.22</v>
          </cell>
          <cell r="AM132">
            <v>47.827999999999996</v>
          </cell>
          <cell r="AN132">
            <v>103.678</v>
          </cell>
          <cell r="AO132">
            <v>177.667</v>
          </cell>
          <cell r="AP132">
            <v>318.74414000000002</v>
          </cell>
          <cell r="AQ132">
            <v>478.11621000000002</v>
          </cell>
          <cell r="AR132">
            <v>9.9999999999999992E-2</v>
          </cell>
          <cell r="AS132">
            <v>0.09</v>
          </cell>
          <cell r="AT132">
            <v>0.08</v>
          </cell>
          <cell r="AU132">
            <v>7.4999999999999997E-2</v>
          </cell>
          <cell r="AV132">
            <v>7.4999999999999997E-2</v>
          </cell>
          <cell r="AW132">
            <v>7.4999999999999997E-2</v>
          </cell>
        </row>
        <row r="133">
          <cell r="I133" t="str">
            <v>Bull case spread - bps</v>
          </cell>
          <cell r="L133" t="str">
            <v>NA</v>
          </cell>
          <cell r="M133" t="str">
            <v>NA</v>
          </cell>
          <cell r="N133" t="str">
            <v>NA</v>
          </cell>
          <cell r="O133" t="str">
            <v>NA</v>
          </cell>
          <cell r="P133">
            <v>4.4240934234787952</v>
          </cell>
          <cell r="Q133">
            <v>1.7325855962219596</v>
          </cell>
          <cell r="R133">
            <v>1.6819400438703389</v>
          </cell>
          <cell r="S133">
            <v>1.6388341312306389</v>
          </cell>
          <cell r="T133">
            <v>1.4354674220963175</v>
          </cell>
          <cell r="U133">
            <v>1.4246057463815078</v>
          </cell>
          <cell r="V133">
            <v>1.2890766993820431</v>
          </cell>
          <cell r="W133">
            <v>0.84349821247532142</v>
          </cell>
          <cell r="X133">
            <v>0.53212673893825913</v>
          </cell>
          <cell r="Y133">
            <v>0.75573573306009734</v>
          </cell>
          <cell r="Z133">
            <v>0.88042399460081788</v>
          </cell>
          <cell r="AA133">
            <v>0.67761729717213237</v>
          </cell>
          <cell r="AB133">
            <v>0.50130580018220483</v>
          </cell>
          <cell r="AC133">
            <v>0.44652508182994599</v>
          </cell>
          <cell r="AD133">
            <v>0.79</v>
          </cell>
          <cell r="AE133">
            <v>-50</v>
          </cell>
          <cell r="AF133">
            <v>-50</v>
          </cell>
          <cell r="AG133">
            <v>-50</v>
          </cell>
          <cell r="AH133">
            <v>-50</v>
          </cell>
          <cell r="AI133">
            <v>-50</v>
          </cell>
          <cell r="AJ133">
            <v>1.1677260182319982</v>
          </cell>
          <cell r="AK133" t="str">
            <v>NA</v>
          </cell>
          <cell r="AL133">
            <v>1.5823913389587645</v>
          </cell>
          <cell r="AM133">
            <v>1.9487053020961773</v>
          </cell>
          <cell r="AN133">
            <v>1.1677260182319982</v>
          </cell>
          <cell r="AO133">
            <v>0.71364223846910635</v>
          </cell>
          <cell r="AP133">
            <v>0.79405370721630919</v>
          </cell>
          <cell r="AQ133">
            <v>0.5</v>
          </cell>
          <cell r="AR133">
            <v>-50</v>
          </cell>
          <cell r="AS133">
            <v>-50</v>
          </cell>
          <cell r="AT133">
            <v>-50</v>
          </cell>
          <cell r="AU133">
            <v>-50</v>
          </cell>
          <cell r="AV133">
            <v>-50</v>
          </cell>
          <cell r="AW133">
            <v>-50</v>
          </cell>
        </row>
        <row r="134">
          <cell r="I134" t="str">
            <v>Bear case</v>
          </cell>
          <cell r="L134">
            <v>0.89896782380374951</v>
          </cell>
          <cell r="M134">
            <v>0.89045990078256965</v>
          </cell>
          <cell r="N134">
            <v>0.92464356603579168</v>
          </cell>
          <cell r="O134">
            <v>0.88419499570427673</v>
          </cell>
          <cell r="P134">
            <v>0.8178182226563756</v>
          </cell>
          <cell r="Q134">
            <v>0.81495188121544515</v>
          </cell>
          <cell r="R134">
            <v>0.7943449397371849</v>
          </cell>
          <cell r="S134">
            <v>0.77261325653106872</v>
          </cell>
          <cell r="T134">
            <v>0.75004059881333418</v>
          </cell>
          <cell r="U134">
            <v>0.71414870579745204</v>
          </cell>
          <cell r="V134">
            <v>0.66339569094705464</v>
          </cell>
          <cell r="W134">
            <v>0.66812486613216016</v>
          </cell>
          <cell r="X134">
            <v>0.67853021560886728</v>
          </cell>
          <cell r="Y134">
            <v>0.6832813173986958</v>
          </cell>
          <cell r="Z134">
            <v>0.66910442089262334</v>
          </cell>
          <cell r="AA134">
            <v>0.54221480475896522</v>
          </cell>
          <cell r="AB134">
            <v>0.54221480475896522</v>
          </cell>
          <cell r="AC134">
            <v>0.54221480475896522</v>
          </cell>
          <cell r="AD134">
            <v>0.54221480475896522</v>
          </cell>
          <cell r="AE134">
            <v>0.15000000000000002</v>
          </cell>
          <cell r="AF134">
            <v>0.13</v>
          </cell>
          <cell r="AG134">
            <v>0.12</v>
          </cell>
          <cell r="AH134">
            <v>0.12</v>
          </cell>
          <cell r="AI134">
            <v>0.11</v>
          </cell>
          <cell r="AJ134">
            <v>0.69414810573090013</v>
          </cell>
          <cell r="AK134">
            <v>0.63405469829912864</v>
          </cell>
          <cell r="AL134">
            <v>0.59511399810868393</v>
          </cell>
          <cell r="AM134">
            <v>0.56000000000000005</v>
          </cell>
          <cell r="AN134">
            <v>0.53</v>
          </cell>
          <cell r="AO134">
            <v>0.49999999999999994</v>
          </cell>
          <cell r="AP134">
            <v>0.46999999999999992</v>
          </cell>
          <cell r="AQ134">
            <v>0.43999999999999989</v>
          </cell>
          <cell r="AR134">
            <v>0.11499999999999999</v>
          </cell>
          <cell r="AS134">
            <v>0.105</v>
          </cell>
          <cell r="AT134">
            <v>9.5000000000000001E-2</v>
          </cell>
          <cell r="AU134">
            <v>0.09</v>
          </cell>
          <cell r="AV134">
            <v>0.09</v>
          </cell>
          <cell r="AW134">
            <v>0.09</v>
          </cell>
        </row>
        <row r="135">
          <cell r="I135" t="str">
            <v>Bear case spread - bps</v>
          </cell>
          <cell r="L135">
            <v>1.61073</v>
          </cell>
          <cell r="M135">
            <v>3.35412</v>
          </cell>
          <cell r="N135">
            <v>4.0619699999999996</v>
          </cell>
          <cell r="O135">
            <v>7.0309800000000005</v>
          </cell>
          <cell r="P135">
            <v>8.7367499999999989</v>
          </cell>
          <cell r="Q135">
            <v>9.0728399999999993</v>
          </cell>
          <cell r="R135">
            <v>10.673879999999999</v>
          </cell>
          <cell r="S135">
            <v>17.838529999999999</v>
          </cell>
          <cell r="T135">
            <v>20.192999999999998</v>
          </cell>
          <cell r="U135">
            <v>20.646999999999998</v>
          </cell>
          <cell r="V135">
            <v>22.166319999999999</v>
          </cell>
          <cell r="W135">
            <v>30.350679999999997</v>
          </cell>
          <cell r="X135">
            <v>28.93</v>
          </cell>
          <cell r="Y135">
            <v>34.811</v>
          </cell>
          <cell r="Z135">
            <v>41.165999999999997</v>
          </cell>
          <cell r="AA135">
            <v>46.536000000000001</v>
          </cell>
          <cell r="AB135">
            <v>40.341408000000001</v>
          </cell>
          <cell r="AC135">
            <v>41.616569999999996</v>
          </cell>
          <cell r="AD135">
            <v>65.284557800000002</v>
          </cell>
          <cell r="AE135">
            <v>100</v>
          </cell>
          <cell r="AF135">
            <v>100</v>
          </cell>
          <cell r="AG135">
            <v>100</v>
          </cell>
          <cell r="AH135">
            <v>100</v>
          </cell>
          <cell r="AI135">
            <v>100</v>
          </cell>
          <cell r="AJ135">
            <v>93.356999999999999</v>
          </cell>
          <cell r="AK135">
            <v>6.2181899999999999</v>
          </cell>
          <cell r="AL135">
            <v>16.0578</v>
          </cell>
          <cell r="AM135">
            <v>46.321999999999996</v>
          </cell>
          <cell r="AN135">
            <v>93.356999999999999</v>
          </cell>
          <cell r="AO135">
            <v>151.44299999999998</v>
          </cell>
          <cell r="AP135">
            <v>244.15165579999999</v>
          </cell>
          <cell r="AQ135">
            <v>349.4504283</v>
          </cell>
          <cell r="AR135">
            <v>100</v>
          </cell>
          <cell r="AS135">
            <v>100</v>
          </cell>
          <cell r="AT135">
            <v>100</v>
          </cell>
          <cell r="AU135">
            <v>100</v>
          </cell>
          <cell r="AV135">
            <v>100</v>
          </cell>
          <cell r="AW135">
            <v>100</v>
          </cell>
        </row>
        <row r="136">
          <cell r="I136" t="str">
            <v>SCENARIO OUTPUT</v>
          </cell>
          <cell r="L136" t="str">
            <v>NA</v>
          </cell>
          <cell r="M136" t="str">
            <v>NA</v>
          </cell>
          <cell r="N136" t="str">
            <v>NA</v>
          </cell>
          <cell r="O136" t="str">
            <v>NA</v>
          </cell>
          <cell r="P136">
            <v>4.4240934234787943</v>
          </cell>
          <cell r="Q136">
            <v>1.7049837215126469</v>
          </cell>
          <cell r="R136">
            <v>1.6277594369234634</v>
          </cell>
          <cell r="S136">
            <v>1.5371328036774385</v>
          </cell>
          <cell r="T136">
            <v>1.3112713537642717</v>
          </cell>
          <cell r="U136">
            <v>1.2756931677402004</v>
          </cell>
          <cell r="V136">
            <v>1.0766881396455648</v>
          </cell>
          <cell r="W136">
            <v>0.70141149522970769</v>
          </cell>
          <cell r="X136">
            <v>0.43267468924874963</v>
          </cell>
          <cell r="Y136">
            <v>0.68600765244345441</v>
          </cell>
          <cell r="Z136">
            <v>0.85714182597742883</v>
          </cell>
          <cell r="AA136">
            <v>0.53327701389227533</v>
          </cell>
          <cell r="AB136">
            <v>0.39444894573107514</v>
          </cell>
          <cell r="AC136">
            <v>0.19550056016776285</v>
          </cell>
          <cell r="AD136">
            <v>0.58588538599815387</v>
          </cell>
          <cell r="AE136">
            <v>0.14000000000000001</v>
          </cell>
          <cell r="AF136">
            <v>0.12</v>
          </cell>
          <cell r="AG136">
            <v>0.11</v>
          </cell>
          <cell r="AH136">
            <v>0.11</v>
          </cell>
          <cell r="AI136">
            <v>0.1</v>
          </cell>
          <cell r="AJ136">
            <v>1.015392254220457</v>
          </cell>
          <cell r="AK136" t="str">
            <v>NA</v>
          </cell>
          <cell r="AL136">
            <v>1.5823913389587645</v>
          </cell>
          <cell r="AM136">
            <v>1.884704006775523</v>
          </cell>
          <cell r="AN136">
            <v>1.015392254220457</v>
          </cell>
          <cell r="AO136">
            <v>0.62219222982743649</v>
          </cell>
          <cell r="AP136">
            <v>0.61216864298779083</v>
          </cell>
          <cell r="AQ136">
            <v>0.43128428580577349</v>
          </cell>
          <cell r="AR136">
            <v>0.105</v>
          </cell>
          <cell r="AS136">
            <v>9.5000000000000001E-2</v>
          </cell>
          <cell r="AT136">
            <v>8.5000000000000006E-2</v>
          </cell>
          <cell r="AU136">
            <v>0.08</v>
          </cell>
          <cell r="AV136">
            <v>0.08</v>
          </cell>
          <cell r="AW136">
            <v>0.08</v>
          </cell>
        </row>
        <row r="137">
          <cell r="I137" t="str">
            <v>% of total</v>
          </cell>
          <cell r="L137">
            <v>0.99</v>
          </cell>
          <cell r="M137">
            <v>0.99</v>
          </cell>
          <cell r="N137">
            <v>0.99</v>
          </cell>
          <cell r="O137">
            <v>0.99</v>
          </cell>
          <cell r="P137">
            <v>0.99</v>
          </cell>
          <cell r="Q137">
            <v>0.98</v>
          </cell>
          <cell r="R137">
            <v>0.97</v>
          </cell>
          <cell r="S137">
            <v>0.95184515233978972</v>
          </cell>
          <cell r="T137">
            <v>0.93951519099241609</v>
          </cell>
          <cell r="U137">
            <v>0.91981111061611798</v>
          </cell>
          <cell r="V137">
            <v>0.88</v>
          </cell>
          <cell r="W137">
            <v>0.878482155778749</v>
          </cell>
          <cell r="X137">
            <v>0.87853021560886724</v>
          </cell>
          <cell r="Y137">
            <v>0.88328131739869575</v>
          </cell>
          <cell r="Z137">
            <v>0.86910442089262341</v>
          </cell>
          <cell r="AA137">
            <v>0.80289855072463767</v>
          </cell>
          <cell r="AB137">
            <v>0.81600000000000006</v>
          </cell>
          <cell r="AC137">
            <v>0.73</v>
          </cell>
          <cell r="AD137">
            <v>0.77</v>
          </cell>
          <cell r="AE137">
            <v>0.76</v>
          </cell>
          <cell r="AF137">
            <v>0.75</v>
          </cell>
          <cell r="AG137">
            <v>0.74</v>
          </cell>
          <cell r="AH137">
            <v>0.73</v>
          </cell>
          <cell r="AI137">
            <v>0.72</v>
          </cell>
          <cell r="AJ137">
            <v>0.90045139759640425</v>
          </cell>
          <cell r="AK137">
            <v>0.99</v>
          </cell>
          <cell r="AL137">
            <v>0.99</v>
          </cell>
          <cell r="AM137">
            <v>0.96851216860416489</v>
          </cell>
          <cell r="AN137">
            <v>0.90045139759640425</v>
          </cell>
          <cell r="AO137">
            <v>0.85239802551965183</v>
          </cell>
          <cell r="AP137">
            <v>0.76598006099814098</v>
          </cell>
          <cell r="AQ137">
            <v>0.7308901496981246</v>
          </cell>
          <cell r="AR137">
            <v>0.70089014969812458</v>
          </cell>
          <cell r="AS137">
            <v>0.67089014969812455</v>
          </cell>
          <cell r="AT137">
            <v>0.64089014969812452</v>
          </cell>
          <cell r="AU137">
            <v>0.6108901496981245</v>
          </cell>
          <cell r="AV137">
            <v>0.58089014969812447</v>
          </cell>
          <cell r="AW137">
            <v>0.55089014969812444</v>
          </cell>
        </row>
        <row r="138">
          <cell r="I138" t="str">
            <v>Fill rate (% of requests served)</v>
          </cell>
          <cell r="L138">
            <v>0.48157160335914684</v>
          </cell>
          <cell r="M138">
            <v>0.50204787372771775</v>
          </cell>
          <cell r="N138">
            <v>0.47981975070910576</v>
          </cell>
          <cell r="O138">
            <v>0.61420713439750896</v>
          </cell>
          <cell r="P138">
            <v>0.66202391328493992</v>
          </cell>
          <cell r="Q138">
            <v>0.63129497764031195</v>
          </cell>
          <cell r="R138">
            <v>0.52886864255756927</v>
          </cell>
          <cell r="S138">
            <v>0.76687083495937103</v>
          </cell>
          <cell r="T138">
            <v>0.71038929381997928</v>
          </cell>
          <cell r="U138">
            <v>0.70956300505503977</v>
          </cell>
          <cell r="V138">
            <v>0.6819876101786887</v>
          </cell>
          <cell r="W138">
            <v>0.77687083495937104</v>
          </cell>
          <cell r="X138">
            <v>0.72038929381997929</v>
          </cell>
          <cell r="Y138">
            <v>0.71956300505503978</v>
          </cell>
          <cell r="Z138">
            <v>0.70698761017868872</v>
          </cell>
          <cell r="AA138">
            <v>0.78687083495937105</v>
          </cell>
          <cell r="AB138">
            <v>0.7303892938199793</v>
          </cell>
          <cell r="AC138">
            <v>0.72956300505503979</v>
          </cell>
          <cell r="AD138">
            <v>0.71698761017868873</v>
          </cell>
          <cell r="AE138">
            <v>0.79687083495937105</v>
          </cell>
          <cell r="AG138" t="str">
            <v>NA</v>
          </cell>
          <cell r="AH138">
            <v>0.53276210469461671</v>
          </cell>
          <cell r="AI138">
            <v>0.65889037333959999</v>
          </cell>
          <cell r="AJ138">
            <v>0.72295042628723094</v>
          </cell>
          <cell r="AK138">
            <v>0.73428825832276379</v>
          </cell>
          <cell r="AL138">
            <v>0.75095816627227097</v>
          </cell>
          <cell r="AM138">
            <v>0.76095816627227097</v>
          </cell>
          <cell r="AN138">
            <v>0.77095816627227098</v>
          </cell>
          <cell r="AO138">
            <v>0.78095816627227099</v>
          </cell>
          <cell r="AP138">
            <v>0.790958166272271</v>
          </cell>
          <cell r="AQ138">
            <v>0.80095816627227101</v>
          </cell>
          <cell r="AR138">
            <v>0.81095816627227102</v>
          </cell>
          <cell r="AS138">
            <v>0.82095816627227103</v>
          </cell>
        </row>
        <row r="139">
          <cell r="I139" t="str">
            <v>Stock-based compensation</v>
          </cell>
          <cell r="L139">
            <v>3.3000000000000002E-2</v>
          </cell>
          <cell r="M139">
            <v>0.04</v>
          </cell>
          <cell r="N139">
            <v>7.0000000000000007E-2</v>
          </cell>
          <cell r="O139">
            <v>6.9000000000000006E-2</v>
          </cell>
          <cell r="P139">
            <v>7.6999999999999999E-2</v>
          </cell>
          <cell r="Q139">
            <v>0.115</v>
          </cell>
          <cell r="R139">
            <v>9.7000000000000003E-2</v>
          </cell>
          <cell r="S139">
            <v>0.123</v>
          </cell>
          <cell r="T139">
            <v>0.10199999999999999</v>
          </cell>
          <cell r="U139">
            <v>0.39700000000000002</v>
          </cell>
          <cell r="V139">
            <v>0.60599999999999998</v>
          </cell>
          <cell r="W139">
            <v>0.72799999999999998</v>
          </cell>
          <cell r="X139">
            <v>1.0840000000000001</v>
          </cell>
          <cell r="Y139">
            <v>0.96299999999999997</v>
          </cell>
          <cell r="Z139">
            <v>3.35</v>
          </cell>
          <cell r="AA139">
            <v>2.2010000000000001</v>
          </cell>
          <cell r="AB139">
            <v>1.657</v>
          </cell>
          <cell r="AC139">
            <v>3.5049999999999999</v>
          </cell>
          <cell r="AD139">
            <v>1.86</v>
          </cell>
          <cell r="AE139">
            <v>3.0428999999999999</v>
          </cell>
          <cell r="AF139">
            <v>2.8179659999999997</v>
          </cell>
          <cell r="AG139">
            <v>3.1639995000000001</v>
          </cell>
          <cell r="AH139">
            <v>3.3664799999999997</v>
          </cell>
          <cell r="AI139">
            <v>3.9557700000000002</v>
          </cell>
          <cell r="AJ139">
            <v>10.321000000000002</v>
          </cell>
          <cell r="AK139">
            <v>0.129</v>
          </cell>
          <cell r="AL139">
            <v>0.21200000000000002</v>
          </cell>
          <cell r="AM139">
            <v>0.41200000000000003</v>
          </cell>
          <cell r="AN139">
            <v>1.833</v>
          </cell>
          <cell r="AO139">
            <v>7.5980000000000008</v>
          </cell>
          <cell r="AP139">
            <v>10.0649</v>
          </cell>
          <cell r="AQ139">
            <v>13.304215499999998</v>
          </cell>
          <cell r="AR139">
            <v>18.625901699999996</v>
          </cell>
          <cell r="AS139">
            <v>24.586190243999994</v>
          </cell>
          <cell r="AT139">
            <v>30.880254946463992</v>
          </cell>
          <cell r="AU139">
            <v>37.204531159499815</v>
          </cell>
          <cell r="AV139">
            <v>43.300121544672265</v>
          </cell>
          <cell r="AW139">
            <v>48.975555075775553</v>
          </cell>
        </row>
        <row r="140">
          <cell r="I140" t="str">
            <v>Period-to-period change</v>
          </cell>
          <cell r="L140" t="str">
            <v>NA</v>
          </cell>
          <cell r="M140">
            <v>6.9999999999999993E-3</v>
          </cell>
          <cell r="N140">
            <v>3.0000000000000006E-2</v>
          </cell>
          <cell r="O140">
            <v>-1.0000000000000009E-3</v>
          </cell>
          <cell r="P140">
            <v>7.9999999999999932E-3</v>
          </cell>
          <cell r="Q140">
            <v>3.8000000000000006E-2</v>
          </cell>
          <cell r="R140">
            <v>-1.8000000000000002E-2</v>
          </cell>
          <cell r="S140">
            <v>2.5999999999999995E-2</v>
          </cell>
          <cell r="T140">
            <v>-2.1000000000000005E-2</v>
          </cell>
          <cell r="U140">
            <v>0.29500000000000004</v>
          </cell>
          <cell r="V140">
            <v>0.20899999999999996</v>
          </cell>
          <cell r="W140">
            <v>0.122</v>
          </cell>
          <cell r="X140">
            <v>0.35600000000000009</v>
          </cell>
          <cell r="Y140">
            <v>-0.12100000000000011</v>
          </cell>
          <cell r="Z140">
            <v>2.387</v>
          </cell>
          <cell r="AA140">
            <v>-1.149</v>
          </cell>
          <cell r="AB140">
            <v>-0.54400000000000004</v>
          </cell>
          <cell r="AC140">
            <v>1.8479999999999999</v>
          </cell>
          <cell r="AD140">
            <v>-1.6449999999999998</v>
          </cell>
          <cell r="AE140">
            <v>1.1828999999999998</v>
          </cell>
          <cell r="AF140">
            <v>-0.22493400000000019</v>
          </cell>
          <cell r="AG140">
            <v>0.34603350000000033</v>
          </cell>
          <cell r="AH140">
            <v>0.20248049999999962</v>
          </cell>
          <cell r="AI140">
            <v>0.58929000000000054</v>
          </cell>
          <cell r="AJ140">
            <v>5.8532536520584335</v>
          </cell>
          <cell r="AK140">
            <v>0.129</v>
          </cell>
          <cell r="AL140">
            <v>8.3000000000000018E-2</v>
          </cell>
          <cell r="AM140">
            <v>0.2</v>
          </cell>
          <cell r="AN140">
            <v>1.4209999999999998</v>
          </cell>
          <cell r="AO140">
            <v>5.7650000000000006</v>
          </cell>
          <cell r="AP140">
            <v>2.466899999999999</v>
          </cell>
          <cell r="AQ140">
            <v>3.2393154999999982</v>
          </cell>
          <cell r="AR140">
            <v>5.3216861999999985</v>
          </cell>
          <cell r="AS140">
            <v>5.9602885439999973</v>
          </cell>
          <cell r="AT140">
            <v>6.2940647024639986</v>
          </cell>
          <cell r="AU140">
            <v>6.324276213035823</v>
          </cell>
          <cell r="AV140">
            <v>6.09559038517245</v>
          </cell>
          <cell r="AW140">
            <v>5.6754335311032875</v>
          </cell>
        </row>
        <row r="141">
          <cell r="I141" t="str">
            <v>% of revenue</v>
          </cell>
          <cell r="L141">
            <v>2.0282728948985865E-2</v>
          </cell>
          <cell r="M141">
            <v>1.1806375442739079E-2</v>
          </cell>
          <cell r="N141">
            <v>1.7060687301974169E-2</v>
          </cell>
          <cell r="O141">
            <v>9.7155730780061952E-3</v>
          </cell>
          <cell r="P141">
            <v>8.7252124645892364E-3</v>
          </cell>
          <cell r="Q141">
            <v>1.2421689349751568E-2</v>
          </cell>
          <cell r="R141">
            <v>8.8149763722282816E-3</v>
          </cell>
          <cell r="S141">
            <v>6.5631503121498323E-3</v>
          </cell>
          <cell r="T141">
            <v>4.7457311682873498E-3</v>
          </cell>
          <cell r="U141">
            <v>1.7686105047445094E-2</v>
          </cell>
          <cell r="V141">
            <v>2.4058120608201991E-2</v>
          </cell>
          <cell r="W141">
            <v>2.1071521606992966E-2</v>
          </cell>
          <cell r="X141">
            <v>3.2918311569996965E-2</v>
          </cell>
          <cell r="Y141">
            <v>2.4434802466316508E-2</v>
          </cell>
          <cell r="Z141">
            <v>5.401483392454047E-2</v>
          </cell>
          <cell r="AA141">
            <v>3.7974465148378191E-2</v>
          </cell>
          <cell r="AB141">
            <v>3.3516728022978275E-2</v>
          </cell>
          <cell r="AC141">
            <v>6.1481520461681489E-2</v>
          </cell>
          <cell r="AD141">
            <v>2.1547729379054682E-2</v>
          </cell>
          <cell r="AE141">
            <v>0.03</v>
          </cell>
          <cell r="AF141">
            <v>0.03</v>
          </cell>
          <cell r="AG141">
            <v>0.03</v>
          </cell>
          <cell r="AH141">
            <v>0.03</v>
          </cell>
          <cell r="AI141">
            <v>0.03</v>
          </cell>
          <cell r="AJ141">
            <v>9.9548602403595768E-2</v>
          </cell>
          <cell r="AK141">
            <v>2.0538130870880435E-2</v>
          </cell>
          <cell r="AL141">
            <v>1.3070283600493221E-2</v>
          </cell>
          <cell r="AM141">
            <v>8.6142008865099963E-3</v>
          </cell>
          <cell r="AN141">
            <v>1.7679739192499856E-2</v>
          </cell>
          <cell r="AO141">
            <v>3.9506866124864155E-2</v>
          </cell>
          <cell r="AP141">
            <v>3.4211429756251764E-2</v>
          </cell>
          <cell r="AQ141">
            <v>0.03</v>
          </cell>
          <cell r="AR141">
            <v>0.03</v>
          </cell>
          <cell r="AS141">
            <v>0.03</v>
          </cell>
          <cell r="AT141">
            <v>0.03</v>
          </cell>
          <cell r="AU141">
            <v>0.03</v>
          </cell>
          <cell r="AV141">
            <v>0.03</v>
          </cell>
          <cell r="AW141">
            <v>0.03</v>
          </cell>
        </row>
        <row r="142">
          <cell r="I142" t="str">
            <v>% change Y/Y</v>
          </cell>
          <cell r="L142" t="str">
            <v>NA</v>
          </cell>
          <cell r="M142" t="str">
            <v>NA</v>
          </cell>
          <cell r="N142" t="str">
            <v>NA</v>
          </cell>
          <cell r="O142" t="str">
            <v>NA</v>
          </cell>
          <cell r="P142">
            <v>1.333333333333333</v>
          </cell>
          <cell r="Q142">
            <v>1.875</v>
          </cell>
          <cell r="R142">
            <v>0.38571428571428568</v>
          </cell>
          <cell r="S142">
            <v>0.78260869565217384</v>
          </cell>
          <cell r="T142">
            <v>0.32467532467532467</v>
          </cell>
          <cell r="U142">
            <v>2.4521739130434783</v>
          </cell>
          <cell r="V142">
            <v>5.2474226804123711</v>
          </cell>
          <cell r="W142">
            <v>4.9186991869918701</v>
          </cell>
          <cell r="X142">
            <v>9.6274509803921582</v>
          </cell>
          <cell r="Y142">
            <v>1.4256926952141056</v>
          </cell>
          <cell r="Z142">
            <v>4.5280528052805282</v>
          </cell>
          <cell r="AA142">
            <v>2.0233516483516487</v>
          </cell>
          <cell r="AB142">
            <v>0.52859778597785967</v>
          </cell>
          <cell r="AC142">
            <v>2.6396677050882658</v>
          </cell>
          <cell r="AD142">
            <v>-0.44477611940298512</v>
          </cell>
          <cell r="AE142">
            <v>0.38250795093139467</v>
          </cell>
          <cell r="AF142">
            <v>0.70064333132166556</v>
          </cell>
          <cell r="AG142">
            <v>-9.7289728958630528E-2</v>
          </cell>
          <cell r="AH142">
            <v>0.80993548387096759</v>
          </cell>
          <cell r="AI142">
            <v>0.30000000000000004</v>
          </cell>
          <cell r="AJ142">
            <v>0.68477239752785457</v>
          </cell>
          <cell r="AK142">
            <v>0.72064870731224984</v>
          </cell>
          <cell r="AL142">
            <v>0.76486990882092731</v>
          </cell>
          <cell r="AM142">
            <v>0.80214831672354059</v>
          </cell>
          <cell r="AN142">
            <v>0.84084233101072647</v>
          </cell>
          <cell r="AO142">
            <v>0.87710287814568999</v>
          </cell>
          <cell r="AP142">
            <v>0.90997315961221925</v>
          </cell>
          <cell r="AQ142">
            <v>0.94091218784868236</v>
          </cell>
          <cell r="AR142">
            <v>0.9695282027645733</v>
          </cell>
          <cell r="AS142">
            <v>0.99546309665922283</v>
          </cell>
        </row>
        <row r="143">
          <cell r="I143" t="str">
            <v>% change Q/Q</v>
          </cell>
          <cell r="L143" t="str">
            <v>NA</v>
          </cell>
          <cell r="M143">
            <v>0.21212121212121215</v>
          </cell>
          <cell r="N143">
            <v>0.75000000000000022</v>
          </cell>
          <cell r="O143">
            <v>-1.4285714285714346E-2</v>
          </cell>
          <cell r="P143">
            <v>0.1159420289855071</v>
          </cell>
          <cell r="Q143">
            <v>0.49350649350649367</v>
          </cell>
          <cell r="R143">
            <v>-0.15652173913043477</v>
          </cell>
          <cell r="S143">
            <v>0.268041237113402</v>
          </cell>
          <cell r="T143">
            <v>-0.17073170731707321</v>
          </cell>
          <cell r="U143">
            <v>2.8921568627450984</v>
          </cell>
          <cell r="V143">
            <v>0.52644836272040285</v>
          </cell>
          <cell r="W143">
            <v>0.20132013201320142</v>
          </cell>
          <cell r="X143">
            <v>0.48901098901098905</v>
          </cell>
          <cell r="Y143">
            <v>-0.11162361623616246</v>
          </cell>
          <cell r="Z143">
            <v>2.4787123572170304</v>
          </cell>
          <cell r="AA143">
            <v>-0.34298507462686567</v>
          </cell>
          <cell r="AB143">
            <v>-0.24716038164470699</v>
          </cell>
          <cell r="AC143">
            <v>1.1152685576342787</v>
          </cell>
          <cell r="AD143">
            <v>-0.46932952924393723</v>
          </cell>
          <cell r="AE143">
            <v>0.63596774193548367</v>
          </cell>
          <cell r="AF143">
            <v>-7.3920930691117048E-2</v>
          </cell>
          <cell r="AG143">
            <v>0.12279548440257981</v>
          </cell>
          <cell r="AH143">
            <v>6.3995111250807701E-2</v>
          </cell>
          <cell r="AI143">
            <v>0.17504633920296597</v>
          </cell>
          <cell r="AJ143">
            <v>3.2172598192290236E-2</v>
          </cell>
          <cell r="AK143">
            <v>5.2391582829440564E-2</v>
          </cell>
          <cell r="AL143">
            <v>6.1363048403439091E-2</v>
          </cell>
          <cell r="AM143">
            <v>4.8738233093885475E-2</v>
          </cell>
          <cell r="AN143">
            <v>4.8237979785628271E-2</v>
          </cell>
          <cell r="AO143">
            <v>4.3124074273683144E-2</v>
          </cell>
          <cell r="AP143">
            <v>3.7475970362816913E-2</v>
          </cell>
          <cell r="AQ143">
            <v>3.399993495373832E-2</v>
          </cell>
          <cell r="AR143">
            <v>3.0413055846708836E-2</v>
          </cell>
          <cell r="AS143">
            <v>2.6750014925504217E-2</v>
          </cell>
        </row>
        <row r="144">
          <cell r="I144" t="str">
            <v>Requests / Fill Rate / eCPM by geography</v>
          </cell>
          <cell r="L144">
            <v>8.3657776339626233E-2</v>
          </cell>
          <cell r="M144">
            <v>6.2553072996392123E-2</v>
          </cell>
          <cell r="N144">
            <v>6.0524239909707678E-2</v>
          </cell>
          <cell r="O144">
            <v>3.947787893631638E-2</v>
          </cell>
          <cell r="P144">
            <v>3.3072139759247943E-2</v>
          </cell>
          <cell r="Q144">
            <v>3.7261851807471658E-2</v>
          </cell>
          <cell r="R144">
            <v>1.9092080727576954E-2</v>
          </cell>
          <cell r="S144">
            <v>-1.3934550651263367E-2</v>
          </cell>
          <cell r="T144">
            <v>2.988096187182987E-2</v>
          </cell>
          <cell r="U144">
            <v>7.7692741184418601E-2</v>
          </cell>
          <cell r="V144">
            <v>5.4433423282587379E-2</v>
          </cell>
          <cell r="W144">
            <v>5.8705732889706264E-2</v>
          </cell>
          <cell r="X144">
            <v>8.5693026765040203E-2</v>
          </cell>
          <cell r="Y144">
            <v>0.10254260570972584</v>
          </cell>
          <cell r="Z144">
            <v>8.7844970828395708E-2</v>
          </cell>
          <cell r="AA144">
            <v>0.13596228873141247</v>
          </cell>
          <cell r="AB144">
            <v>0.16959817925494103</v>
          </cell>
          <cell r="AC144">
            <v>0.18901534663821495</v>
          </cell>
          <cell r="AD144">
            <v>0.16862312082694464</v>
          </cell>
          <cell r="AE144">
            <v>7.9219358773779947E-2</v>
          </cell>
          <cell r="AH144">
            <v>5.4554917010641635E-2</v>
          </cell>
          <cell r="AI144">
            <v>1.1882464793362191E-2</v>
          </cell>
          <cell r="AJ144">
            <v>5.5510143096250353E-2</v>
          </cell>
          <cell r="AK144">
            <v>0.10244500689707969</v>
          </cell>
          <cell r="AL144">
            <v>0.14152412864976616</v>
          </cell>
          <cell r="AM144">
            <v>0.15513665572815638</v>
          </cell>
          <cell r="AN144">
            <v>0.17500248574298793</v>
          </cell>
          <cell r="AO144">
            <v>0.19695131369855101</v>
          </cell>
          <cell r="AP144">
            <v>0.22139415282086294</v>
          </cell>
          <cell r="AQ144">
            <v>0.24885346317313428</v>
          </cell>
          <cell r="AR144">
            <v>0.28000396774376002</v>
          </cell>
          <cell r="AS144">
            <v>0.3157327990913934</v>
          </cell>
        </row>
        <row r="145">
          <cell r="I145" t="str">
            <v>Worldwide</v>
          </cell>
          <cell r="L145" t="str">
            <v>NA</v>
          </cell>
          <cell r="M145" t="str">
            <v>NA</v>
          </cell>
          <cell r="N145" t="str">
            <v>NA</v>
          </cell>
          <cell r="O145" t="str">
            <v>NA</v>
          </cell>
          <cell r="P145">
            <v>4.1523715846902256</v>
          </cell>
          <cell r="Q145">
            <v>1.4152681051015419</v>
          </cell>
          <cell r="R145">
            <v>0.80315768246088348</v>
          </cell>
          <cell r="S145">
            <v>1.5281371656272658</v>
          </cell>
          <cell r="T145">
            <v>1.2158277440379011</v>
          </cell>
          <cell r="U145">
            <v>1.5175796867769651</v>
          </cell>
          <cell r="V145">
            <v>1.5864626929511871</v>
          </cell>
          <cell r="W145">
            <v>0.81654369006872241</v>
          </cell>
          <cell r="X145">
            <v>0.61210800901134221</v>
          </cell>
          <cell r="Y145">
            <v>0.69770101937002948</v>
          </cell>
          <cell r="Z145">
            <v>0.90961619455757092</v>
          </cell>
          <cell r="AA145">
            <v>0.75938677558837453</v>
          </cell>
          <cell r="AB145">
            <v>0.72684132962660919</v>
          </cell>
          <cell r="AC145">
            <v>0.60309375287670619</v>
          </cell>
          <cell r="AD145">
            <v>0.52585578991613691</v>
          </cell>
          <cell r="AE145">
            <v>0.47740546403879947</v>
          </cell>
          <cell r="AH145" t="str">
            <v>NA</v>
          </cell>
          <cell r="AI145">
            <v>1.5589422036197513</v>
          </cell>
          <cell r="AJ145">
            <v>1.1907075552889035</v>
          </cell>
          <cell r="AK145">
            <v>0.75113426512540071</v>
          </cell>
          <cell r="AL145">
            <v>0.56435859816993972</v>
          </cell>
          <cell r="AM145">
            <v>0.44734620844380779</v>
          </cell>
          <cell r="AN145">
            <v>0.37795131398509785</v>
          </cell>
          <cell r="AO145">
            <v>0.30859883738467375</v>
          </cell>
          <cell r="AP145">
            <v>0.23928687277035388</v>
          </cell>
          <cell r="AQ145">
            <v>0.19157719100185866</v>
          </cell>
          <cell r="AR145">
            <v>0.14389541945089546</v>
          </cell>
          <cell r="AS145">
            <v>9.624035800848052E-2</v>
          </cell>
        </row>
        <row r="146">
          <cell r="I146" t="str">
            <v>Expense summary - % of revenue</v>
          </cell>
          <cell r="L146">
            <v>5998.1648699999996</v>
          </cell>
          <cell r="M146">
            <v>12480.941863</v>
          </cell>
          <cell r="N146">
            <v>17137.692219</v>
          </cell>
          <cell r="O146">
            <v>20222.886214999999</v>
          </cell>
          <cell r="P146">
            <v>25921.589875000001</v>
          </cell>
          <cell r="Q146">
            <v>26562.014643999999</v>
          </cell>
          <cell r="R146">
            <v>33275.552841999997</v>
          </cell>
          <cell r="S146">
            <v>47558.767156000002</v>
          </cell>
          <cell r="T146">
            <v>55559.604204000003</v>
          </cell>
          <cell r="U146">
            <v>61333.103983000001</v>
          </cell>
          <cell r="V146">
            <v>70072.000929999995</v>
          </cell>
          <cell r="W146">
            <v>83662.928731254433</v>
          </cell>
          <cell r="X146">
            <v>86602.592755863661</v>
          </cell>
          <cell r="Y146">
            <v>100731.97953752714</v>
          </cell>
          <cell r="Z146">
            <v>122511.11125319339</v>
          </cell>
          <cell r="AA146">
            <v>131850.65922557519</v>
          </cell>
          <cell r="AB146">
            <v>121334.09840332915</v>
          </cell>
          <cell r="AC146">
            <v>125470.62501076485</v>
          </cell>
          <cell r="AD146">
            <v>195098.94467071048</v>
          </cell>
          <cell r="AE146">
            <v>250516.25252859289</v>
          </cell>
          <cell r="AF146">
            <v>166834.38530457759</v>
          </cell>
          <cell r="AG146">
            <v>172522.10938980166</v>
          </cell>
          <cell r="AH146">
            <v>268261.04892222688</v>
          </cell>
          <cell r="AI146">
            <v>344459.84722681524</v>
          </cell>
          <cell r="AJ146">
            <v>270627.63784825441</v>
          </cell>
          <cell r="AK146">
            <v>441696.34277215938</v>
          </cell>
          <cell r="AL146">
            <v>55839.685166999996</v>
          </cell>
          <cell r="AM146">
            <v>133317.92451699998</v>
          </cell>
          <cell r="AN146">
            <v>270627.63784825441</v>
          </cell>
          <cell r="AO146">
            <v>441696.34277215938</v>
          </cell>
          <cell r="AP146">
            <v>692419.92061339738</v>
          </cell>
          <cell r="AQ146">
            <v>952077.39084342145</v>
          </cell>
          <cell r="AR146">
            <v>1237700.6080964478</v>
          </cell>
          <cell r="AS146">
            <v>1534748.7540395951</v>
          </cell>
          <cell r="AT146">
            <v>1829420.5148151973</v>
          </cell>
          <cell r="AU146">
            <v>2110419.5058908113</v>
          </cell>
          <cell r="AV146">
            <v>2369747.8547746739</v>
          </cell>
          <cell r="AW146">
            <v>2602703.5478904438</v>
          </cell>
        </row>
        <row r="147">
          <cell r="I147" t="str">
            <v>Cost of revenue</v>
          </cell>
          <cell r="L147">
            <v>0.80946527350952668</v>
          </cell>
          <cell r="M147">
            <v>0.68447461629279815</v>
          </cell>
          <cell r="N147">
            <v>0.68072142334876928</v>
          </cell>
          <cell r="O147">
            <v>0.72754153759504359</v>
          </cell>
          <cell r="P147">
            <v>0.66390934844192639</v>
          </cell>
          <cell r="Q147">
            <v>0.69971916180600569</v>
          </cell>
          <cell r="R147">
            <v>0.64431115957833518</v>
          </cell>
          <cell r="S147">
            <v>0.64964516301157893</v>
          </cell>
          <cell r="T147">
            <v>0.6313218257106965</v>
          </cell>
          <cell r="U147">
            <v>0.60921281240254821</v>
          </cell>
          <cell r="V147">
            <v>0.60713009647068161</v>
          </cell>
          <cell r="W147">
            <v>0.60951112912095862</v>
          </cell>
          <cell r="X147">
            <v>0.60479805648344975</v>
          </cell>
          <cell r="Y147">
            <v>0.60290274288904111</v>
          </cell>
          <cell r="Z147">
            <v>0.59738793937439527</v>
          </cell>
          <cell r="AA147">
            <v>0.58759489302967571</v>
          </cell>
          <cell r="AB147">
            <v>0.58404466200088989</v>
          </cell>
          <cell r="AC147">
            <v>0.57576873826939601</v>
          </cell>
          <cell r="AD147">
            <v>0.61434198331788692</v>
          </cell>
          <cell r="AE147">
            <v>0.61</v>
          </cell>
          <cell r="AF147">
            <v>0.61</v>
          </cell>
          <cell r="AG147">
            <v>0.60999999999999988</v>
          </cell>
          <cell r="AH147">
            <v>0.60000000000000009</v>
          </cell>
          <cell r="AI147">
            <v>0.60000000000000009</v>
          </cell>
          <cell r="AJ147">
            <v>1.0299418763734614</v>
          </cell>
          <cell r="AK147">
            <v>0.79477790160802431</v>
          </cell>
          <cell r="AL147">
            <v>0.71491985203452535</v>
          </cell>
          <cell r="AM147">
            <v>0.6607426612026428</v>
          </cell>
          <cell r="AN147">
            <v>0.61338953297710219</v>
          </cell>
          <cell r="AO147">
            <v>0.59683549898347033</v>
          </cell>
          <cell r="AP147">
            <v>0.60027906470834169</v>
          </cell>
          <cell r="AQ147">
            <v>0.6044962932989173</v>
          </cell>
          <cell r="AR147">
            <v>0.59000000000000008</v>
          </cell>
          <cell r="AS147">
            <v>0.59000000000000008</v>
          </cell>
          <cell r="AT147">
            <v>0.59000000000000008</v>
          </cell>
          <cell r="AU147">
            <v>0.59000000000000008</v>
          </cell>
          <cell r="AV147">
            <v>0.59000000000000008</v>
          </cell>
          <cell r="AW147">
            <v>0.59000000000000008</v>
          </cell>
        </row>
        <row r="148">
          <cell r="I148" t="str">
            <v>Sales and marketing (ex-SBC)</v>
          </cell>
          <cell r="L148">
            <v>0.45113706207744314</v>
          </cell>
          <cell r="M148">
            <v>0.31198347107438018</v>
          </cell>
          <cell r="N148">
            <v>0.26127223982451869</v>
          </cell>
          <cell r="O148">
            <v>0.23190650520980005</v>
          </cell>
          <cell r="P148">
            <v>0.22685552407932011</v>
          </cell>
          <cell r="Q148">
            <v>0.20652408727586952</v>
          </cell>
          <cell r="R148">
            <v>0.18002544529262088</v>
          </cell>
          <cell r="S148">
            <v>0.1325969798836775</v>
          </cell>
          <cell r="T148">
            <v>0.15674870888196157</v>
          </cell>
          <cell r="U148">
            <v>0.15779391455428343</v>
          </cell>
          <cell r="V148">
            <v>0.12521338679582358</v>
          </cell>
          <cell r="W148">
            <v>0.11748531071811051</v>
          </cell>
          <cell r="X148">
            <v>0.13969025204980259</v>
          </cell>
          <cell r="Y148">
            <v>0.15005962802263326</v>
          </cell>
          <cell r="Z148">
            <v>0.15130603031280232</v>
          </cell>
          <cell r="AA148">
            <v>0.11495859213250517</v>
          </cell>
          <cell r="AB148">
            <v>0.16024111007726849</v>
          </cell>
          <cell r="AC148">
            <v>0.14250381518707572</v>
          </cell>
          <cell r="AD148">
            <v>0.15978915662650606</v>
          </cell>
          <cell r="AE148">
            <v>0.15</v>
          </cell>
          <cell r="AF148">
            <v>0.14000000000000001</v>
          </cell>
          <cell r="AG148">
            <v>0.13</v>
          </cell>
          <cell r="AH148">
            <v>0.11</v>
          </cell>
          <cell r="AI148">
            <v>0.11</v>
          </cell>
          <cell r="AJ148">
            <v>159809.56739933667</v>
          </cell>
          <cell r="AK148">
            <v>0.54816112084063051</v>
          </cell>
          <cell r="AL148">
            <v>0.27805178791615293</v>
          </cell>
          <cell r="AM148">
            <v>0.17521117337124698</v>
          </cell>
          <cell r="AN148">
            <v>0.13622947973533439</v>
          </cell>
          <cell r="AO148">
            <v>0.13810764295110775</v>
          </cell>
          <cell r="AP148">
            <v>0.15314058267079542</v>
          </cell>
          <cell r="AQ148">
            <v>0.12111068668423179</v>
          </cell>
          <cell r="AR148">
            <v>0.11000000000000001</v>
          </cell>
          <cell r="AS148">
            <v>0.1</v>
          </cell>
          <cell r="AT148">
            <v>9.0000000000000011E-2</v>
          </cell>
          <cell r="AU148">
            <v>0.09</v>
          </cell>
          <cell r="AV148">
            <v>0.09</v>
          </cell>
          <cell r="AW148">
            <v>0.09</v>
          </cell>
        </row>
        <row r="149">
          <cell r="I149" t="str">
            <v>Technology and development (ex-SBC)</v>
          </cell>
          <cell r="L149">
            <v>0.13398893669330056</v>
          </cell>
          <cell r="M149">
            <v>7.5855962219598588E-2</v>
          </cell>
          <cell r="N149">
            <v>6.7024128686327081E-2</v>
          </cell>
          <cell r="O149">
            <v>4.6888200506899465E-2</v>
          </cell>
          <cell r="P149">
            <v>5.5070821529745045E-2</v>
          </cell>
          <cell r="Q149">
            <v>6.038021170879241E-2</v>
          </cell>
          <cell r="R149">
            <v>4.7437295528898589E-2</v>
          </cell>
          <cell r="S149">
            <v>3.1801931593831705E-2</v>
          </cell>
          <cell r="T149">
            <v>2.9963243846833857E-2</v>
          </cell>
          <cell r="U149">
            <v>4.0896333585779834E-2</v>
          </cell>
          <cell r="V149">
            <v>4.4979951566159831E-2</v>
          </cell>
          <cell r="W149">
            <v>4.2808764363657416E-2</v>
          </cell>
          <cell r="X149">
            <v>6.8782265411478902E-2</v>
          </cell>
          <cell r="Y149">
            <v>5.8384714927304564E-2</v>
          </cell>
          <cell r="Z149">
            <v>9.3405353111899389E-2</v>
          </cell>
          <cell r="AA149">
            <v>4.5824706694271911E-2</v>
          </cell>
          <cell r="AB149">
            <v>6.7518912577369625E-2</v>
          </cell>
          <cell r="AC149">
            <v>6.3130382921994771E-2</v>
          </cell>
          <cell r="AD149">
            <v>9.1334569045412428E-2</v>
          </cell>
          <cell r="AE149">
            <v>7.9999999999999988E-2</v>
          </cell>
          <cell r="AF149">
            <v>0.08</v>
          </cell>
          <cell r="AG149">
            <v>0.08</v>
          </cell>
          <cell r="AH149">
            <v>7.0000000000000007E-2</v>
          </cell>
          <cell r="AI149">
            <v>7.0000000000000007E-2</v>
          </cell>
          <cell r="AJ149">
            <v>1.1907075552889035</v>
          </cell>
          <cell r="AK149">
            <v>0.10491959879000161</v>
          </cell>
          <cell r="AL149">
            <v>6.6769420468557342E-2</v>
          </cell>
          <cell r="AM149">
            <v>4.5224554654177469E-2</v>
          </cell>
          <cell r="AN149">
            <v>4.0259264260498848E-2</v>
          </cell>
          <cell r="AO149">
            <v>6.767331700646316E-2</v>
          </cell>
          <cell r="AP149">
            <v>7.7959326573690424E-2</v>
          </cell>
          <cell r="AQ149">
            <v>7.4496293298917174E-2</v>
          </cell>
          <cell r="AR149">
            <v>7.0000000000000007E-2</v>
          </cell>
          <cell r="AS149">
            <v>6.7500000000000004E-2</v>
          </cell>
          <cell r="AT149">
            <v>6.5000000000000002E-2</v>
          </cell>
          <cell r="AU149">
            <v>6.25E-2</v>
          </cell>
          <cell r="AV149">
            <v>0.06</v>
          </cell>
          <cell r="AW149">
            <v>0.06</v>
          </cell>
        </row>
        <row r="150">
          <cell r="I150" t="str">
            <v>General and administrative (ex-SBC)</v>
          </cell>
          <cell r="L150">
            <v>0.87031346035648427</v>
          </cell>
          <cell r="M150">
            <v>0.43417945690672965</v>
          </cell>
          <cell r="N150">
            <v>0.38630270533755789</v>
          </cell>
          <cell r="O150">
            <v>0.2468318783441284</v>
          </cell>
          <cell r="P150">
            <v>0.25189801699716713</v>
          </cell>
          <cell r="Q150">
            <v>0.2589112119248218</v>
          </cell>
          <cell r="R150">
            <v>0.24054889131225007</v>
          </cell>
          <cell r="S150">
            <v>0.26658129235366312</v>
          </cell>
          <cell r="T150">
            <v>0.17829060624389337</v>
          </cell>
          <cell r="U150">
            <v>0.2019423530984096</v>
          </cell>
          <cell r="V150">
            <v>0.20683631744015243</v>
          </cell>
          <cell r="W150">
            <v>0.20408694897102667</v>
          </cell>
          <cell r="X150">
            <v>0.2446401457637413</v>
          </cell>
          <cell r="Y150">
            <v>0.22354165080815003</v>
          </cell>
          <cell r="Z150">
            <v>0.17902289584005157</v>
          </cell>
          <cell r="AA150">
            <v>0.16901311249137338</v>
          </cell>
          <cell r="AB150">
            <v>0.22274363849670289</v>
          </cell>
          <cell r="AC150">
            <v>0.20363451384869055</v>
          </cell>
          <cell r="AD150">
            <v>0.14426552363299353</v>
          </cell>
          <cell r="AE150">
            <v>0.14000000000000001</v>
          </cell>
          <cell r="AF150">
            <v>0.12</v>
          </cell>
          <cell r="AG150">
            <v>0.11</v>
          </cell>
          <cell r="AH150">
            <v>0.11</v>
          </cell>
          <cell r="AI150">
            <v>0.1</v>
          </cell>
          <cell r="AJ150">
            <v>0.59051458553891178</v>
          </cell>
          <cell r="AK150">
            <v>0.88791593695271454</v>
          </cell>
          <cell r="AL150">
            <v>0.38378545006165227</v>
          </cell>
          <cell r="AM150">
            <v>0.2563979259011458</v>
          </cell>
          <cell r="AN150">
            <v>0.19894288084260883</v>
          </cell>
          <cell r="AO150">
            <v>0.19636441158271845</v>
          </cell>
          <cell r="AP150">
            <v>0.1674870919825831</v>
          </cell>
          <cell r="AQ150">
            <v>0.10914477933704547</v>
          </cell>
          <cell r="AR150">
            <v>0.10499999999999998</v>
          </cell>
          <cell r="AS150">
            <v>9.5000000000000001E-2</v>
          </cell>
          <cell r="AT150">
            <v>8.5000000000000006E-2</v>
          </cell>
          <cell r="AU150">
            <v>0.08</v>
          </cell>
          <cell r="AV150">
            <v>0.08</v>
          </cell>
          <cell r="AW150">
            <v>7.9999999999999988E-2</v>
          </cell>
        </row>
        <row r="151">
          <cell r="I151" t="str">
            <v>Stock-based compensation</v>
          </cell>
          <cell r="L151">
            <v>2.0282728948985865E-2</v>
          </cell>
          <cell r="M151">
            <v>1.1806375442739079E-2</v>
          </cell>
          <cell r="N151">
            <v>1.7060687301974169E-2</v>
          </cell>
          <cell r="O151">
            <v>9.7155730780061952E-3</v>
          </cell>
          <cell r="P151">
            <v>8.7252124645892364E-3</v>
          </cell>
          <cell r="Q151">
            <v>1.2421689349751568E-2</v>
          </cell>
          <cell r="R151">
            <v>8.8149763722282816E-3</v>
          </cell>
          <cell r="S151">
            <v>6.5631503121498323E-3</v>
          </cell>
          <cell r="T151">
            <v>4.7457311682873498E-3</v>
          </cell>
          <cell r="U151">
            <v>1.7686105047445094E-2</v>
          </cell>
          <cell r="V151">
            <v>2.4058120608201991E-2</v>
          </cell>
          <cell r="W151">
            <v>2.1071521606992966E-2</v>
          </cell>
          <cell r="X151">
            <v>3.2918311569996965E-2</v>
          </cell>
          <cell r="Y151">
            <v>2.4434802466316508E-2</v>
          </cell>
          <cell r="Z151">
            <v>5.401483392454047E-2</v>
          </cell>
          <cell r="AA151">
            <v>3.7974465148378191E-2</v>
          </cell>
          <cell r="AB151">
            <v>3.3516728022978275E-2</v>
          </cell>
          <cell r="AC151">
            <v>6.1481520461681489E-2</v>
          </cell>
          <cell r="AD151">
            <v>2.1547729379054682E-2</v>
          </cell>
          <cell r="AE151">
            <v>0.03</v>
          </cell>
          <cell r="AF151">
            <v>0.03</v>
          </cell>
          <cell r="AG151">
            <v>0.03</v>
          </cell>
          <cell r="AH151">
            <v>0.03</v>
          </cell>
          <cell r="AI151">
            <v>0.03</v>
          </cell>
          <cell r="AJ151">
            <v>433.35075932175118</v>
          </cell>
          <cell r="AK151">
            <v>2.0538130870880435E-2</v>
          </cell>
          <cell r="AL151">
            <v>1.3070283600493221E-2</v>
          </cell>
          <cell r="AM151">
            <v>8.6142008865099963E-3</v>
          </cell>
          <cell r="AN151">
            <v>1.7679739192499856E-2</v>
          </cell>
          <cell r="AO151">
            <v>3.9506866124864155E-2</v>
          </cell>
          <cell r="AP151">
            <v>3.4211429756251764E-2</v>
          </cell>
          <cell r="AQ151">
            <v>0.03</v>
          </cell>
          <cell r="AR151">
            <v>0.03</v>
          </cell>
          <cell r="AS151">
            <v>0.03</v>
          </cell>
          <cell r="AT151">
            <v>0.03</v>
          </cell>
          <cell r="AU151">
            <v>0.03</v>
          </cell>
          <cell r="AV151">
            <v>0.03</v>
          </cell>
          <cell r="AW151">
            <v>0.03</v>
          </cell>
        </row>
        <row r="152">
          <cell r="I152" t="str">
            <v>Revenue (reported)</v>
          </cell>
          <cell r="L152">
            <v>1.627</v>
          </cell>
          <cell r="M152">
            <v>3.3879999999999999</v>
          </cell>
          <cell r="N152">
            <v>4.1029999999999998</v>
          </cell>
          <cell r="O152">
            <v>7.1020000000000003</v>
          </cell>
          <cell r="P152">
            <v>8.8249999999999993</v>
          </cell>
          <cell r="Q152">
            <v>9.2579999999999991</v>
          </cell>
          <cell r="R152">
            <v>11.004</v>
          </cell>
          <cell r="S152">
            <v>18.741</v>
          </cell>
          <cell r="T152">
            <v>21.492999999999999</v>
          </cell>
          <cell r="U152">
            <v>22.446999999999999</v>
          </cell>
          <cell r="V152">
            <v>25.189</v>
          </cell>
          <cell r="W152">
            <v>34.548999999999999</v>
          </cell>
          <cell r="X152">
            <v>32.93</v>
          </cell>
          <cell r="Y152">
            <v>39.411000000000001</v>
          </cell>
          <cell r="Z152">
            <v>47.366</v>
          </cell>
          <cell r="AA152">
            <v>57.96</v>
          </cell>
          <cell r="AB152">
            <v>49.438000000000002</v>
          </cell>
          <cell r="AC152">
            <v>57.009</v>
          </cell>
          <cell r="AD152">
            <v>84.785139999999998</v>
          </cell>
          <cell r="AE152">
            <v>127.51200000000001</v>
          </cell>
          <cell r="AF152">
            <v>74.157000000000011</v>
          </cell>
          <cell r="AG152">
            <v>85.513499999999993</v>
          </cell>
          <cell r="AH152">
            <v>127.17770999999999</v>
          </cell>
          <cell r="AI152">
            <v>191.26800000000003</v>
          </cell>
          <cell r="AJ152">
            <v>103.678</v>
          </cell>
          <cell r="AK152">
            <v>177.667</v>
          </cell>
          <cell r="AL152">
            <v>16.22</v>
          </cell>
          <cell r="AM152">
            <v>47.827999999999996</v>
          </cell>
          <cell r="AN152">
            <v>103.678</v>
          </cell>
          <cell r="AO152">
            <v>177.667</v>
          </cell>
          <cell r="AP152">
            <v>318.74414000000002</v>
          </cell>
          <cell r="AQ152">
            <v>478.11621000000002</v>
          </cell>
          <cell r="AR152">
            <v>669.36269400000003</v>
          </cell>
          <cell r="AS152">
            <v>883.55875608000008</v>
          </cell>
          <cell r="AT152">
            <v>1109.74979763648</v>
          </cell>
          <cell r="AU152">
            <v>1337.0265561924311</v>
          </cell>
          <cell r="AV152">
            <v>1556.084987158999</v>
          </cell>
          <cell r="AW152">
            <v>1760.0441585959034</v>
          </cell>
        </row>
        <row r="153">
          <cell r="I153" t="str">
            <v>Total opex ex-COGS (adjusted)</v>
          </cell>
          <cell r="L153" t="str">
            <v>NA</v>
          </cell>
          <cell r="M153" t="str">
            <v>NA</v>
          </cell>
          <cell r="N153" t="str">
            <v>NA</v>
          </cell>
          <cell r="O153" t="str">
            <v>NA</v>
          </cell>
          <cell r="P153">
            <v>4.6830740740740735</v>
          </cell>
          <cell r="Q153">
            <v>4.8372592592592598</v>
          </cell>
          <cell r="R153">
            <v>5.1141481481481481</v>
          </cell>
          <cell r="S153">
            <v>8.0670370370370375</v>
          </cell>
          <cell r="T153">
            <v>7.8049629629629624</v>
          </cell>
          <cell r="U153">
            <v>8.969444444444445</v>
          </cell>
          <cell r="V153">
            <v>9.43</v>
          </cell>
          <cell r="W153">
            <v>12.523</v>
          </cell>
          <cell r="X153">
            <v>14.854000000000001</v>
          </cell>
          <cell r="Y153">
            <v>16.959</v>
          </cell>
          <cell r="Z153">
            <v>26.214000000000002</v>
          </cell>
          <cell r="AA153">
            <v>19.048000000000002</v>
          </cell>
          <cell r="AB153">
            <v>22.206</v>
          </cell>
          <cell r="AC153">
            <v>23.231999999999999</v>
          </cell>
          <cell r="AD153">
            <v>34.012999999999998</v>
          </cell>
          <cell r="AE153">
            <v>37.429099999999998</v>
          </cell>
          <cell r="AF153">
            <v>31.836948</v>
          </cell>
          <cell r="AG153">
            <v>33.649327999999997</v>
          </cell>
          <cell r="AH153">
            <v>32.442639999999997</v>
          </cell>
          <cell r="AI153">
            <v>36.820520000000002</v>
          </cell>
          <cell r="AJ153">
            <v>1.1677260182319982</v>
          </cell>
          <cell r="AK153">
            <v>9.6402222222222225</v>
          </cell>
          <cell r="AL153">
            <v>11.686629629629628</v>
          </cell>
          <cell r="AM153">
            <v>22.701518518518515</v>
          </cell>
          <cell r="AN153">
            <v>38.727407407407398</v>
          </cell>
          <cell r="AO153">
            <v>77.075000000000003</v>
          </cell>
          <cell r="AP153">
            <v>116.88010000000001</v>
          </cell>
          <cell r="AQ153">
            <v>134.74943599999997</v>
          </cell>
          <cell r="AR153">
            <v>176.2098097611111</v>
          </cell>
          <cell r="AS153">
            <v>214.39290824611109</v>
          </cell>
          <cell r="AT153">
            <v>246.30578318282306</v>
          </cell>
          <cell r="AU153">
            <v>287.59886009723476</v>
          </cell>
          <cell r="AV153">
            <v>331.2313421202652</v>
          </cell>
          <cell r="AW153">
            <v>374.74299919205697</v>
          </cell>
        </row>
        <row r="154">
          <cell r="I154" t="str">
            <v>% of revenue</v>
          </cell>
          <cell r="L154">
            <v>1.434883562111589</v>
          </cell>
          <cell r="M154">
            <v>0.8123114259477896</v>
          </cell>
          <cell r="N154">
            <v>0.70726929708162956</v>
          </cell>
          <cell r="O154">
            <v>0.52070360983343233</v>
          </cell>
          <cell r="P154">
            <v>0.53065995173643898</v>
          </cell>
          <cell r="Q154">
            <v>0.52249505932806872</v>
          </cell>
          <cell r="R154">
            <v>0.46475355762887571</v>
          </cell>
          <cell r="S154">
            <v>0.43044859063214541</v>
          </cell>
          <cell r="T154">
            <v>0.36313976471236975</v>
          </cell>
          <cell r="U154">
            <v>0.39958321577246159</v>
          </cell>
          <cell r="V154">
            <v>0.37436976457977689</v>
          </cell>
          <cell r="W154">
            <v>0.36247069379721553</v>
          </cell>
          <cell r="X154">
            <v>0.45107804433647136</v>
          </cell>
          <cell r="Y154">
            <v>0.43031133439902564</v>
          </cell>
          <cell r="Z154">
            <v>0.42267010641728475</v>
          </cell>
          <cell r="AA154">
            <v>0.32864044168391998</v>
          </cell>
          <cell r="AB154">
            <v>0.44916865568995507</v>
          </cell>
          <cell r="AC154">
            <v>0.40751460295742775</v>
          </cell>
          <cell r="AD154">
            <v>0.39403382761816497</v>
          </cell>
          <cell r="AE154">
            <v>0.36901409839298033</v>
          </cell>
          <cell r="AF154">
            <v>0.33893540234339237</v>
          </cell>
          <cell r="AG154">
            <v>0.31905183297279277</v>
          </cell>
          <cell r="AH154">
            <v>0.28910886148142867</v>
          </cell>
          <cell r="AI154">
            <v>0.27924161414844645</v>
          </cell>
          <cell r="AJ154">
            <v>0.64875965617832176</v>
          </cell>
          <cell r="AK154">
            <v>1.5348228342974404</v>
          </cell>
          <cell r="AL154">
            <v>0.7205073754395579</v>
          </cell>
          <cell r="AM154">
            <v>0.47464912851297392</v>
          </cell>
          <cell r="AN154">
            <v>0.37353544056991261</v>
          </cell>
          <cell r="AO154">
            <v>0.4007622672511062</v>
          </cell>
          <cell r="AP154">
            <v>0.39728515246586477</v>
          </cell>
          <cell r="AQ154">
            <v>0.30384978956481873</v>
          </cell>
          <cell r="AR154">
            <v>0.28381414108039316</v>
          </cell>
          <cell r="AS154">
            <v>0.26160162203060083</v>
          </cell>
          <cell r="AT154">
            <v>0.23928473091608346</v>
          </cell>
          <cell r="AU154">
            <v>0.23190631716142387</v>
          </cell>
          <cell r="AV154">
            <v>0.22948989307930975</v>
          </cell>
          <cell r="AW154">
            <v>0.22954900579212439</v>
          </cell>
        </row>
        <row r="155">
          <cell r="I155" t="str">
            <v>% change Y/Y</v>
          </cell>
          <cell r="L155" t="str">
            <v>NA</v>
          </cell>
          <cell r="M155" t="str">
            <v>NA</v>
          </cell>
          <cell r="N155" t="str">
            <v>NA</v>
          </cell>
          <cell r="O155" t="str">
            <v>NA</v>
          </cell>
          <cell r="P155">
            <v>5.2737236498229922E-2</v>
          </cell>
          <cell r="Q155">
            <v>0.13137982091933331</v>
          </cell>
          <cell r="R155">
            <v>0.48735746737918384</v>
          </cell>
          <cell r="S155">
            <v>4.3785980882848019E-2</v>
          </cell>
          <cell r="T155">
            <v>9.9123083303473303E-2</v>
          </cell>
          <cell r="U155">
            <v>-3.6929889800025872E-2</v>
          </cell>
          <cell r="V155">
            <v>-0.11497787862148623</v>
          </cell>
          <cell r="W155">
            <v>1.4838356244313067E-2</v>
          </cell>
          <cell r="X155">
            <v>-4.9612848286842315E-2</v>
          </cell>
          <cell r="Y155">
            <v>3.4184295719868807E-2</v>
          </cell>
          <cell r="Z155">
            <v>-1.5286946162245241E-2</v>
          </cell>
          <cell r="AA155">
            <v>4.7939776933279665E-2</v>
          </cell>
          <cell r="AB155">
            <v>5.8420585710012185E-2</v>
          </cell>
          <cell r="AC155">
            <v>0.15193335120478957</v>
          </cell>
          <cell r="AD155">
            <v>0.11460664408258259</v>
          </cell>
          <cell r="AE155">
            <v>0.14896027970649128</v>
          </cell>
          <cell r="AF155">
            <v>8.2062485710652666E-2</v>
          </cell>
          <cell r="AG155">
            <v>8.2163797744200684E-2</v>
          </cell>
          <cell r="AH155">
            <v>8.1850005753056898E-2</v>
          </cell>
          <cell r="AI155">
            <v>8.2555956995503665E-2</v>
          </cell>
          <cell r="AJ155">
            <v>-1.0490463230211966E-2</v>
          </cell>
          <cell r="AK155">
            <v>8.8526000493547308E-3</v>
          </cell>
          <cell r="AL155" t="str">
            <v>NA</v>
          </cell>
          <cell r="AM155">
            <v>0.15231414680842992</v>
          </cell>
          <cell r="AN155">
            <v>-1.0490463230211966E-2</v>
          </cell>
          <cell r="AO155">
            <v>8.8526000493547308E-3</v>
          </cell>
          <cell r="AP155">
            <v>0.13082028916525079</v>
          </cell>
          <cell r="AQ155">
            <v>8.220920182204372E-2</v>
          </cell>
          <cell r="AR155">
            <v>6.8402674220886084E-2</v>
          </cell>
          <cell r="AS155">
            <v>5.6159999696566265E-2</v>
          </cell>
          <cell r="AT155">
            <v>4.5484538059505253E-2</v>
          </cell>
          <cell r="AU155">
            <v>3.6311428524389511E-2</v>
          </cell>
          <cell r="AV155">
            <v>2.8528781493779798E-2</v>
          </cell>
          <cell r="AW155">
            <v>2.1997294821666014E-2</v>
          </cell>
        </row>
        <row r="156">
          <cell r="I156" t="str">
            <v>Total opex ex-COGS (GAAP)</v>
          </cell>
          <cell r="L156" t="str">
            <v>NA</v>
          </cell>
          <cell r="M156" t="str">
            <v>NA</v>
          </cell>
          <cell r="N156" t="str">
            <v>NA</v>
          </cell>
          <cell r="O156" t="str">
            <v>NA</v>
          </cell>
          <cell r="P156">
            <v>4.7879999999999994</v>
          </cell>
          <cell r="Q156">
            <v>4.9830000000000005</v>
          </cell>
          <cell r="R156">
            <v>5.2470000000000008</v>
          </cell>
          <cell r="S156">
            <v>8.1999999999999993</v>
          </cell>
          <cell r="T156">
            <v>7.9470000000000001</v>
          </cell>
          <cell r="U156">
            <v>9.39</v>
          </cell>
          <cell r="V156">
            <v>10.103</v>
          </cell>
          <cell r="W156">
            <v>13.317</v>
          </cell>
          <cell r="X156">
            <v>16.005000000000003</v>
          </cell>
          <cell r="Y156">
            <v>17.988</v>
          </cell>
          <cell r="Z156">
            <v>29.630000000000003</v>
          </cell>
          <cell r="AA156">
            <v>21.316000000000003</v>
          </cell>
          <cell r="AB156">
            <v>24.29</v>
          </cell>
          <cell r="AC156">
            <v>27.207000000000001</v>
          </cell>
          <cell r="AD156">
            <v>39.129999999999995</v>
          </cell>
          <cell r="AE156">
            <v>51.572000000000003</v>
          </cell>
          <cell r="AF156">
            <v>34.754913999999999</v>
          </cell>
          <cell r="AG156">
            <v>36.913327500000001</v>
          </cell>
          <cell r="AH156">
            <v>35.909120000000001</v>
          </cell>
          <cell r="AI156">
            <v>40.876290000000004</v>
          </cell>
          <cell r="AJ156">
            <v>6.2024445121901861</v>
          </cell>
          <cell r="AK156">
            <v>9.8079999999999998</v>
          </cell>
          <cell r="AL156">
            <v>12.03</v>
          </cell>
          <cell r="AM156">
            <v>23.217999999999996</v>
          </cell>
          <cell r="AN156">
            <v>40.756999999999991</v>
          </cell>
          <cell r="AO156">
            <v>84.939000000000007</v>
          </cell>
          <cell r="AP156">
            <v>142.19900000000001</v>
          </cell>
          <cell r="AQ156">
            <v>148.45365149999998</v>
          </cell>
          <cell r="AR156">
            <v>195.57196784999996</v>
          </cell>
          <cell r="AS156">
            <v>239.71535487899996</v>
          </cell>
          <cell r="AT156">
            <v>277.92229451817593</v>
          </cell>
          <cell r="AU156">
            <v>325.53964764562346</v>
          </cell>
          <cell r="AV156">
            <v>375.26772005382634</v>
          </cell>
          <cell r="AW156">
            <v>424.45481065672141</v>
          </cell>
        </row>
        <row r="157">
          <cell r="I157" t="str">
            <v>% of revenue</v>
          </cell>
          <cell r="L157">
            <v>1.4757221880762137</v>
          </cell>
          <cell r="M157">
            <v>0.8338252656434475</v>
          </cell>
          <cell r="N157">
            <v>0.73165976115037779</v>
          </cell>
          <cell r="O157">
            <v>0.53534215713883404</v>
          </cell>
          <cell r="P157">
            <v>0.54254957507082147</v>
          </cell>
          <cell r="Q157">
            <v>0.53823720025923538</v>
          </cell>
          <cell r="R157">
            <v>0.4768266085059979</v>
          </cell>
          <cell r="S157">
            <v>0.43754335414332207</v>
          </cell>
          <cell r="T157">
            <v>0.36974829014097615</v>
          </cell>
          <cell r="U157">
            <v>0.418318706285918</v>
          </cell>
          <cell r="V157">
            <v>0.40108777641033783</v>
          </cell>
          <cell r="W157">
            <v>0.38545254565978754</v>
          </cell>
          <cell r="X157">
            <v>0.48603097479501983</v>
          </cell>
          <cell r="Y157">
            <v>0.45642079622440435</v>
          </cell>
          <cell r="Z157">
            <v>0.47774911318929381</v>
          </cell>
          <cell r="AA157">
            <v>0.36777087646652867</v>
          </cell>
          <cell r="AB157">
            <v>0.4913224645009911</v>
          </cell>
          <cell r="AC157">
            <v>0.4772404357206757</v>
          </cell>
          <cell r="AD157">
            <v>0.45331325301204817</v>
          </cell>
          <cell r="AE157">
            <v>0.50844917677215817</v>
          </cell>
          <cell r="AF157">
            <v>0.37</v>
          </cell>
          <cell r="AG157">
            <v>0.35000000000000003</v>
          </cell>
          <cell r="AH157">
            <v>0.32</v>
          </cell>
          <cell r="AI157">
            <v>0.31</v>
          </cell>
          <cell r="AJ157">
            <v>0.44496557486886434</v>
          </cell>
          <cell r="AK157">
            <v>1.5615347874542271</v>
          </cell>
          <cell r="AL157">
            <v>0.74167694204685575</v>
          </cell>
          <cell r="AM157">
            <v>0.48544785481308017</v>
          </cell>
          <cell r="AN157">
            <v>0.39311136403094188</v>
          </cell>
          <cell r="AO157">
            <v>0.44165223766515355</v>
          </cell>
          <cell r="AP157">
            <v>0.48334619319707545</v>
          </cell>
          <cell r="AQ157">
            <v>0.33475175932019441</v>
          </cell>
          <cell r="AR157">
            <v>0.315</v>
          </cell>
          <cell r="AS157">
            <v>0.29250000000000004</v>
          </cell>
          <cell r="AT157">
            <v>0.27</v>
          </cell>
          <cell r="AU157">
            <v>0.26250000000000001</v>
          </cell>
          <cell r="AV157">
            <v>0.26</v>
          </cell>
          <cell r="AW157">
            <v>0.25999999999999995</v>
          </cell>
        </row>
        <row r="158">
          <cell r="I158" t="str">
            <v>US</v>
          </cell>
          <cell r="L158" t="str">
            <v>NA</v>
          </cell>
          <cell r="M158" t="str">
            <v>NA</v>
          </cell>
          <cell r="N158" t="str">
            <v>NA</v>
          </cell>
          <cell r="O158" t="str">
            <v>NA</v>
          </cell>
          <cell r="P158">
            <v>1.1822569099683111</v>
          </cell>
          <cell r="Q158">
            <v>1.7987662062716474</v>
          </cell>
          <cell r="R158">
            <v>5.1596553758447001</v>
          </cell>
          <cell r="S158">
            <v>5.9692848639656955</v>
          </cell>
          <cell r="T158">
            <v>2.1589409849751822</v>
          </cell>
          <cell r="U158">
            <v>0.45506516868642644</v>
          </cell>
          <cell r="V158">
            <v>3.0864514505554164E-2</v>
          </cell>
          <cell r="W158">
            <v>-0.47000128215328207</v>
          </cell>
          <cell r="X158">
            <v>-0.12232306784768832</v>
          </cell>
          <cell r="Y158">
            <v>0.10890459210189163</v>
          </cell>
          <cell r="Z158">
            <v>-0.11630646663904887</v>
          </cell>
          <cell r="AA158">
            <v>5.5929638881407895E-2</v>
          </cell>
          <cell r="AB158">
            <v>0.14871982123248229</v>
          </cell>
          <cell r="AC158">
            <v>0.20304803179625708</v>
          </cell>
          <cell r="AD158">
            <v>0.10957126536740613</v>
          </cell>
          <cell r="AE158">
            <v>-0.25369196780255054</v>
          </cell>
          <cell r="AH158" t="str">
            <v>NA</v>
          </cell>
          <cell r="AI158">
            <v>4.1599208980935529</v>
          </cell>
          <cell r="AJ158">
            <v>-7.2208182672109378E-2</v>
          </cell>
          <cell r="AK158">
            <v>1.0572015264850743E-2</v>
          </cell>
          <cell r="AL158">
            <v>-3.9010121522270458E-3</v>
          </cell>
          <cell r="AM158">
            <v>8.7733287348046973E-2</v>
          </cell>
          <cell r="AN158">
            <v>4.7122029395408216E-2</v>
          </cell>
          <cell r="AO158">
            <v>3.7867835774260561E-2</v>
          </cell>
          <cell r="AP158">
            <v>2.8542918239794046E-2</v>
          </cell>
          <cell r="AQ158">
            <v>2.1547224210142879E-2</v>
          </cell>
          <cell r="AR158">
            <v>1.4399123091363597E-2</v>
          </cell>
          <cell r="AS158">
            <v>6.9471067829010025E-3</v>
          </cell>
        </row>
        <row r="159">
          <cell r="I159" t="str">
            <v>US</v>
          </cell>
          <cell r="L159">
            <v>5392.1572200000001</v>
          </cell>
          <cell r="M159">
            <v>11113.778253</v>
          </cell>
          <cell r="N159">
            <v>15846.256847000001</v>
          </cell>
          <cell r="O159">
            <v>17880.97479</v>
          </cell>
          <cell r="P159">
            <v>21199.148560000001</v>
          </cell>
          <cell r="Q159">
            <v>21646.763803000002</v>
          </cell>
          <cell r="R159">
            <v>26432.267016999998</v>
          </cell>
          <cell r="S159">
            <v>36744.533968999996</v>
          </cell>
          <cell r="T159">
            <v>41671.958807000003</v>
          </cell>
          <cell r="U159">
            <v>43800.956832000003</v>
          </cell>
          <cell r="V159">
            <v>46485.463473000003</v>
          </cell>
          <cell r="W159">
            <v>56763.804244345352</v>
          </cell>
          <cell r="X159">
            <v>58762.475934923095</v>
          </cell>
          <cell r="Y159">
            <v>68828.279682580003</v>
          </cell>
          <cell r="Z159">
            <v>81972.726147979716</v>
          </cell>
          <cell r="AA159">
            <v>79492.57135918735</v>
          </cell>
          <cell r="AB159">
            <v>73605.281910613834</v>
          </cell>
          <cell r="AC159">
            <v>86166.500267341049</v>
          </cell>
          <cell r="AD159">
            <v>104191.7673366174</v>
          </cell>
          <cell r="AE159">
            <v>110177.43003789894</v>
          </cell>
          <cell r="AH159">
            <v>50233.167110000002</v>
          </cell>
          <cell r="AI159">
            <v>106022.713349</v>
          </cell>
          <cell r="AJ159">
            <v>188722.18335634537</v>
          </cell>
          <cell r="AK159">
            <v>289056.05312467017</v>
          </cell>
          <cell r="AL159">
            <v>374140.9795524712</v>
          </cell>
          <cell r="AM159">
            <v>492811.35583834792</v>
          </cell>
          <cell r="AN159">
            <v>620481.84303048009</v>
          </cell>
          <cell r="AO159">
            <v>749448.54469454789</v>
          </cell>
          <cell r="AP159">
            <v>871968.43654674466</v>
          </cell>
          <cell r="AQ159">
            <v>970998.14646564284</v>
          </cell>
          <cell r="AR159">
            <v>1041222.8940114954</v>
          </cell>
          <cell r="AS159">
            <v>1080524.8293468014</v>
          </cell>
        </row>
        <row r="160">
          <cell r="I160" t="str">
            <v>Requests (ads requested)</v>
          </cell>
          <cell r="L160">
            <v>5392.1572200000001</v>
          </cell>
          <cell r="M160">
            <v>11113.778253</v>
          </cell>
          <cell r="N160">
            <v>15846.256847000001</v>
          </cell>
          <cell r="O160">
            <v>17880.97479</v>
          </cell>
          <cell r="P160">
            <v>21199.148560000001</v>
          </cell>
          <cell r="Q160">
            <v>21646.763803000002</v>
          </cell>
          <cell r="R160">
            <v>26432.267016999998</v>
          </cell>
          <cell r="S160">
            <v>36744.533968999996</v>
          </cell>
          <cell r="T160">
            <v>41671.958807000003</v>
          </cell>
          <cell r="U160">
            <v>43800.956832000003</v>
          </cell>
          <cell r="V160">
            <v>46485.463473000003</v>
          </cell>
          <cell r="W160">
            <v>56763.804244345352</v>
          </cell>
          <cell r="X160">
            <v>58762.475934923095</v>
          </cell>
          <cell r="Y160">
            <v>68828.279682580003</v>
          </cell>
          <cell r="Z160">
            <v>81972.726147979716</v>
          </cell>
          <cell r="AA160">
            <v>79492.57135918735</v>
          </cell>
          <cell r="AB160">
            <v>74741.804616450769</v>
          </cell>
          <cell r="AC160">
            <v>66499.431255705378</v>
          </cell>
          <cell r="AD160">
            <v>111206.39846230499</v>
          </cell>
          <cell r="AE160">
            <v>140289.10141601204</v>
          </cell>
          <cell r="AF160">
            <v>91758.911917517689</v>
          </cell>
          <cell r="AG160">
            <v>93161.939070492896</v>
          </cell>
          <cell r="AH160">
            <v>142178.35592878025</v>
          </cell>
          <cell r="AI160">
            <v>179119.12055794394</v>
          </cell>
          <cell r="AJ160">
            <v>188722.18335634537</v>
          </cell>
          <cell r="AK160">
            <v>289056.05312467017</v>
          </cell>
          <cell r="AL160">
            <v>50233.167110000002</v>
          </cell>
          <cell r="AM160">
            <v>106022.713349</v>
          </cell>
          <cell r="AN160">
            <v>188722.18335634537</v>
          </cell>
          <cell r="AO160">
            <v>289056.05312467017</v>
          </cell>
          <cell r="AP160">
            <v>392736.73575047322</v>
          </cell>
          <cell r="AQ160">
            <v>506218.32747473475</v>
          </cell>
          <cell r="AR160">
            <v>619952.04287088965</v>
          </cell>
          <cell r="AS160">
            <v>722698.07053871511</v>
          </cell>
          <cell r="AT160">
            <v>806573.48463769234</v>
          </cell>
          <cell r="AU160">
            <v>867150.58670131734</v>
          </cell>
          <cell r="AV160">
            <v>902613.61515193491</v>
          </cell>
          <cell r="AW160">
            <v>913263.03753911739</v>
          </cell>
        </row>
        <row r="161">
          <cell r="I161" t="str">
            <v>% change Y/Y</v>
          </cell>
          <cell r="L161" t="str">
            <v>NA</v>
          </cell>
          <cell r="M161" t="str">
            <v>NA</v>
          </cell>
          <cell r="N161" t="str">
            <v>NA</v>
          </cell>
          <cell r="O161" t="str">
            <v>NA</v>
          </cell>
          <cell r="P161">
            <v>2.9314781997398809</v>
          </cell>
          <cell r="Q161">
            <v>0.94774120107685045</v>
          </cell>
          <cell r="R161">
            <v>0.66804484315828394</v>
          </cell>
          <cell r="S161">
            <v>1.0549513883073929</v>
          </cell>
          <cell r="T161">
            <v>0.96573738275647036</v>
          </cell>
          <cell r="U161">
            <v>1.0234413435014096</v>
          </cell>
          <cell r="V161">
            <v>0.75866350938051319</v>
          </cell>
          <cell r="W161">
            <v>0.54482308286274295</v>
          </cell>
          <cell r="X161">
            <v>0.41012032112712316</v>
          </cell>
          <cell r="Y161">
            <v>0.57138758284603486</v>
          </cell>
          <cell r="Z161">
            <v>0.7634055901280119</v>
          </cell>
          <cell r="AA161">
            <v>0.4004095112618562</v>
          </cell>
          <cell r="AB161">
            <v>0.27193082706766969</v>
          </cell>
          <cell r="AC161">
            <v>-3.3835633225394179E-2</v>
          </cell>
          <cell r="AD161">
            <v>0.3566268158698509</v>
          </cell>
          <cell r="AE161">
            <v>0.76480769230769297</v>
          </cell>
          <cell r="AF161">
            <v>0.2276785714285714</v>
          </cell>
          <cell r="AG161">
            <v>0.40094339622641484</v>
          </cell>
          <cell r="AH161">
            <v>0.27850877192982426</v>
          </cell>
          <cell r="AI161">
            <v>0.27678571428571419</v>
          </cell>
          <cell r="AJ161">
            <v>0.78001653980614138</v>
          </cell>
          <cell r="AK161">
            <v>0.53164852156714559</v>
          </cell>
          <cell r="AL161" t="str">
            <v>NA</v>
          </cell>
          <cell r="AM161">
            <v>1.1106117620820664</v>
          </cell>
          <cell r="AN161">
            <v>0.78001653980614138</v>
          </cell>
          <cell r="AO161">
            <v>0.53164852156714559</v>
          </cell>
          <cell r="AP161">
            <v>0.35868711796561303</v>
          </cell>
          <cell r="AQ161">
            <v>0.28895079424493275</v>
          </cell>
          <cell r="AR161">
            <v>0.22467324714123738</v>
          </cell>
          <cell r="AS161">
            <v>0.16573221888587786</v>
          </cell>
          <cell r="AT161">
            <v>0.11605872150240359</v>
          </cell>
          <cell r="AU161">
            <v>7.5104256732213104E-2</v>
          </cell>
          <cell r="AV161">
            <v>4.0896043887279854E-2</v>
          </cell>
          <cell r="AW161">
            <v>1.1798428705720232E-2</v>
          </cell>
        </row>
        <row r="162">
          <cell r="I162" t="str">
            <v>% of total WW</v>
          </cell>
          <cell r="L162">
            <v>40178</v>
          </cell>
          <cell r="M162">
            <v>0.89045990078256965</v>
          </cell>
          <cell r="N162">
            <v>0.92464356603579168</v>
          </cell>
          <cell r="O162">
            <v>0.88419499570427673</v>
          </cell>
          <cell r="P162">
            <v>40543</v>
          </cell>
          <cell r="Q162">
            <v>0.81495188121544515</v>
          </cell>
          <cell r="R162">
            <v>0.7943449397371849</v>
          </cell>
          <cell r="S162">
            <v>0.77261325653106872</v>
          </cell>
          <cell r="T162">
            <v>40908</v>
          </cell>
          <cell r="U162">
            <v>0.71414870579745204</v>
          </cell>
          <cell r="V162">
            <v>0.66339569094705464</v>
          </cell>
          <cell r="W162">
            <v>0.67848215577874904</v>
          </cell>
          <cell r="X162">
            <v>41274</v>
          </cell>
          <cell r="Y162">
            <v>0.6832813173986958</v>
          </cell>
          <cell r="Z162">
            <v>0.66910442089262334</v>
          </cell>
          <cell r="AA162">
            <v>0.60289855072463761</v>
          </cell>
          <cell r="AB162">
            <v>41639</v>
          </cell>
          <cell r="AC162">
            <v>0.53</v>
          </cell>
          <cell r="AD162">
            <v>0.57000000000000006</v>
          </cell>
          <cell r="AE162">
            <v>0.56000000000000005</v>
          </cell>
          <cell r="AF162">
            <v>42004</v>
          </cell>
          <cell r="AG162">
            <v>0.54</v>
          </cell>
          <cell r="AH162">
            <v>0.53</v>
          </cell>
          <cell r="AI162">
            <v>0.52</v>
          </cell>
          <cell r="AJ162">
            <v>0.69735000038009853</v>
          </cell>
          <cell r="AK162">
            <v>0.6544225639508503</v>
          </cell>
          <cell r="AL162">
            <v>0.89959617357740185</v>
          </cell>
          <cell r="AM162">
            <v>0.79526225549273799</v>
          </cell>
          <cell r="AN162">
            <v>0.69735000038009853</v>
          </cell>
          <cell r="AO162">
            <v>0.6544225639508503</v>
          </cell>
          <cell r="AP162">
            <v>0.56719444957989895</v>
          </cell>
          <cell r="AQ162">
            <v>0.53169871729260232</v>
          </cell>
          <cell r="AR162">
            <v>0.50089014969812462</v>
          </cell>
          <cell r="AS162">
            <v>0.47089014969812454</v>
          </cell>
          <cell r="AT162">
            <v>0.44089014969812451</v>
          </cell>
          <cell r="AU162">
            <v>0.41089014969812448</v>
          </cell>
          <cell r="AV162">
            <v>0.38089014969812446</v>
          </cell>
          <cell r="AW162">
            <v>0.35089014969812443</v>
          </cell>
        </row>
        <row r="163">
          <cell r="I163" t="str">
            <v>Revenue Metrics</v>
          </cell>
          <cell r="L163">
            <v>1</v>
          </cell>
          <cell r="M163">
            <v>2</v>
          </cell>
          <cell r="N163">
            <v>3</v>
          </cell>
          <cell r="O163">
            <v>4</v>
          </cell>
          <cell r="P163">
            <v>1</v>
          </cell>
          <cell r="Q163">
            <v>2</v>
          </cell>
          <cell r="R163">
            <v>3</v>
          </cell>
          <cell r="S163">
            <v>4</v>
          </cell>
          <cell r="T163">
            <v>1</v>
          </cell>
          <cell r="U163">
            <v>2</v>
          </cell>
          <cell r="V163">
            <v>3</v>
          </cell>
          <cell r="W163">
            <v>4</v>
          </cell>
          <cell r="X163">
            <v>1</v>
          </cell>
          <cell r="Y163">
            <v>2</v>
          </cell>
          <cell r="Z163">
            <v>3</v>
          </cell>
          <cell r="AA163">
            <v>4</v>
          </cell>
          <cell r="AB163">
            <v>1</v>
          </cell>
          <cell r="AC163">
            <v>2</v>
          </cell>
          <cell r="AD163">
            <v>3</v>
          </cell>
          <cell r="AE163">
            <v>4</v>
          </cell>
          <cell r="AF163">
            <v>1</v>
          </cell>
          <cell r="AG163">
            <v>2</v>
          </cell>
          <cell r="AH163">
            <v>3</v>
          </cell>
          <cell r="AI163">
            <v>4</v>
          </cell>
          <cell r="AJ163">
            <v>136483.50608377485</v>
          </cell>
          <cell r="AK163">
            <v>39813</v>
          </cell>
          <cell r="AL163">
            <v>40178</v>
          </cell>
          <cell r="AM163">
            <v>40543</v>
          </cell>
          <cell r="AN163">
            <v>40908</v>
          </cell>
          <cell r="AO163">
            <v>41274</v>
          </cell>
          <cell r="AP163">
            <v>41639</v>
          </cell>
          <cell r="AQ163">
            <v>42004</v>
          </cell>
          <cell r="AR163">
            <v>42369</v>
          </cell>
          <cell r="AS163">
            <v>42735</v>
          </cell>
          <cell r="AT163">
            <v>43100</v>
          </cell>
          <cell r="AU163">
            <v>43465</v>
          </cell>
          <cell r="AV163">
            <v>43830</v>
          </cell>
          <cell r="AW163">
            <v>44196</v>
          </cell>
        </row>
        <row r="164">
          <cell r="I164" t="str">
            <v>Revenue by geography</v>
          </cell>
          <cell r="L164" t="str">
            <v>NA</v>
          </cell>
          <cell r="M164" t="str">
            <v>NA</v>
          </cell>
          <cell r="N164" t="str">
            <v>NA</v>
          </cell>
          <cell r="O164" t="str">
            <v>NA</v>
          </cell>
          <cell r="P164">
            <v>4.4046637397869137</v>
          </cell>
          <cell r="Q164">
            <v>1.4491673052076091</v>
          </cell>
          <cell r="R164">
            <v>0.8385583557628522</v>
          </cell>
          <cell r="S164">
            <v>1.5657179780206092</v>
          </cell>
          <cell r="T164">
            <v>1.1093479603218892</v>
          </cell>
          <cell r="U164">
            <v>1.2743078451441581</v>
          </cell>
          <cell r="V164">
            <v>1.267834822028278</v>
          </cell>
          <cell r="W164">
            <v>0.56496758454984342</v>
          </cell>
          <cell r="X164">
            <v>0.42997028696127138</v>
          </cell>
          <cell r="Y164">
            <v>0.59353343277974369</v>
          </cell>
          <cell r="Z164">
            <v>0.82804773185497016</v>
          </cell>
          <cell r="AA164">
            <v>0.40942265378338694</v>
          </cell>
          <cell r="AB164">
            <v>0.27855188687855548</v>
          </cell>
          <cell r="AC164">
            <v>-3.0478858488550031E-2</v>
          </cell>
          <cell r="AD164">
            <v>0.36142402446423838</v>
          </cell>
          <cell r="AE164">
            <v>0.7704505926864984</v>
          </cell>
          <cell r="AF164">
            <v>0.23191697756778384</v>
          </cell>
          <cell r="AG164">
            <v>0.40579388498715541</v>
          </cell>
          <cell r="AH164">
            <v>0.28301381456054675</v>
          </cell>
          <cell r="AI164">
            <v>0.28085517243414171</v>
          </cell>
          <cell r="AJ164">
            <v>0.95374596229139308</v>
          </cell>
          <cell r="AK164">
            <v>0.55304309865691992</v>
          </cell>
          <cell r="AL164" t="str">
            <v>NA</v>
          </cell>
          <cell r="AM164">
            <v>1.6102865793923939</v>
          </cell>
          <cell r="AN164">
            <v>0.95374596229139308</v>
          </cell>
          <cell r="AO164">
            <v>0.55304309865691992</v>
          </cell>
          <cell r="AP164">
            <v>0.37324000641907618</v>
          </cell>
          <cell r="AQ164">
            <v>0.29295075907018964</v>
          </cell>
          <cell r="AR164">
            <v>0.24114599247364921</v>
          </cell>
          <cell r="AS164">
            <v>0.18120405707730813</v>
          </cell>
          <cell r="AT164">
            <v>0.1306772625138064</v>
          </cell>
          <cell r="AU164">
            <v>8.9004293630126297E-2</v>
          </cell>
          <cell r="AV164">
            <v>5.418202769979108E-2</v>
          </cell>
          <cell r="AW164">
            <v>2.4550246885205018E-2</v>
          </cell>
        </row>
        <row r="165">
          <cell r="I165" t="str">
            <v>Total revenue</v>
          </cell>
          <cell r="L165">
            <v>1.627</v>
          </cell>
          <cell r="M165">
            <v>3.3879999999999999</v>
          </cell>
          <cell r="N165">
            <v>4.1029999999999998</v>
          </cell>
          <cell r="O165">
            <v>7.1020000000000003</v>
          </cell>
          <cell r="P165">
            <v>8.8249999999999993</v>
          </cell>
          <cell r="Q165">
            <v>9.2579999999999991</v>
          </cell>
          <cell r="R165">
            <v>11.004</v>
          </cell>
          <cell r="S165">
            <v>18.741</v>
          </cell>
          <cell r="T165">
            <v>21.492999999999999</v>
          </cell>
          <cell r="U165">
            <v>22.446999999999999</v>
          </cell>
          <cell r="V165">
            <v>25.189</v>
          </cell>
          <cell r="W165">
            <v>34.548999999999999</v>
          </cell>
          <cell r="X165">
            <v>32.93</v>
          </cell>
          <cell r="Y165">
            <v>39.411000000000001</v>
          </cell>
          <cell r="Z165">
            <v>62.02</v>
          </cell>
          <cell r="AA165">
            <v>57.96</v>
          </cell>
          <cell r="AB165">
            <v>49.438000000000002</v>
          </cell>
          <cell r="AC165">
            <v>57.009</v>
          </cell>
          <cell r="AD165">
            <v>86.32</v>
          </cell>
          <cell r="AE165">
            <v>101.43</v>
          </cell>
          <cell r="AF165">
            <v>93.932199999999995</v>
          </cell>
          <cell r="AG165">
            <v>105.46665</v>
          </cell>
          <cell r="AH165">
            <v>112.21599999999999</v>
          </cell>
          <cell r="AI165">
            <v>131.85900000000001</v>
          </cell>
          <cell r="AJ165">
            <v>0.85403839272479853</v>
          </cell>
          <cell r="AK165">
            <v>6.2809999999999997</v>
          </cell>
          <cell r="AL165">
            <v>16.22</v>
          </cell>
          <cell r="AM165">
            <v>47.827999999999996</v>
          </cell>
          <cell r="AN165">
            <v>103.678</v>
          </cell>
          <cell r="AO165">
            <v>192.32100000000003</v>
          </cell>
          <cell r="AP165">
            <v>294.197</v>
          </cell>
          <cell r="AQ165">
            <v>443.47384999999997</v>
          </cell>
          <cell r="AR165">
            <v>620.86338999999987</v>
          </cell>
          <cell r="AS165">
            <v>819.53967479999983</v>
          </cell>
          <cell r="AT165">
            <v>1029.3418315487997</v>
          </cell>
          <cell r="AU165">
            <v>1240.151038649994</v>
          </cell>
          <cell r="AV165">
            <v>1443.3373848224089</v>
          </cell>
          <cell r="AW165">
            <v>1632.5185025258518</v>
          </cell>
        </row>
        <row r="166">
          <cell r="I166" t="str">
            <v>% change Y/Y</v>
          </cell>
          <cell r="L166" t="str">
            <v>NA</v>
          </cell>
          <cell r="M166" t="str">
            <v>NA</v>
          </cell>
          <cell r="N166" t="str">
            <v>NA</v>
          </cell>
          <cell r="O166" t="str">
            <v>NA</v>
          </cell>
          <cell r="P166">
            <v>4.4240934234787952</v>
          </cell>
          <cell r="Q166">
            <v>1.7325855962219596</v>
          </cell>
          <cell r="R166">
            <v>1.6819400438703389</v>
          </cell>
          <cell r="S166">
            <v>1.6388341312306389</v>
          </cell>
          <cell r="T166">
            <v>1.4354674220963175</v>
          </cell>
          <cell r="U166">
            <v>1.4246057463815078</v>
          </cell>
          <cell r="V166">
            <v>1.2890766993820431</v>
          </cell>
          <cell r="W166">
            <v>0.84349821247532142</v>
          </cell>
          <cell r="X166">
            <v>0.53212673893825913</v>
          </cell>
          <cell r="Y166">
            <v>0.75573573306009734</v>
          </cell>
          <cell r="Z166">
            <v>1.4621858747866132</v>
          </cell>
          <cell r="AA166">
            <v>0.67761729717213237</v>
          </cell>
          <cell r="AB166">
            <v>0.50130580018220483</v>
          </cell>
          <cell r="AC166">
            <v>0.44652508182994599</v>
          </cell>
          <cell r="AD166">
            <v>0.3918090938406964</v>
          </cell>
          <cell r="AE166">
            <v>0.75</v>
          </cell>
          <cell r="AF166">
            <v>0.89999999999999969</v>
          </cell>
          <cell r="AG166">
            <v>0.85000000000000009</v>
          </cell>
          <cell r="AH166">
            <v>0.30000000000000004</v>
          </cell>
          <cell r="AI166">
            <v>0.30000000000000004</v>
          </cell>
          <cell r="AJ166">
            <v>0.72319800278097979</v>
          </cell>
          <cell r="AK166" t="str">
            <v>NA</v>
          </cell>
          <cell r="AL166">
            <v>1.5823913389587645</v>
          </cell>
          <cell r="AM166">
            <v>1.9487053020961773</v>
          </cell>
          <cell r="AN166">
            <v>1.1677260182319982</v>
          </cell>
          <cell r="AO166">
            <v>0.8549836995312412</v>
          </cell>
          <cell r="AP166">
            <v>0.52971854347679126</v>
          </cell>
          <cell r="AQ166">
            <v>0.50740439229495871</v>
          </cell>
          <cell r="AR166">
            <v>0.39999999999999969</v>
          </cell>
          <cell r="AS166">
            <v>0.32000000000000006</v>
          </cell>
          <cell r="AT166">
            <v>0.25600000000000001</v>
          </cell>
          <cell r="AU166">
            <v>0.20480000000000009</v>
          </cell>
          <cell r="AV166">
            <v>0.16383999999999999</v>
          </cell>
          <cell r="AW166">
            <v>0.13107200000000008</v>
          </cell>
        </row>
        <row r="167">
          <cell r="I167" t="str">
            <v>BPs change Y/Y</v>
          </cell>
          <cell r="L167">
            <v>1.61073</v>
          </cell>
          <cell r="M167">
            <v>3.35412</v>
          </cell>
          <cell r="N167">
            <v>4.0619699999999996</v>
          </cell>
          <cell r="O167">
            <v>7.0309800000000005</v>
          </cell>
          <cell r="P167">
            <v>1804.5230992579309</v>
          </cell>
          <cell r="Q167">
            <v>1292.4710391259421</v>
          </cell>
          <cell r="R167">
            <v>490.48891848463506</v>
          </cell>
          <cell r="S167">
            <v>1526.6370056186206</v>
          </cell>
          <cell r="T167">
            <v>483.65380535039361</v>
          </cell>
          <cell r="U167">
            <v>782.68027414727828</v>
          </cell>
          <cell r="V167">
            <v>1531.1896762111942</v>
          </cell>
          <cell r="W167">
            <v>100</v>
          </cell>
          <cell r="X167">
            <v>100</v>
          </cell>
          <cell r="Y167">
            <v>100</v>
          </cell>
          <cell r="Z167">
            <v>250</v>
          </cell>
          <cell r="AA167">
            <v>50</v>
          </cell>
          <cell r="AB167">
            <v>37.5</v>
          </cell>
          <cell r="AC167">
            <v>25</v>
          </cell>
          <cell r="AD167">
            <v>25</v>
          </cell>
          <cell r="AE167">
            <v>25</v>
          </cell>
          <cell r="AF167">
            <v>25</v>
          </cell>
          <cell r="AG167">
            <v>25</v>
          </cell>
          <cell r="AH167">
            <v>25</v>
          </cell>
          <cell r="AI167">
            <v>25</v>
          </cell>
          <cell r="AJ167">
            <v>643.076294413798</v>
          </cell>
          <cell r="AK167">
            <v>101.01870764604226</v>
          </cell>
          <cell r="AL167">
            <v>78.543699439989069</v>
          </cell>
          <cell r="AM167">
            <v>1261.2826864498327</v>
          </cell>
          <cell r="AN167">
            <v>643.076294413798</v>
          </cell>
          <cell r="AO167">
            <v>101.01870764604226</v>
          </cell>
          <cell r="AP167">
            <v>78.543699439989069</v>
          </cell>
          <cell r="AQ167">
            <v>23.000031632587348</v>
          </cell>
          <cell r="AR167">
            <v>100</v>
          </cell>
          <cell r="AS167">
            <v>100</v>
          </cell>
          <cell r="AT167">
            <v>100</v>
          </cell>
          <cell r="AU167">
            <v>100</v>
          </cell>
          <cell r="AV167">
            <v>100</v>
          </cell>
          <cell r="AW167">
            <v>100</v>
          </cell>
        </row>
        <row r="168">
          <cell r="I168" t="str">
            <v>US revenue</v>
          </cell>
          <cell r="L168">
            <v>1.61073</v>
          </cell>
          <cell r="M168">
            <v>3.35412</v>
          </cell>
          <cell r="N168">
            <v>4.0619699999999996</v>
          </cell>
          <cell r="O168">
            <v>7.0309800000000005</v>
          </cell>
          <cell r="P168">
            <v>8.7367499999999989</v>
          </cell>
          <cell r="Q168">
            <v>9.0728399999999993</v>
          </cell>
          <cell r="R168">
            <v>10.673879999999999</v>
          </cell>
          <cell r="S168">
            <v>17.838529999999999</v>
          </cell>
          <cell r="T168">
            <v>20.192999999999998</v>
          </cell>
          <cell r="U168">
            <v>20.646999999999998</v>
          </cell>
          <cell r="V168">
            <v>22.166319999999999</v>
          </cell>
          <cell r="W168">
            <v>30.350679999999997</v>
          </cell>
          <cell r="X168">
            <v>28.93</v>
          </cell>
          <cell r="Y168">
            <v>34.811</v>
          </cell>
          <cell r="Z168">
            <v>55.82</v>
          </cell>
          <cell r="AA168">
            <v>46.536000000000001</v>
          </cell>
          <cell r="AB168">
            <v>40.341408000000001</v>
          </cell>
          <cell r="AC168">
            <v>41.616569999999996</v>
          </cell>
          <cell r="AD168">
            <v>71.22</v>
          </cell>
          <cell r="AE168">
            <v>82.672500278035216</v>
          </cell>
          <cell r="AF168">
            <v>75.621950114921219</v>
          </cell>
          <cell r="AG168">
            <v>83.853317610750693</v>
          </cell>
          <cell r="AH168">
            <v>88.097359999999981</v>
          </cell>
          <cell r="AI168">
            <v>102.19989036144578</v>
          </cell>
          <cell r="AJ168">
            <v>93.356999999999999</v>
          </cell>
          <cell r="AK168">
            <v>6.2181899999999999</v>
          </cell>
          <cell r="AL168">
            <v>16.0578</v>
          </cell>
          <cell r="AM168">
            <v>46.321999999999996</v>
          </cell>
          <cell r="AN168">
            <v>93.356999999999999</v>
          </cell>
          <cell r="AO168">
            <v>166.09700000000001</v>
          </cell>
          <cell r="AP168">
            <v>235.85047827803521</v>
          </cell>
          <cell r="AQ168">
            <v>349.7725180871177</v>
          </cell>
          <cell r="AR168">
            <v>471.05562362196463</v>
          </cell>
          <cell r="AS168">
            <v>597.20723293699325</v>
          </cell>
          <cell r="AT168">
            <v>719.21202962239954</v>
          </cell>
          <cell r="AU168">
            <v>829.30212212956712</v>
          </cell>
          <cell r="AV168">
            <v>921.87486027460307</v>
          </cell>
          <cell r="AW168">
            <v>993.73128688474037</v>
          </cell>
        </row>
        <row r="169">
          <cell r="I169" t="str">
            <v>% change Y/Y</v>
          </cell>
          <cell r="L169" t="str">
            <v>NA</v>
          </cell>
          <cell r="M169" t="str">
            <v>NA</v>
          </cell>
          <cell r="N169" t="str">
            <v>NA</v>
          </cell>
          <cell r="O169" t="str">
            <v>NA</v>
          </cell>
          <cell r="P169">
            <v>4.4240934234787943</v>
          </cell>
          <cell r="Q169">
            <v>1.7049837215126469</v>
          </cell>
          <cell r="R169">
            <v>1.6277594369234634</v>
          </cell>
          <cell r="S169">
            <v>1.5371328036774385</v>
          </cell>
          <cell r="T169">
            <v>1.3112713537642717</v>
          </cell>
          <cell r="U169">
            <v>1.2756931677402004</v>
          </cell>
          <cell r="V169">
            <v>1.0766881396455648</v>
          </cell>
          <cell r="W169">
            <v>0.70141149522970769</v>
          </cell>
          <cell r="X169">
            <v>0.43267468924874963</v>
          </cell>
          <cell r="Y169">
            <v>0.68600765244345441</v>
          </cell>
          <cell r="Z169">
            <v>1.5182348716431053</v>
          </cell>
          <cell r="AA169">
            <v>0.53327701389227533</v>
          </cell>
          <cell r="AB169">
            <v>0.39444894573107514</v>
          </cell>
          <cell r="AC169">
            <v>0.19550056016776285</v>
          </cell>
          <cell r="AD169">
            <v>0.27588677893228231</v>
          </cell>
          <cell r="AE169">
            <v>0.77652785538153712</v>
          </cell>
          <cell r="AF169">
            <v>0.87454910138290698</v>
          </cell>
          <cell r="AG169">
            <v>1.0149021798468905</v>
          </cell>
          <cell r="AH169">
            <v>0.23697500702049967</v>
          </cell>
          <cell r="AI169">
            <v>0.23620176017101402</v>
          </cell>
          <cell r="AJ169">
            <v>1.015392254220457</v>
          </cell>
          <cell r="AK169" t="str">
            <v>NA</v>
          </cell>
          <cell r="AL169">
            <v>1.5823913389587645</v>
          </cell>
          <cell r="AM169">
            <v>1.884704006775523</v>
          </cell>
          <cell r="AN169">
            <v>1.015392254220457</v>
          </cell>
          <cell r="AO169">
            <v>0.77915957025182903</v>
          </cell>
          <cell r="AP169">
            <v>0.41995628023405129</v>
          </cell>
          <cell r="AQ169">
            <v>0.48302653715539257</v>
          </cell>
          <cell r="AR169">
            <v>0.34674852729464289</v>
          </cell>
          <cell r="AS169">
            <v>0.26780618463918149</v>
          </cell>
          <cell r="AT169">
            <v>0.20429222882214848</v>
          </cell>
          <cell r="AU169">
            <v>0.153070427040781</v>
          </cell>
          <cell r="AV169">
            <v>0.11162727753224377</v>
          </cell>
          <cell r="AW169">
            <v>7.7945966102962227E-2</v>
          </cell>
        </row>
        <row r="170">
          <cell r="I170" t="str">
            <v>% of total</v>
          </cell>
          <cell r="L170">
            <v>0.99</v>
          </cell>
          <cell r="M170">
            <v>0.99</v>
          </cell>
          <cell r="N170">
            <v>0.99</v>
          </cell>
          <cell r="O170">
            <v>0.99</v>
          </cell>
          <cell r="P170">
            <v>0.99</v>
          </cell>
          <cell r="Q170">
            <v>0.98</v>
          </cell>
          <cell r="R170">
            <v>0.97</v>
          </cell>
          <cell r="S170">
            <v>0.95184515233978972</v>
          </cell>
          <cell r="T170">
            <v>0.93951519099241609</v>
          </cell>
          <cell r="U170">
            <v>0.91981111061611798</v>
          </cell>
          <cell r="V170">
            <v>0.88</v>
          </cell>
          <cell r="W170">
            <v>0.878482155778749</v>
          </cell>
          <cell r="X170">
            <v>0.87853021560886724</v>
          </cell>
          <cell r="Y170">
            <v>0.88328131739869575</v>
          </cell>
          <cell r="Z170">
            <v>0.90003224766204448</v>
          </cell>
          <cell r="AA170">
            <v>0.80289855072463767</v>
          </cell>
          <cell r="AB170">
            <v>0.81600000000000006</v>
          </cell>
          <cell r="AC170">
            <v>0.73</v>
          </cell>
          <cell r="AD170">
            <v>0.82506950880444851</v>
          </cell>
          <cell r="AE170">
            <v>0.81506950880444851</v>
          </cell>
          <cell r="AF170">
            <v>0.8050695088044485</v>
          </cell>
          <cell r="AG170">
            <v>0.79506950880444849</v>
          </cell>
          <cell r="AH170">
            <v>0.78506950880444848</v>
          </cell>
          <cell r="AI170">
            <v>0.77506950880444847</v>
          </cell>
          <cell r="AJ170">
            <v>0.68401671878722548</v>
          </cell>
          <cell r="AK170">
            <v>0.99</v>
          </cell>
          <cell r="AL170">
            <v>0.99</v>
          </cell>
          <cell r="AM170">
            <v>0.96851216860416489</v>
          </cell>
          <cell r="AN170">
            <v>0.90045139759640425</v>
          </cell>
          <cell r="AO170">
            <v>0.86364463579120321</v>
          </cell>
          <cell r="AP170">
            <v>0.80167533414016867</v>
          </cell>
          <cell r="AQ170">
            <v>0.78871058144041128</v>
          </cell>
          <cell r="AR170">
            <v>0.75871058144041115</v>
          </cell>
          <cell r="AS170">
            <v>0.72871058144041112</v>
          </cell>
          <cell r="AT170">
            <v>0.69871058144041109</v>
          </cell>
          <cell r="AU170">
            <v>0.66871058144041107</v>
          </cell>
          <cell r="AV170">
            <v>0.63871058144041104</v>
          </cell>
          <cell r="AW170">
            <v>0.60871058144041101</v>
          </cell>
        </row>
        <row r="171">
          <cell r="I171" t="str">
            <v>% change Y/Y</v>
          </cell>
          <cell r="L171" t="str">
            <v>NA</v>
          </cell>
          <cell r="M171" t="str">
            <v>NA</v>
          </cell>
          <cell r="N171" t="str">
            <v>NA</v>
          </cell>
          <cell r="O171" t="str">
            <v>NA</v>
          </cell>
          <cell r="P171">
            <v>3.5949847441660854E-3</v>
          </cell>
          <cell r="Q171">
            <v>0.10445036390984863</v>
          </cell>
          <cell r="R171">
            <v>0.42924994938937178</v>
          </cell>
          <cell r="S171">
            <v>-1.1141198911200245E-2</v>
          </cell>
          <cell r="T171">
            <v>9.5727872897541477E-2</v>
          </cell>
          <cell r="U171">
            <v>6.0911832978116642E-4</v>
          </cell>
          <cell r="V171">
            <v>-8.4285980851002917E-2</v>
          </cell>
          <cell r="W171">
            <v>8.718641333335464E-2</v>
          </cell>
          <cell r="X171">
            <v>1.8912297074544782E-3</v>
          </cell>
          <cell r="Y171">
            <v>5.8030925339545458E-2</v>
          </cell>
          <cell r="Z171">
            <v>1.5915390837708543E-2</v>
          </cell>
          <cell r="AA171">
            <v>8.7875953871196621E-2</v>
          </cell>
          <cell r="AB171">
            <v>9.0647129805165427E-2</v>
          </cell>
          <cell r="AC171">
            <v>0.23308353885302457</v>
          </cell>
          <cell r="AD171">
            <v>0.1648724846193661</v>
          </cell>
          <cell r="AE171">
            <v>0.17622874213409867</v>
          </cell>
          <cell r="AF171">
            <v>0.11913099315361664</v>
          </cell>
          <cell r="AG171">
            <v>8.1629363624222018E-2</v>
          </cell>
          <cell r="AH171">
            <v>0.10838862835238205</v>
          </cell>
          <cell r="AI171">
            <v>0.10945613693261991</v>
          </cell>
          <cell r="AJ171">
            <v>3.1552869778813886E-2</v>
          </cell>
          <cell r="AK171">
            <v>4.4524927370217293E-2</v>
          </cell>
          <cell r="AL171" t="str">
            <v>NA</v>
          </cell>
          <cell r="AM171">
            <v>0.10512923352921888</v>
          </cell>
          <cell r="AN171">
            <v>3.1552869778813886E-2</v>
          </cell>
          <cell r="AO171">
            <v>4.4524927370217293E-2</v>
          </cell>
          <cell r="AP171">
            <v>0.17398898623100556</v>
          </cell>
          <cell r="AQ171">
            <v>0.10699056075040692</v>
          </cell>
          <cell r="AR171">
            <v>8.1690496052311934E-2</v>
          </cell>
          <cell r="AS171">
            <v>6.9671587328887341E-2</v>
          </cell>
          <cell r="AT171">
            <v>6.1165597396246607E-2</v>
          </cell>
          <cell r="AU171">
            <v>5.4544455311501761E-2</v>
          </cell>
          <cell r="AV171">
            <v>4.9804817100714827E-2</v>
          </cell>
          <cell r="AW171">
            <v>4.6954924454622793E-2</v>
          </cell>
        </row>
        <row r="172">
          <cell r="I172" t="str">
            <v>International revenue</v>
          </cell>
          <cell r="L172">
            <v>1.627E-2</v>
          </cell>
          <cell r="M172">
            <v>3.388E-2</v>
          </cell>
          <cell r="N172">
            <v>4.1029999999999997E-2</v>
          </cell>
          <cell r="O172">
            <v>7.102E-2</v>
          </cell>
          <cell r="P172">
            <v>8.8249999999999995E-2</v>
          </cell>
          <cell r="Q172">
            <v>0.18515999999999999</v>
          </cell>
          <cell r="R172">
            <v>0.33011999999999997</v>
          </cell>
          <cell r="S172">
            <v>0.90247000000000011</v>
          </cell>
          <cell r="T172">
            <v>1.3</v>
          </cell>
          <cell r="U172">
            <v>1.8</v>
          </cell>
          <cell r="V172">
            <v>3.0226799999999998</v>
          </cell>
          <cell r="W172">
            <v>4.1983200000000007</v>
          </cell>
          <cell r="X172">
            <v>4</v>
          </cell>
          <cell r="Y172">
            <v>4.5999999999999996</v>
          </cell>
          <cell r="Z172">
            <v>6.2</v>
          </cell>
          <cell r="AA172">
            <v>11.424000000000001</v>
          </cell>
          <cell r="AB172">
            <v>9.0965920000000011</v>
          </cell>
          <cell r="AC172">
            <v>15.392430000000001</v>
          </cell>
          <cell r="AD172">
            <v>15.1</v>
          </cell>
          <cell r="AE172">
            <v>18.757499721964788</v>
          </cell>
          <cell r="AF172">
            <v>18.310249885078779</v>
          </cell>
          <cell r="AG172">
            <v>21.613332389249312</v>
          </cell>
          <cell r="AH172">
            <v>24.118640000000006</v>
          </cell>
          <cell r="AI172">
            <v>29.659109638554227</v>
          </cell>
          <cell r="AJ172">
            <v>5.4345337711956487E-2</v>
          </cell>
          <cell r="AK172">
            <v>6.2810000000000005E-2</v>
          </cell>
          <cell r="AL172">
            <v>0.16220000000000001</v>
          </cell>
          <cell r="AM172">
            <v>1.506</v>
          </cell>
          <cell r="AN172">
            <v>10.321000000000002</v>
          </cell>
          <cell r="AO172">
            <v>26.224000000000004</v>
          </cell>
          <cell r="AP172">
            <v>58.346521721964791</v>
          </cell>
          <cell r="AQ172">
            <v>93.701331912882324</v>
          </cell>
          <cell r="AR172">
            <v>149.80776637803524</v>
          </cell>
          <cell r="AS172">
            <v>222.33244186300652</v>
          </cell>
          <cell r="AT172">
            <v>310.12980192640021</v>
          </cell>
          <cell r="AU172">
            <v>410.84891652042683</v>
          </cell>
          <cell r="AV172">
            <v>521.46252454780586</v>
          </cell>
          <cell r="AW172">
            <v>638.7872156411114</v>
          </cell>
        </row>
        <row r="173">
          <cell r="I173" t="str">
            <v>% change Y/Y</v>
          </cell>
          <cell r="L173" t="str">
            <v>NA</v>
          </cell>
          <cell r="M173" t="str">
            <v>NA</v>
          </cell>
          <cell r="N173" t="str">
            <v>NA</v>
          </cell>
          <cell r="O173" t="str">
            <v>NA</v>
          </cell>
          <cell r="P173">
            <v>4.4240934234787952</v>
          </cell>
          <cell r="Q173">
            <v>4.4651711924439192</v>
          </cell>
          <cell r="R173">
            <v>7.0458201316110163</v>
          </cell>
          <cell r="S173">
            <v>11.707265558997467</v>
          </cell>
          <cell r="T173">
            <v>13.730878186968839</v>
          </cell>
          <cell r="U173">
            <v>8.7213220998055743</v>
          </cell>
          <cell r="V173">
            <v>8.1563067975281722</v>
          </cell>
          <cell r="W173">
            <v>3.6520327545513984</v>
          </cell>
          <cell r="X173">
            <v>2.0769230769230766</v>
          </cell>
          <cell r="Y173">
            <v>1.5555555555555554</v>
          </cell>
          <cell r="Z173">
            <v>1.0511598978390038</v>
          </cell>
          <cell r="AA173">
            <v>1.7210884353741496</v>
          </cell>
          <cell r="AB173">
            <v>1.2741480000000003</v>
          </cell>
          <cell r="AC173">
            <v>2.346180434782609</v>
          </cell>
          <cell r="AD173">
            <v>1.435483870967742</v>
          </cell>
          <cell r="AE173">
            <v>0.64193800087226771</v>
          </cell>
          <cell r="AF173">
            <v>1.0128692025627593</v>
          </cell>
          <cell r="AG173">
            <v>0.40415336559914916</v>
          </cell>
          <cell r="AH173">
            <v>0.59726092715231838</v>
          </cell>
          <cell r="AI173">
            <v>0.58118672947779904</v>
          </cell>
          <cell r="AJ173">
            <v>103.678</v>
          </cell>
          <cell r="AK173" t="str">
            <v>NA</v>
          </cell>
          <cell r="AL173">
            <v>1.5823913389587645</v>
          </cell>
          <cell r="AM173">
            <v>8.2848335388409371</v>
          </cell>
          <cell r="AN173">
            <v>5.8532536520584335</v>
          </cell>
          <cell r="AO173">
            <v>1.5408390659819786</v>
          </cell>
          <cell r="AP173">
            <v>1.2249283756087852</v>
          </cell>
          <cell r="AQ173">
            <v>0.60594546422821405</v>
          </cell>
          <cell r="AR173">
            <v>0.59877947644668694</v>
          </cell>
          <cell r="AS173">
            <v>0.48411826194616325</v>
          </cell>
          <cell r="AT173">
            <v>0.39489225831240304</v>
          </cell>
          <cell r="AU173">
            <v>0.32476438564884913</v>
          </cell>
          <cell r="AV173">
            <v>0.26923183579061361</v>
          </cell>
          <cell r="AW173">
            <v>0.22499160643431737</v>
          </cell>
        </row>
        <row r="174">
          <cell r="I174" t="str">
            <v>% of total</v>
          </cell>
          <cell r="L174">
            <v>0.01</v>
          </cell>
          <cell r="M174">
            <v>0.01</v>
          </cell>
          <cell r="N174">
            <v>0.01</v>
          </cell>
          <cell r="O174">
            <v>0.01</v>
          </cell>
          <cell r="P174">
            <v>0.01</v>
          </cell>
          <cell r="Q174">
            <v>0.02</v>
          </cell>
          <cell r="R174">
            <v>0.03</v>
          </cell>
          <cell r="S174">
            <v>4.8154847660210241E-2</v>
          </cell>
          <cell r="T174">
            <v>6.0484809007583872E-2</v>
          </cell>
          <cell r="U174">
            <v>8.0188889383882037E-2</v>
          </cell>
          <cell r="V174">
            <v>0.12</v>
          </cell>
          <cell r="W174">
            <v>0.121517844221251</v>
          </cell>
          <cell r="X174">
            <v>0.12146978439113271</v>
          </cell>
          <cell r="Y174">
            <v>0.11671868260130419</v>
          </cell>
          <cell r="Z174">
            <v>9.996775233795549E-2</v>
          </cell>
          <cell r="AA174">
            <v>0.19710144927536233</v>
          </cell>
          <cell r="AB174">
            <v>0.184</v>
          </cell>
          <cell r="AC174">
            <v>0.27</v>
          </cell>
          <cell r="AD174">
            <v>0.17493049119555146</v>
          </cell>
          <cell r="AE174">
            <v>0.18493049119555147</v>
          </cell>
          <cell r="AF174">
            <v>0.19493049119555148</v>
          </cell>
          <cell r="AG174">
            <v>0.20493049119555148</v>
          </cell>
          <cell r="AH174">
            <v>0.21493049119555149</v>
          </cell>
          <cell r="AI174">
            <v>0.2249304911955515</v>
          </cell>
          <cell r="AJ174">
            <v>81905.454491909069</v>
          </cell>
          <cell r="AK174">
            <v>0.01</v>
          </cell>
          <cell r="AL174">
            <v>1.0000000000000002E-2</v>
          </cell>
          <cell r="AM174">
            <v>3.1487831395835081E-2</v>
          </cell>
          <cell r="AN174">
            <v>9.9548602403595768E-2</v>
          </cell>
          <cell r="AO174">
            <v>0.13635536420879676</v>
          </cell>
          <cell r="AP174">
            <v>0.1983246658598313</v>
          </cell>
          <cell r="AQ174">
            <v>0.21128941855958888</v>
          </cell>
          <cell r="AR174">
            <v>0.24128941855958888</v>
          </cell>
          <cell r="AS174">
            <v>0.27128941855958888</v>
          </cell>
          <cell r="AT174">
            <v>0.30128941855958891</v>
          </cell>
          <cell r="AU174">
            <v>0.33128941855958893</v>
          </cell>
          <cell r="AV174">
            <v>0.36128941855958896</v>
          </cell>
          <cell r="AW174">
            <v>0.39128941855958899</v>
          </cell>
        </row>
        <row r="175">
          <cell r="I175" t="str">
            <v>Requests (ads requested)</v>
          </cell>
          <cell r="L175">
            <v>606.00764999999956</v>
          </cell>
          <cell r="M175">
            <v>1367.1636099999996</v>
          </cell>
          <cell r="N175">
            <v>1291.4353719999999</v>
          </cell>
          <cell r="O175">
            <v>2341.9114249999984</v>
          </cell>
          <cell r="P175">
            <v>4722.441315</v>
          </cell>
          <cell r="Q175">
            <v>4915.2508409999973</v>
          </cell>
          <cell r="R175">
            <v>6843.285824999999</v>
          </cell>
          <cell r="S175">
            <v>10814.233187000005</v>
          </cell>
          <cell r="T175">
            <v>13887.645397</v>
          </cell>
          <cell r="U175">
            <v>17532.147150999997</v>
          </cell>
          <cell r="V175">
            <v>23586.537456999991</v>
          </cell>
          <cell r="W175">
            <v>26899.124486909081</v>
          </cell>
          <cell r="X175">
            <v>27840.116820940566</v>
          </cell>
          <cell r="Y175">
            <v>31903.699854947132</v>
          </cell>
          <cell r="Z175">
            <v>40538.385105213674</v>
          </cell>
          <cell r="AA175">
            <v>52358.087866387839</v>
          </cell>
          <cell r="AB175">
            <v>46592.293786878377</v>
          </cell>
          <cell r="AC175">
            <v>58971.193755059474</v>
          </cell>
          <cell r="AD175">
            <v>83892.546208405489</v>
          </cell>
          <cell r="AE175">
            <v>110227.15111258085</v>
          </cell>
          <cell r="AF175">
            <v>75075.473387059901</v>
          </cell>
          <cell r="AG175">
            <v>79360.17031930876</v>
          </cell>
          <cell r="AH175">
            <v>126082.69299344663</v>
          </cell>
          <cell r="AI175">
            <v>165340.7266688713</v>
          </cell>
          <cell r="AJ175">
            <v>81905.454491909069</v>
          </cell>
          <cell r="AK175">
            <v>152640.2896474892</v>
          </cell>
          <cell r="AL175">
            <v>5606.5180569999975</v>
          </cell>
          <cell r="AM175">
            <v>27295.211168000002</v>
          </cell>
          <cell r="AN175">
            <v>81905.454491909069</v>
          </cell>
          <cell r="AO175">
            <v>152640.2896474892</v>
          </cell>
          <cell r="AP175">
            <v>299683.18486292416</v>
          </cell>
          <cell r="AQ175">
            <v>445859.06336868659</v>
          </cell>
          <cell r="AR175">
            <v>617748.56522555812</v>
          </cell>
          <cell r="AS175">
            <v>812050.68350088003</v>
          </cell>
          <cell r="AT175">
            <v>1022847.030177505</v>
          </cell>
          <cell r="AU175">
            <v>1243268.9191894941</v>
          </cell>
          <cell r="AV175">
            <v>1467134.2396227391</v>
          </cell>
          <cell r="AW175">
            <v>1689440.5103513263</v>
          </cell>
        </row>
        <row r="176">
          <cell r="I176" t="str">
            <v>% change Y/Y</v>
          </cell>
          <cell r="L176" t="str">
            <v>NA</v>
          </cell>
          <cell r="M176" t="str">
            <v>NA</v>
          </cell>
          <cell r="N176" t="str">
            <v>NA</v>
          </cell>
          <cell r="O176" t="str">
            <v>NA</v>
          </cell>
          <cell r="P176">
            <v>6.7927090771873972</v>
          </cell>
          <cell r="Q176">
            <v>2.5952177230638833</v>
          </cell>
          <cell r="R176">
            <v>4.2989766064731878</v>
          </cell>
          <cell r="S176">
            <v>3.6176952174867214</v>
          </cell>
          <cell r="T176">
            <v>1.9407767022722653</v>
          </cell>
          <cell r="U176">
            <v>2.5668875746396536</v>
          </cell>
          <cell r="V176">
            <v>2.4466684660215834</v>
          </cell>
          <cell r="W176">
            <v>1.4873815851543712</v>
          </cell>
          <cell r="X176">
            <v>1.004667891862689</v>
          </cell>
          <cell r="Y176">
            <v>0.81972576320336277</v>
          </cell>
          <cell r="Z176">
            <v>0.71870861414559717</v>
          </cell>
          <cell r="AA176">
            <v>0.94646066982101207</v>
          </cell>
          <cell r="AB176">
            <v>0.67356674853580145</v>
          </cell>
          <cell r="AC176">
            <v>0.84841237922802026</v>
          </cell>
          <cell r="AD176">
            <v>1.0694595009315258</v>
          </cell>
          <cell r="AE176">
            <v>1.1052554744525542</v>
          </cell>
          <cell r="AF176">
            <v>0.61132812500000044</v>
          </cell>
          <cell r="AG176">
            <v>0.3457446808510638</v>
          </cell>
          <cell r="AH176">
            <v>0.50290697674418627</v>
          </cell>
          <cell r="AI176">
            <v>0.50000000000000022</v>
          </cell>
          <cell r="AJ176">
            <v>2.0007261708944863</v>
          </cell>
          <cell r="AK176">
            <v>0.86361568462534555</v>
          </cell>
          <cell r="AL176" t="str">
            <v>NA</v>
          </cell>
          <cell r="AM176">
            <v>3.8684782409503997</v>
          </cell>
          <cell r="AN176">
            <v>2.0007261708944863</v>
          </cell>
          <cell r="AO176">
            <v>0.86361568462534555</v>
          </cell>
          <cell r="AP176">
            <v>0.96332950857875743</v>
          </cell>
          <cell r="AQ176">
            <v>0.48776803600984042</v>
          </cell>
          <cell r="AR176">
            <v>0.38552429675458644</v>
          </cell>
          <cell r="AS176">
            <v>0.3145326905039052</v>
          </cell>
          <cell r="AT176">
            <v>0.25958520934659934</v>
          </cell>
          <cell r="AU176">
            <v>0.21549839077475452</v>
          </cell>
          <cell r="AV176">
            <v>0.18006186511859901</v>
          </cell>
          <cell r="AW176">
            <v>0.15152415145443765</v>
          </cell>
        </row>
        <row r="177">
          <cell r="I177" t="str">
            <v>Requests / Fill Rate / eCPM by geography</v>
          </cell>
          <cell r="L177">
            <v>0.10103217619625043</v>
          </cell>
          <cell r="M177">
            <v>0.10954009921743033</v>
          </cell>
          <cell r="N177">
            <v>7.5356433964208297E-2</v>
          </cell>
          <cell r="O177">
            <v>0.11580500429572331</v>
          </cell>
          <cell r="P177">
            <v>0.18218177734362445</v>
          </cell>
          <cell r="Q177">
            <v>0.18504811878455485</v>
          </cell>
          <cell r="R177">
            <v>0.20565506026281513</v>
          </cell>
          <cell r="S177">
            <v>0.22738674346893126</v>
          </cell>
          <cell r="T177">
            <v>0.24995940118666579</v>
          </cell>
          <cell r="U177">
            <v>0.2858512942025479</v>
          </cell>
          <cell r="V177">
            <v>0.33660430905294536</v>
          </cell>
          <cell r="W177">
            <v>0.3215178442212509</v>
          </cell>
          <cell r="X177">
            <v>0.32146978439113277</v>
          </cell>
          <cell r="Y177">
            <v>0.31671868260130426</v>
          </cell>
          <cell r="Z177">
            <v>0.33089557910737666</v>
          </cell>
          <cell r="AA177">
            <v>0.39710144927536239</v>
          </cell>
          <cell r="AB177">
            <v>0.3839999999999999</v>
          </cell>
          <cell r="AC177">
            <v>0.47</v>
          </cell>
          <cell r="AD177">
            <v>0.42999999999999994</v>
          </cell>
          <cell r="AE177">
            <v>0.43999999999999989</v>
          </cell>
          <cell r="AF177">
            <v>0.4499999999999999</v>
          </cell>
          <cell r="AG177">
            <v>0.45999999999999996</v>
          </cell>
          <cell r="AH177">
            <v>0.47</v>
          </cell>
          <cell r="AI177">
            <v>0.47999999999999993</v>
          </cell>
          <cell r="AJ177">
            <v>0.30264999961990163</v>
          </cell>
          <cell r="AK177">
            <v>0.3455774360491497</v>
          </cell>
          <cell r="AL177">
            <v>0.10040382642259818</v>
          </cell>
          <cell r="AM177">
            <v>0.20473774450726215</v>
          </cell>
          <cell r="AN177">
            <v>0.30264999961990163</v>
          </cell>
          <cell r="AO177">
            <v>0.3455774360491497</v>
          </cell>
          <cell r="AP177">
            <v>0.4328055504201011</v>
          </cell>
          <cell r="AQ177">
            <v>0.46830128270739763</v>
          </cell>
          <cell r="AR177">
            <v>0.49910985030187532</v>
          </cell>
          <cell r="AS177">
            <v>0.52910985030187541</v>
          </cell>
          <cell r="AT177">
            <v>0.55910985030187554</v>
          </cell>
          <cell r="AU177">
            <v>0.58910985030187557</v>
          </cell>
          <cell r="AV177">
            <v>0.6191098503018756</v>
          </cell>
          <cell r="AW177">
            <v>0.64910985030187551</v>
          </cell>
        </row>
        <row r="178">
          <cell r="I178" t="str">
            <v>Worldwide</v>
          </cell>
          <cell r="L178">
            <v>245.65865200000007</v>
          </cell>
          <cell r="M178">
            <v>408.90976000000046</v>
          </cell>
          <cell r="N178">
            <v>541.63663499999984</v>
          </cell>
          <cell r="O178">
            <v>548.88571299999967</v>
          </cell>
          <cell r="P178">
            <v>610.595147</v>
          </cell>
          <cell r="Q178">
            <v>798.48107200000049</v>
          </cell>
          <cell r="R178">
            <v>707.49265600000035</v>
          </cell>
          <cell r="S178">
            <v>974.9225030000016</v>
          </cell>
          <cell r="T178">
            <v>2847.3475050000015</v>
          </cell>
          <cell r="U178">
            <v>5334.6694419999985</v>
          </cell>
          <cell r="V178">
            <v>6284.0651940000025</v>
          </cell>
          <cell r="W178">
            <v>8859.9791745618131</v>
          </cell>
          <cell r="X178">
            <v>9982.1117830557923</v>
          </cell>
          <cell r="Y178">
            <v>12294.154273195469</v>
          </cell>
          <cell r="Z178">
            <v>14586.077678214519</v>
          </cell>
          <cell r="AA178">
            <v>22626.245868738697</v>
          </cell>
          <cell r="AB178">
            <v>20080.735852723141</v>
          </cell>
          <cell r="AC178">
            <v>29613.418876100644</v>
          </cell>
          <cell r="AD178">
            <v>37595.531595824112</v>
          </cell>
          <cell r="AE178">
            <v>52294.322769052131</v>
          </cell>
          <cell r="AF178">
            <v>36189.334485540341</v>
          </cell>
          <cell r="AG178">
            <v>40102.438326466829</v>
          </cell>
          <cell r="AH178">
            <v>60292.830919201733</v>
          </cell>
          <cell r="AI178">
            <v>83986.565561356925</v>
          </cell>
          <cell r="AJ178">
            <v>23326.061315561816</v>
          </cell>
          <cell r="AK178">
            <v>59488.589603204477</v>
          </cell>
          <cell r="AL178">
            <v>1745.09076</v>
          </cell>
          <cell r="AM178">
            <v>3091.4913780000024</v>
          </cell>
          <cell r="AN178">
            <v>23326.061315561816</v>
          </cell>
          <cell r="AO178">
            <v>59488.589603204477</v>
          </cell>
          <cell r="AP178">
            <v>139584.00909370004</v>
          </cell>
          <cell r="AQ178">
            <v>220571.16929256581</v>
          </cell>
          <cell r="AR178">
            <v>315080.73858160892</v>
          </cell>
          <cell r="AS178">
            <v>425837.76789429458</v>
          </cell>
          <cell r="AT178">
            <v>550580.35288618307</v>
          </cell>
          <cell r="AU178">
            <v>685999.4746234488</v>
          </cell>
          <cell r="AV178">
            <v>828815.3637971225</v>
          </cell>
          <cell r="AW178">
            <v>976125.9021694588</v>
          </cell>
        </row>
        <row r="179">
          <cell r="I179" t="str">
            <v>Requests (ads requested)</v>
          </cell>
          <cell r="L179">
            <v>5998.1648699999996</v>
          </cell>
          <cell r="M179">
            <v>12480.941863</v>
          </cell>
          <cell r="N179">
            <v>17137.692219</v>
          </cell>
          <cell r="O179">
            <v>20222.886214999999</v>
          </cell>
          <cell r="P179">
            <v>25921.589875000001</v>
          </cell>
          <cell r="Q179">
            <v>26562.014643999999</v>
          </cell>
          <cell r="R179">
            <v>33275.552841999997</v>
          </cell>
          <cell r="S179">
            <v>47558.767156000002</v>
          </cell>
          <cell r="T179">
            <v>55559.604204000003</v>
          </cell>
          <cell r="U179">
            <v>61333.103983000001</v>
          </cell>
          <cell r="V179">
            <v>70072.000929999995</v>
          </cell>
          <cell r="W179">
            <v>83662.928731254433</v>
          </cell>
          <cell r="X179">
            <v>86602.592755863661</v>
          </cell>
          <cell r="Y179">
            <v>100731.97953752714</v>
          </cell>
          <cell r="Z179">
            <v>157161.54741119835</v>
          </cell>
          <cell r="AA179">
            <v>131850.65922557519</v>
          </cell>
          <cell r="AB179">
            <v>121334.09840332915</v>
          </cell>
          <cell r="AC179">
            <v>125470.62501076485</v>
          </cell>
          <cell r="AD179">
            <v>203344.54001953581</v>
          </cell>
          <cell r="AE179">
            <v>206016.65503996125</v>
          </cell>
          <cell r="AF179">
            <v>203234.61482557631</v>
          </cell>
          <cell r="AG179">
            <v>205458.14845512746</v>
          </cell>
          <cell r="AH179">
            <v>249097.06152393139</v>
          </cell>
          <cell r="AI179">
            <v>252370.40242395253</v>
          </cell>
          <cell r="AJ179">
            <v>6.5452454700528024</v>
          </cell>
          <cell r="AK179">
            <v>1.5503058059577803</v>
          </cell>
          <cell r="AL179">
            <v>55839.685166999996</v>
          </cell>
          <cell r="AM179">
            <v>133317.92451699998</v>
          </cell>
          <cell r="AN179">
            <v>270627.63784825441</v>
          </cell>
          <cell r="AO179">
            <v>476346.77893016429</v>
          </cell>
          <cell r="AP179">
            <v>656165.9184735911</v>
          </cell>
          <cell r="AQ179">
            <v>910160.22722858773</v>
          </cell>
          <cell r="AR179">
            <v>1183208.2953971638</v>
          </cell>
          <cell r="AS179">
            <v>1467178.2862924831</v>
          </cell>
          <cell r="AT179">
            <v>1748876.5172606397</v>
          </cell>
          <cell r="AU179">
            <v>2017503.9503118738</v>
          </cell>
          <cell r="AV179">
            <v>2265414.8357261964</v>
          </cell>
          <cell r="AW179">
            <v>2488114.1757374248</v>
          </cell>
        </row>
        <row r="180">
          <cell r="I180" t="str">
            <v>% change Y/Y</v>
          </cell>
          <cell r="L180" t="str">
            <v>NA</v>
          </cell>
          <cell r="M180" t="str">
            <v>NA</v>
          </cell>
          <cell r="N180" t="str">
            <v>NA</v>
          </cell>
          <cell r="O180" t="str">
            <v>NA</v>
          </cell>
          <cell r="P180">
            <v>3.3215867580845613</v>
          </cell>
          <cell r="Q180">
            <v>1.1282059427536972</v>
          </cell>
          <cell r="R180">
            <v>0.94165891280906999</v>
          </cell>
          <cell r="S180">
            <v>1.3517299484543437</v>
          </cell>
          <cell r="T180">
            <v>1.143371778965776</v>
          </cell>
          <cell r="U180">
            <v>1.309053165018653</v>
          </cell>
          <cell r="V180">
            <v>1.1058102704624631</v>
          </cell>
          <cell r="W180">
            <v>0.75914839122778932</v>
          </cell>
          <cell r="X180">
            <v>0.55873307588517207</v>
          </cell>
          <cell r="Y180">
            <v>0.64237537310108273</v>
          </cell>
          <cell r="Z180">
            <v>1.2428579935686213</v>
          </cell>
          <cell r="AA180">
            <v>0.57597470259631245</v>
          </cell>
          <cell r="AB180">
            <v>0.40104464014576391</v>
          </cell>
          <cell r="AC180">
            <v>0.24558879500647032</v>
          </cell>
          <cell r="AD180">
            <v>0.2938568203805223</v>
          </cell>
          <cell r="AE180">
            <v>0.5625</v>
          </cell>
          <cell r="AF180">
            <v>0.67499999999999982</v>
          </cell>
          <cell r="AG180">
            <v>0.63750000000000007</v>
          </cell>
          <cell r="AH180">
            <v>0.22500000000000003</v>
          </cell>
          <cell r="AI180">
            <v>0.22500000000000003</v>
          </cell>
          <cell r="AJ180">
            <v>0.14596160727520147</v>
          </cell>
          <cell r="AK180">
            <v>0.21914847656673433</v>
          </cell>
          <cell r="AL180" t="str">
            <v>NA</v>
          </cell>
          <cell r="AM180">
            <v>1.387512109323064</v>
          </cell>
          <cell r="AN180">
            <v>1.0299418763734614</v>
          </cell>
          <cell r="AO180">
            <v>0.76015569849987075</v>
          </cell>
          <cell r="AP180">
            <v>0.37749628526361789</v>
          </cell>
          <cell r="AQ180">
            <v>0.38708854209595644</v>
          </cell>
          <cell r="AR180">
            <v>0.29999999999999977</v>
          </cell>
          <cell r="AS180">
            <v>0.24000000000000005</v>
          </cell>
          <cell r="AT180">
            <v>0.192</v>
          </cell>
          <cell r="AU180">
            <v>0.15360000000000007</v>
          </cell>
          <cell r="AV180">
            <v>0.12287999999999999</v>
          </cell>
          <cell r="AW180">
            <v>9.8304000000000058E-2</v>
          </cell>
        </row>
        <row r="181">
          <cell r="I181" t="str">
            <v>Views (ads served)</v>
          </cell>
          <cell r="L181">
            <v>2842.3684499999999</v>
          </cell>
          <cell r="M181">
            <v>5988.5585010000004</v>
          </cell>
          <cell r="N181">
            <v>8144.9836450000003</v>
          </cell>
          <cell r="O181">
            <v>11531.507998999999</v>
          </cell>
          <cell r="P181">
            <v>14644.938435</v>
          </cell>
          <cell r="Q181">
            <v>14463.974343</v>
          </cell>
          <cell r="R181">
            <v>14686.689833</v>
          </cell>
          <cell r="S181">
            <v>29153.233948000001</v>
          </cell>
          <cell r="T181">
            <v>32450.660894000001</v>
          </cell>
          <cell r="U181">
            <v>36414.207995999997</v>
          </cell>
          <cell r="V181">
            <v>37986.575336000002</v>
          </cell>
          <cell r="W181">
            <v>52958.123173336673</v>
          </cell>
          <cell r="X181">
            <v>52313.970324928567</v>
          </cell>
          <cell r="Y181">
            <v>61820.438034361476</v>
          </cell>
          <cell r="Z181">
            <v>93056.571511204165</v>
          </cell>
          <cell r="AA181">
            <v>84779.169010413898</v>
          </cell>
          <cell r="AB181">
            <v>74204.213466510671</v>
          </cell>
          <cell r="AC181">
            <v>77630.198043046301</v>
          </cell>
          <cell r="AD181">
            <v>121418.602431097</v>
          </cell>
          <cell r="AE181">
            <v>133497.53485397153</v>
          </cell>
          <cell r="AF181">
            <v>125308.23063053326</v>
          </cell>
          <cell r="AG181">
            <v>128146.74003776397</v>
          </cell>
          <cell r="AH181">
            <v>149983.27328571348</v>
          </cell>
          <cell r="AI181">
            <v>164796.3322082349</v>
          </cell>
          <cell r="AJ181">
            <v>0.28479252645946862</v>
          </cell>
          <cell r="AK181">
            <v>0.38973058646959274</v>
          </cell>
          <cell r="AL181">
            <v>28507.418595000003</v>
          </cell>
          <cell r="AM181">
            <v>72948.836558999988</v>
          </cell>
          <cell r="AN181">
            <v>159809.56739933667</v>
          </cell>
          <cell r="AO181">
            <v>291970.14888090815</v>
          </cell>
          <cell r="AP181">
            <v>406750.54879462556</v>
          </cell>
          <cell r="AQ181">
            <v>568234.57616224559</v>
          </cell>
          <cell r="AR181">
            <v>744620.99048790499</v>
          </cell>
          <cell r="AS181">
            <v>930665.91963646456</v>
          </cell>
          <cell r="AT181">
            <v>1118098.1587929688</v>
          </cell>
          <cell r="AU181">
            <v>1299925.5557351282</v>
          </cell>
          <cell r="AV181">
            <v>1470987.4822024915</v>
          </cell>
          <cell r="AW181">
            <v>1628032.0065316125</v>
          </cell>
        </row>
        <row r="182">
          <cell r="I182" t="str">
            <v>% change Y/Y</v>
          </cell>
          <cell r="L182" t="str">
            <v>NA</v>
          </cell>
          <cell r="M182" t="str">
            <v>NA</v>
          </cell>
          <cell r="N182" t="str">
            <v>NA</v>
          </cell>
          <cell r="O182" t="str">
            <v>NA</v>
          </cell>
          <cell r="P182">
            <v>4.1523715846902256</v>
          </cell>
          <cell r="Q182">
            <v>1.4152681051015419</v>
          </cell>
          <cell r="R182">
            <v>0.80315768246088348</v>
          </cell>
          <cell r="S182">
            <v>1.5281371656272658</v>
          </cell>
          <cell r="T182">
            <v>1.2158277440379011</v>
          </cell>
          <cell r="U182">
            <v>1.5175796867769651</v>
          </cell>
          <cell r="V182">
            <v>1.5864626929511871</v>
          </cell>
          <cell r="W182">
            <v>0.81654369006872241</v>
          </cell>
          <cell r="X182">
            <v>0.61210800901134221</v>
          </cell>
          <cell r="Y182">
            <v>0.69770101937002948</v>
          </cell>
          <cell r="Z182">
            <v>1.4497225845735597</v>
          </cell>
          <cell r="AA182">
            <v>0.60087185742825699</v>
          </cell>
          <cell r="AB182">
            <v>0.41843972089327353</v>
          </cell>
          <cell r="AC182">
            <v>0.25573678400494892</v>
          </cell>
          <cell r="AD182">
            <v>0.30478267637958267</v>
          </cell>
          <cell r="AE182">
            <v>0.57465019311021193</v>
          </cell>
          <cell r="AF182">
            <v>0.68869427727424792</v>
          </cell>
          <cell r="AG182">
            <v>0.65073313308702385</v>
          </cell>
          <cell r="AH182">
            <v>0.23525777996684205</v>
          </cell>
          <cell r="AI182">
            <v>0.23445224953779165</v>
          </cell>
          <cell r="AJ182">
            <v>1715.3121629879236</v>
          </cell>
          <cell r="AK182">
            <v>1049.3806001012413</v>
          </cell>
          <cell r="AL182" t="str">
            <v>NA</v>
          </cell>
          <cell r="AM182">
            <v>1.5589422036197513</v>
          </cell>
          <cell r="AN182">
            <v>1.1907075552889035</v>
          </cell>
          <cell r="AO182">
            <v>0.8269879183849167</v>
          </cell>
          <cell r="AP182">
            <v>0.39312375033426883</v>
          </cell>
          <cell r="AQ182">
            <v>0.39700998030897727</v>
          </cell>
          <cell r="AR182">
            <v>0.31041126627130233</v>
          </cell>
          <cell r="AS182">
            <v>0.24985184614075351</v>
          </cell>
          <cell r="AT182">
            <v>0.20139583410308903</v>
          </cell>
          <cell r="AU182">
            <v>0.1626220341320026</v>
          </cell>
          <cell r="AV182">
            <v>0.13159363296817794</v>
          </cell>
          <cell r="AW182">
            <v>0.10676129214504271</v>
          </cell>
        </row>
        <row r="183">
          <cell r="I183" t="str">
            <v>Fill rate (% of requests served)</v>
          </cell>
          <cell r="L183">
            <v>0.4738730114299109</v>
          </cell>
          <cell r="M183">
            <v>0.47981623235929022</v>
          </cell>
          <cell r="N183">
            <v>0.47526723790557535</v>
          </cell>
          <cell r="O183">
            <v>0.57022068345747257</v>
          </cell>
          <cell r="P183">
            <v>0.56497068681440199</v>
          </cell>
          <cell r="Q183">
            <v>0.54453604279851631</v>
          </cell>
          <cell r="R183">
            <v>0.44136576491263096</v>
          </cell>
          <cell r="S183">
            <v>0.61299389558129114</v>
          </cell>
          <cell r="T183">
            <v>0.58406933164696162</v>
          </cell>
          <cell r="U183">
            <v>0.59371213310992876</v>
          </cell>
          <cell r="V183">
            <v>0.54210775818928802</v>
          </cell>
          <cell r="W183">
            <v>0.63299389558129115</v>
          </cell>
          <cell r="X183">
            <v>0.60406933164696164</v>
          </cell>
          <cell r="Y183">
            <v>0.61371213310992878</v>
          </cell>
          <cell r="Z183">
            <v>0.59210775818928807</v>
          </cell>
          <cell r="AA183">
            <v>0.64299389558129116</v>
          </cell>
          <cell r="AB183">
            <v>0.61156933164696159</v>
          </cell>
          <cell r="AC183">
            <v>0.61871213310992879</v>
          </cell>
          <cell r="AD183">
            <v>0.59710775818928807</v>
          </cell>
          <cell r="AE183">
            <v>0.64799389558129117</v>
          </cell>
          <cell r="AF183">
            <v>0.61656933164696159</v>
          </cell>
          <cell r="AG183">
            <v>0.62371213310992879</v>
          </cell>
          <cell r="AH183">
            <v>0.60210775818928808</v>
          </cell>
          <cell r="AI183">
            <v>0.65299389558129117</v>
          </cell>
          <cell r="AJ183">
            <v>10.321000000000002</v>
          </cell>
          <cell r="AK183">
            <v>26.224000000000004</v>
          </cell>
          <cell r="AL183">
            <v>0.51052255237010624</v>
          </cell>
          <cell r="AM183">
            <v>0.54717950960673667</v>
          </cell>
          <cell r="AN183">
            <v>0.59051458553891178</v>
          </cell>
          <cell r="AO183">
            <v>0.61293612509913287</v>
          </cell>
          <cell r="AP183">
            <v>0.61988978296957398</v>
          </cell>
          <cell r="AQ183">
            <v>0.62432367308831316</v>
          </cell>
          <cell r="AR183">
            <v>0.62932367308831316</v>
          </cell>
          <cell r="AS183">
            <v>0.63432367308831317</v>
          </cell>
          <cell r="AT183">
            <v>0.63932367308831317</v>
          </cell>
          <cell r="AU183">
            <v>0.64432367308831318</v>
          </cell>
          <cell r="AV183">
            <v>0.64932367308831318</v>
          </cell>
          <cell r="AW183">
            <v>0.65432367308831318</v>
          </cell>
        </row>
        <row r="184">
          <cell r="I184" t="str">
            <v>BPs change Y/Y</v>
          </cell>
          <cell r="L184" t="str">
            <v>NA</v>
          </cell>
          <cell r="M184" t="str">
            <v>NA</v>
          </cell>
          <cell r="N184" t="str">
            <v>NA</v>
          </cell>
          <cell r="O184" t="str">
            <v>NA</v>
          </cell>
          <cell r="P184">
            <v>910.97675384491095</v>
          </cell>
          <cell r="Q184">
            <v>647.19810439226092</v>
          </cell>
          <cell r="R184">
            <v>-339.01472992944383</v>
          </cell>
          <cell r="S184">
            <v>427.7321212381857</v>
          </cell>
          <cell r="T184">
            <v>190.98644832559631</v>
          </cell>
          <cell r="U184">
            <v>491.76090311412457</v>
          </cell>
          <cell r="V184">
            <v>1007.4199327665706</v>
          </cell>
          <cell r="W184">
            <v>200</v>
          </cell>
          <cell r="X184">
            <v>200</v>
          </cell>
          <cell r="Y184">
            <v>200</v>
          </cell>
          <cell r="Z184">
            <v>500</v>
          </cell>
          <cell r="AA184">
            <v>100</v>
          </cell>
          <cell r="AB184">
            <v>75</v>
          </cell>
          <cell r="AC184">
            <v>50</v>
          </cell>
          <cell r="AD184">
            <v>50</v>
          </cell>
          <cell r="AE184">
            <v>50</v>
          </cell>
          <cell r="AF184">
            <v>50</v>
          </cell>
          <cell r="AG184">
            <v>50</v>
          </cell>
          <cell r="AH184">
            <v>50</v>
          </cell>
          <cell r="AI184">
            <v>50</v>
          </cell>
          <cell r="AJ184">
            <v>5.8532536520584335</v>
          </cell>
          <cell r="AK184">
            <v>1.5408390659819786</v>
          </cell>
          <cell r="AL184" t="str">
            <v>NA</v>
          </cell>
          <cell r="AM184">
            <v>366.56957236630427</v>
          </cell>
          <cell r="AN184">
            <v>433.35075932175118</v>
          </cell>
          <cell r="AO184">
            <v>224.21539560221083</v>
          </cell>
          <cell r="AP184">
            <v>69.536578704411099</v>
          </cell>
          <cell r="AQ184">
            <v>44.338901187391812</v>
          </cell>
          <cell r="AR184">
            <v>50</v>
          </cell>
          <cell r="AS184">
            <v>50</v>
          </cell>
          <cell r="AT184">
            <v>50</v>
          </cell>
          <cell r="AU184">
            <v>50</v>
          </cell>
          <cell r="AV184">
            <v>50</v>
          </cell>
          <cell r="AW184">
            <v>50</v>
          </cell>
        </row>
        <row r="185">
          <cell r="I185" t="str">
            <v>Revenue (reported)</v>
          </cell>
          <cell r="L185">
            <v>1.627</v>
          </cell>
          <cell r="M185">
            <v>3.3879999999999999</v>
          </cell>
          <cell r="N185">
            <v>4.1029999999999998</v>
          </cell>
          <cell r="O185">
            <v>7.1020000000000003</v>
          </cell>
          <cell r="P185">
            <v>8.8249999999999993</v>
          </cell>
          <cell r="Q185">
            <v>9.2579999999999991</v>
          </cell>
          <cell r="R185">
            <v>11.004</v>
          </cell>
          <cell r="S185">
            <v>18.741</v>
          </cell>
          <cell r="T185">
            <v>21.492999999999999</v>
          </cell>
          <cell r="U185">
            <v>22.446999999999999</v>
          </cell>
          <cell r="V185">
            <v>25.189</v>
          </cell>
          <cell r="W185">
            <v>34.548999999999999</v>
          </cell>
          <cell r="X185">
            <v>32.93</v>
          </cell>
          <cell r="Y185">
            <v>39.411000000000001</v>
          </cell>
          <cell r="Z185">
            <v>62.02</v>
          </cell>
          <cell r="AA185">
            <v>57.96</v>
          </cell>
          <cell r="AB185">
            <v>49.438000000000002</v>
          </cell>
          <cell r="AC185">
            <v>57.009</v>
          </cell>
          <cell r="AD185">
            <v>86.32</v>
          </cell>
          <cell r="AE185">
            <v>101.43</v>
          </cell>
          <cell r="AF185">
            <v>93.932199999999995</v>
          </cell>
          <cell r="AG185">
            <v>105.46665</v>
          </cell>
          <cell r="AH185">
            <v>112.21599999999999</v>
          </cell>
          <cell r="AI185">
            <v>131.85900000000001</v>
          </cell>
          <cell r="AJ185">
            <v>0.4424664696012961</v>
          </cell>
          <cell r="AK185">
            <v>0.44082403322917901</v>
          </cell>
          <cell r="AL185">
            <v>16.22</v>
          </cell>
          <cell r="AM185">
            <v>47.827999999999996</v>
          </cell>
          <cell r="AN185">
            <v>103.678</v>
          </cell>
          <cell r="AO185">
            <v>192.32100000000003</v>
          </cell>
          <cell r="AP185">
            <v>294.197</v>
          </cell>
          <cell r="AQ185">
            <v>443.47384999999997</v>
          </cell>
          <cell r="AR185">
            <v>620.86338999999987</v>
          </cell>
          <cell r="AS185">
            <v>819.53967479999983</v>
          </cell>
          <cell r="AT185">
            <v>1029.3418315487997</v>
          </cell>
          <cell r="AU185">
            <v>1240.151038649994</v>
          </cell>
          <cell r="AV185">
            <v>1443.3373848224089</v>
          </cell>
          <cell r="AW185">
            <v>1632.5185025258518</v>
          </cell>
        </row>
        <row r="186">
          <cell r="I186" t="str">
            <v>% change Y/Y</v>
          </cell>
          <cell r="L186" t="str">
            <v>NA</v>
          </cell>
          <cell r="M186" t="str">
            <v>NA</v>
          </cell>
          <cell r="N186" t="str">
            <v>NA</v>
          </cell>
          <cell r="O186" t="str">
            <v>NA</v>
          </cell>
          <cell r="P186">
            <v>4.4240934234787952</v>
          </cell>
          <cell r="Q186">
            <v>1.7325855962219596</v>
          </cell>
          <cell r="R186">
            <v>1.6819400438703389</v>
          </cell>
          <cell r="S186">
            <v>1.6388341312306389</v>
          </cell>
          <cell r="T186">
            <v>1.4354674220963175</v>
          </cell>
          <cell r="U186">
            <v>1.4246057463815078</v>
          </cell>
          <cell r="V186">
            <v>1.2890766993820431</v>
          </cell>
          <cell r="W186">
            <v>0.84349821247532142</v>
          </cell>
          <cell r="X186">
            <v>0.53212673893825913</v>
          </cell>
          <cell r="Y186">
            <v>0.75573573306009734</v>
          </cell>
          <cell r="Z186">
            <v>1.4621858747866132</v>
          </cell>
          <cell r="AA186">
            <v>0.67761729717213237</v>
          </cell>
          <cell r="AB186">
            <v>0.50130580018220483</v>
          </cell>
          <cell r="AC186">
            <v>0.44652508182994599</v>
          </cell>
          <cell r="AD186">
            <v>0.3918090938406964</v>
          </cell>
          <cell r="AE186">
            <v>0.75</v>
          </cell>
          <cell r="AF186">
            <v>0.89999999999999969</v>
          </cell>
          <cell r="AG186">
            <v>0.85000000000000009</v>
          </cell>
          <cell r="AH186">
            <v>0.30000000000000004</v>
          </cell>
          <cell r="AI186">
            <v>0.30000000000000004</v>
          </cell>
          <cell r="AJ186">
            <v>-9.1712300248003253E-2</v>
          </cell>
          <cell r="AK186">
            <v>-3.7120018915717257E-3</v>
          </cell>
          <cell r="AL186" t="str">
            <v>NA</v>
          </cell>
          <cell r="AM186">
            <v>1.9487053020961773</v>
          </cell>
          <cell r="AN186">
            <v>1.1677260182319982</v>
          </cell>
          <cell r="AO186">
            <v>0.8549836995312412</v>
          </cell>
          <cell r="AP186">
            <v>0.52971854347679126</v>
          </cell>
          <cell r="AQ186">
            <v>0.50740439229495871</v>
          </cell>
          <cell r="AR186">
            <v>0.39999999999999969</v>
          </cell>
          <cell r="AS186">
            <v>0.32000000000000006</v>
          </cell>
          <cell r="AT186">
            <v>0.25600000000000001</v>
          </cell>
          <cell r="AU186">
            <v>0.20480000000000009</v>
          </cell>
          <cell r="AV186">
            <v>0.16383999999999999</v>
          </cell>
          <cell r="AW186">
            <v>0.13107200000000008</v>
          </cell>
        </row>
        <row r="187">
          <cell r="I187" t="str">
            <v>Effective CPM (revenue per '000 ad views)</v>
          </cell>
          <cell r="L187">
            <v>0.57240995621099022</v>
          </cell>
          <cell r="M187">
            <v>0.56574549608795743</v>
          </cell>
          <cell r="N187">
            <v>0.50374564011785683</v>
          </cell>
          <cell r="O187">
            <v>0.61587781932908336</v>
          </cell>
          <cell r="P187">
            <v>0.60259727544563069</v>
          </cell>
          <cell r="Q187">
            <v>0.64007303804991267</v>
          </cell>
          <cell r="R187">
            <v>0.74924983948900137</v>
          </cell>
          <cell r="S187">
            <v>0.64284463375239675</v>
          </cell>
          <cell r="T187">
            <v>0.66232857537807399</v>
          </cell>
          <cell r="U187">
            <v>0.61643521129076162</v>
          </cell>
          <cell r="V187">
            <v>0.66310268238706693</v>
          </cell>
          <cell r="W187">
            <v>0.65238339143775981</v>
          </cell>
          <cell r="X187">
            <v>0.6294685682518012</v>
          </cell>
          <cell r="Y187">
            <v>0.63750761484566476</v>
          </cell>
          <cell r="Z187">
            <v>0.66647630567963367</v>
          </cell>
          <cell r="AA187">
            <v>0.68365850569826248</v>
          </cell>
          <cell r="AB187">
            <v>0.66624249069511421</v>
          </cell>
          <cell r="AC187">
            <v>0.73436628318773889</v>
          </cell>
          <cell r="AD187">
            <v>0.71092895381484178</v>
          </cell>
          <cell r="AE187">
            <v>0.75978931079851686</v>
          </cell>
          <cell r="AF187">
            <v>0.74960917991856146</v>
          </cell>
          <cell r="AG187">
            <v>0.823014693693493</v>
          </cell>
          <cell r="AH187">
            <v>0.74819009841338768</v>
          </cell>
          <cell r="AI187">
            <v>0.80013309903878427</v>
          </cell>
          <cell r="AJ187">
            <v>-0.31798091113162985</v>
          </cell>
          <cell r="AK187">
            <v>-0.32647501459860329</v>
          </cell>
          <cell r="AL187">
            <v>0.56897470200423095</v>
          </cell>
          <cell r="AM187">
            <v>0.6556375982955861</v>
          </cell>
          <cell r="AN187">
            <v>0.64875965617832176</v>
          </cell>
          <cell r="AO187">
            <v>0.65870090054461683</v>
          </cell>
          <cell r="AP187">
            <v>0.7232860554751076</v>
          </cell>
          <cell r="AQ187">
            <v>0.78044150884858643</v>
          </cell>
          <cell r="AR187">
            <v>0.83379786217574348</v>
          </cell>
          <cell r="AS187">
            <v>0.88059491328545403</v>
          </cell>
          <cell r="AT187">
            <v>0.92061848367590093</v>
          </cell>
          <cell r="AU187">
            <v>0.95401696903225297</v>
          </cell>
          <cell r="AV187">
            <v>0.98120303692953093</v>
          </cell>
          <cell r="AW187">
            <v>1.002755778741597</v>
          </cell>
        </row>
        <row r="188">
          <cell r="I188" t="str">
            <v>% change Y/Y</v>
          </cell>
          <cell r="L188" t="str">
            <v>NA</v>
          </cell>
          <cell r="M188" t="str">
            <v>NA</v>
          </cell>
          <cell r="N188" t="str">
            <v>NA</v>
          </cell>
          <cell r="O188" t="str">
            <v>NA</v>
          </cell>
          <cell r="P188">
            <v>5.2737236498229922E-2</v>
          </cell>
          <cell r="Q188">
            <v>0.13137982091933331</v>
          </cell>
          <cell r="R188">
            <v>0.48735746737918384</v>
          </cell>
          <cell r="S188">
            <v>4.3785980882848019E-2</v>
          </cell>
          <cell r="T188">
            <v>9.9123083303473303E-2</v>
          </cell>
          <cell r="U188">
            <v>-3.6929889800025872E-2</v>
          </cell>
          <cell r="V188">
            <v>-0.11497787862148623</v>
          </cell>
          <cell r="W188">
            <v>1.4838356244313067E-2</v>
          </cell>
          <cell r="X188">
            <v>-4.9612848286842315E-2</v>
          </cell>
          <cell r="Y188">
            <v>3.4184295719868807E-2</v>
          </cell>
          <cell r="Z188">
            <v>5.0876333065374979E-3</v>
          </cell>
          <cell r="AA188">
            <v>4.7939776933279665E-2</v>
          </cell>
          <cell r="AB188">
            <v>5.8420585710012185E-2</v>
          </cell>
          <cell r="AC188">
            <v>0.15193335120478957</v>
          </cell>
          <cell r="AD188">
            <v>6.6698017253408404E-2</v>
          </cell>
          <cell r="AE188">
            <v>0.11135794327973336</v>
          </cell>
          <cell r="AF188">
            <v>0.12512964932102699</v>
          </cell>
          <cell r="AG188">
            <v>0.12071416204043151</v>
          </cell>
          <cell r="AH188">
            <v>5.241191035841597E-2</v>
          </cell>
          <cell r="AI188">
            <v>5.3098652043245043E-2</v>
          </cell>
          <cell r="AL188" t="str">
            <v>NA</v>
          </cell>
          <cell r="AM188">
            <v>0.15231414680842992</v>
          </cell>
          <cell r="AN188">
            <v>-1.0490463230211966E-2</v>
          </cell>
          <cell r="AO188">
            <v>1.5323462659278864E-2</v>
          </cell>
          <cell r="AP188">
            <v>9.804928895207432E-2</v>
          </cell>
          <cell r="AQ188">
            <v>7.9021920775086629E-2</v>
          </cell>
          <cell r="AR188">
            <v>6.8366883004308265E-2</v>
          </cell>
          <cell r="AS188">
            <v>5.6125175216444667E-2</v>
          </cell>
          <cell r="AT188">
            <v>4.5450603661927769E-2</v>
          </cell>
          <cell r="AU188">
            <v>3.6278312839208349E-2</v>
          </cell>
          <cell r="AV188">
            <v>2.8496419644249427E-2</v>
          </cell>
          <cell r="AW188">
            <v>2.1965628927842484E-2</v>
          </cell>
        </row>
        <row r="189">
          <cell r="I189" t="str">
            <v>% change Q/Q</v>
          </cell>
          <cell r="L189">
            <v>2842.3684499999999</v>
          </cell>
          <cell r="M189">
            <v>5988.5585010000004</v>
          </cell>
          <cell r="N189">
            <v>8144.9836450000003</v>
          </cell>
          <cell r="O189">
            <v>11531.507998999999</v>
          </cell>
          <cell r="P189">
            <v>14644.938435</v>
          </cell>
          <cell r="Q189">
            <v>14463.974343</v>
          </cell>
          <cell r="R189">
            <v>14686.689833</v>
          </cell>
          <cell r="S189">
            <v>29153.233948000001</v>
          </cell>
          <cell r="T189">
            <v>32450.660894000001</v>
          </cell>
          <cell r="U189">
            <v>36414.207995999997</v>
          </cell>
          <cell r="V189">
            <v>37986.575336000002</v>
          </cell>
          <cell r="W189">
            <v>52958.123173336673</v>
          </cell>
          <cell r="X189">
            <v>52313.970324928567</v>
          </cell>
          <cell r="Y189">
            <v>61820.438034361476</v>
          </cell>
          <cell r="Z189">
            <v>72539.779437406803</v>
          </cell>
          <cell r="AA189">
            <v>0.10299999999999999</v>
          </cell>
          <cell r="AB189">
            <v>-2.5474728768802857E-2</v>
          </cell>
          <cell r="AC189">
            <v>99103.958012986404</v>
          </cell>
          <cell r="AD189">
            <v>110685.2424538067</v>
          </cell>
          <cell r="AE189">
            <v>137655.51309459138</v>
          </cell>
          <cell r="AH189">
            <v>28507.418595000003</v>
          </cell>
          <cell r="AI189">
            <v>72948.836558999988</v>
          </cell>
          <cell r="AJ189">
            <v>159809.56739933667</v>
          </cell>
          <cell r="AK189">
            <v>279848.0093678456</v>
          </cell>
          <cell r="AL189">
            <v>437782.63963533111</v>
          </cell>
          <cell r="AM189">
            <v>633623.04359871836</v>
          </cell>
          <cell r="AN189">
            <v>873101.70549809095</v>
          </cell>
          <cell r="AO189">
            <v>1142539.8767333776</v>
          </cell>
          <cell r="AP189">
            <v>1415934.6708523331</v>
          </cell>
          <cell r="AQ189">
            <v>1687195.4577363643</v>
          </cell>
          <cell r="AR189">
            <v>1929975.1558229842</v>
          </cell>
          <cell r="AS189">
            <v>2115716.655766861</v>
          </cell>
        </row>
        <row r="190">
          <cell r="I190" t="str">
            <v>Requests &amp; Revenue per App / Site</v>
          </cell>
          <cell r="L190">
            <v>3.9609999999999999</v>
          </cell>
          <cell r="M190">
            <v>4.492</v>
          </cell>
          <cell r="N190">
            <v>4.9089999999999998</v>
          </cell>
          <cell r="O190">
            <v>5.0309999999999997</v>
          </cell>
          <cell r="P190">
            <v>6.0759999999999996</v>
          </cell>
          <cell r="Q190">
            <v>7.4729999999999999</v>
          </cell>
          <cell r="R190">
            <v>10.443</v>
          </cell>
          <cell r="S190">
            <v>14.016</v>
          </cell>
          <cell r="T190">
            <v>19.277999999999999</v>
          </cell>
          <cell r="U190">
            <v>22.986000000000001</v>
          </cell>
          <cell r="V190">
            <v>27.283999999999999</v>
          </cell>
          <cell r="W190">
            <v>28</v>
          </cell>
          <cell r="X190">
            <v>30.5</v>
          </cell>
          <cell r="Y190">
            <v>35.5</v>
          </cell>
          <cell r="Z190">
            <v>38.5</v>
          </cell>
          <cell r="AA190">
            <v>39.5</v>
          </cell>
          <cell r="AB190">
            <v>41.5</v>
          </cell>
          <cell r="AC190">
            <v>43.5</v>
          </cell>
          <cell r="AD190">
            <v>45.5</v>
          </cell>
          <cell r="AE190">
            <v>47.5</v>
          </cell>
          <cell r="AH190">
            <v>5.0309999999999997</v>
          </cell>
          <cell r="AI190">
            <v>14.016</v>
          </cell>
          <cell r="AJ190">
            <v>28</v>
          </cell>
          <cell r="AK190">
            <v>39.5</v>
          </cell>
          <cell r="AL190">
            <v>47.5</v>
          </cell>
          <cell r="AM190">
            <v>52.5</v>
          </cell>
          <cell r="AN190">
            <v>57.5</v>
          </cell>
          <cell r="AO190">
            <v>62.5</v>
          </cell>
          <cell r="AP190">
            <v>67.5</v>
          </cell>
          <cell r="AQ190">
            <v>72.5</v>
          </cell>
          <cell r="AR190">
            <v>77.5</v>
          </cell>
          <cell r="AS190">
            <v>82.5</v>
          </cell>
        </row>
        <row r="191">
          <cell r="I191" t="str">
            <v>Apps / Sites ('000)</v>
          </cell>
          <cell r="L191">
            <v>3.9609999999999999</v>
          </cell>
          <cell r="M191">
            <v>4.492</v>
          </cell>
          <cell r="N191">
            <v>4.9089999999999998</v>
          </cell>
          <cell r="O191">
            <v>5.0309999999999997</v>
          </cell>
          <cell r="P191">
            <v>6.0759999999999996</v>
          </cell>
          <cell r="Q191">
            <v>7.4729999999999999</v>
          </cell>
          <cell r="R191">
            <v>10.443</v>
          </cell>
          <cell r="S191">
            <v>14.016</v>
          </cell>
          <cell r="T191">
            <v>19.277999999999999</v>
          </cell>
          <cell r="U191">
            <v>22.986000000000001</v>
          </cell>
          <cell r="V191">
            <v>27.283999999999999</v>
          </cell>
          <cell r="W191">
            <v>28</v>
          </cell>
          <cell r="X191">
            <v>30.5</v>
          </cell>
          <cell r="Y191">
            <v>35.5</v>
          </cell>
          <cell r="Z191">
            <v>38.5</v>
          </cell>
          <cell r="AA191">
            <v>39.5</v>
          </cell>
          <cell r="AB191">
            <v>42.5</v>
          </cell>
          <cell r="AC191">
            <v>45.5</v>
          </cell>
          <cell r="AD191">
            <v>47.5</v>
          </cell>
          <cell r="AE191">
            <v>49.5</v>
          </cell>
          <cell r="AF191">
            <v>50.75</v>
          </cell>
          <cell r="AG191">
            <v>52</v>
          </cell>
          <cell r="AH191">
            <v>53.25</v>
          </cell>
          <cell r="AI191">
            <v>54.5</v>
          </cell>
          <cell r="AJ191">
            <v>28</v>
          </cell>
          <cell r="AK191">
            <v>39.5</v>
          </cell>
          <cell r="AL191">
            <v>5.0309999999999997</v>
          </cell>
          <cell r="AM191">
            <v>14.016</v>
          </cell>
          <cell r="AN191">
            <v>28</v>
          </cell>
          <cell r="AO191">
            <v>39.5</v>
          </cell>
          <cell r="AP191">
            <v>49.5</v>
          </cell>
          <cell r="AQ191">
            <v>54.5</v>
          </cell>
          <cell r="AR191">
            <v>59.5</v>
          </cell>
          <cell r="AS191">
            <v>64.5</v>
          </cell>
          <cell r="AT191">
            <v>69.5</v>
          </cell>
          <cell r="AU191">
            <v>74.5</v>
          </cell>
          <cell r="AV191">
            <v>79.5</v>
          </cell>
          <cell r="AW191">
            <v>84.5</v>
          </cell>
        </row>
        <row r="192">
          <cell r="I192" t="str">
            <v>US</v>
          </cell>
          <cell r="L192" t="str">
            <v>NA</v>
          </cell>
          <cell r="M192" t="str">
            <v>NA</v>
          </cell>
          <cell r="N192" t="str">
            <v>NA</v>
          </cell>
          <cell r="O192" t="str">
            <v>NA</v>
          </cell>
          <cell r="P192">
            <v>0.53395607169906589</v>
          </cell>
          <cell r="Q192">
            <v>0.66362422083704353</v>
          </cell>
          <cell r="R192">
            <v>1.1273171725402324</v>
          </cell>
          <cell r="S192">
            <v>1.7859272510435305</v>
          </cell>
          <cell r="T192">
            <v>2.1728110599078341</v>
          </cell>
          <cell r="U192">
            <v>2.0758731433159374</v>
          </cell>
          <cell r="V192">
            <v>1.6126591975485973</v>
          </cell>
          <cell r="W192">
            <v>0.99771689497716887</v>
          </cell>
          <cell r="X192">
            <v>0.58211432721236656</v>
          </cell>
          <cell r="Y192">
            <v>0.5444183415992343</v>
          </cell>
          <cell r="Z192">
            <v>0.41108341885354061</v>
          </cell>
          <cell r="AA192">
            <v>0.41071428571428581</v>
          </cell>
          <cell r="AB192">
            <v>0.39344262295081966</v>
          </cell>
          <cell r="AC192">
            <v>0.28169014084507049</v>
          </cell>
          <cell r="AD192">
            <v>0.23376623376623384</v>
          </cell>
          <cell r="AE192">
            <v>0.25316455696202533</v>
          </cell>
          <cell r="AF192">
            <v>0.19411764705882351</v>
          </cell>
          <cell r="AG192">
            <v>0.14285714285714279</v>
          </cell>
          <cell r="AH192">
            <v>0.1210526315789473</v>
          </cell>
          <cell r="AI192">
            <v>0.10101010101010099</v>
          </cell>
          <cell r="AJ192">
            <v>0.99771689497716887</v>
          </cell>
          <cell r="AK192">
            <v>0.41071428571428581</v>
          </cell>
          <cell r="AL192" t="str">
            <v>NA</v>
          </cell>
          <cell r="AM192">
            <v>1.7859272510435305</v>
          </cell>
          <cell r="AN192">
            <v>0.99771689497716887</v>
          </cell>
          <cell r="AO192">
            <v>0.41071428571428581</v>
          </cell>
          <cell r="AP192">
            <v>0.25316455696202533</v>
          </cell>
          <cell r="AQ192">
            <v>0.10101010101010099</v>
          </cell>
          <cell r="AR192">
            <v>9.174311926605494E-2</v>
          </cell>
          <cell r="AS192">
            <v>8.4033613445378075E-2</v>
          </cell>
          <cell r="AT192">
            <v>7.7519379844961156E-2</v>
          </cell>
          <cell r="AU192">
            <v>7.1942446043165464E-2</v>
          </cell>
          <cell r="AV192">
            <v>6.7114093959731447E-2</v>
          </cell>
          <cell r="AW192">
            <v>6.2893081761006275E-2</v>
          </cell>
        </row>
        <row r="193">
          <cell r="I193" t="str">
            <v>Requests (ads requested)</v>
          </cell>
          <cell r="L193">
            <v>5392.1572200000001</v>
          </cell>
          <cell r="M193">
            <v>11113.778253</v>
          </cell>
          <cell r="N193">
            <v>15846.256847000001</v>
          </cell>
          <cell r="O193">
            <v>17880.97479</v>
          </cell>
          <cell r="P193">
            <v>21199.148560000001</v>
          </cell>
          <cell r="Q193">
            <v>21646.763803000002</v>
          </cell>
          <cell r="R193">
            <v>26432.267016999998</v>
          </cell>
          <cell r="S193">
            <v>36744.533968999996</v>
          </cell>
          <cell r="T193">
            <v>41671.958807000003</v>
          </cell>
          <cell r="U193">
            <v>43800.956832000003</v>
          </cell>
          <cell r="V193">
            <v>46485.463473000003</v>
          </cell>
          <cell r="W193">
            <v>56763.804244345352</v>
          </cell>
          <cell r="X193">
            <v>58762.475934923095</v>
          </cell>
          <cell r="Y193">
            <v>68828.279682580003</v>
          </cell>
          <cell r="Z193">
            <v>110018.15128030613</v>
          </cell>
          <cell r="AA193">
            <v>79492.57135918735</v>
          </cell>
          <cell r="AB193">
            <v>74741.804616450769</v>
          </cell>
          <cell r="AC193">
            <v>66499.431255705378</v>
          </cell>
          <cell r="AD193">
            <v>127104.47174807776</v>
          </cell>
          <cell r="AE193">
            <v>126714.56282096446</v>
          </cell>
          <cell r="AF193">
            <v>122971.06856457274</v>
          </cell>
          <cell r="AG193">
            <v>122261.87948106414</v>
          </cell>
          <cell r="AH193">
            <v>145739.095430438</v>
          </cell>
          <cell r="AI193">
            <v>145130.52335872335</v>
          </cell>
          <cell r="AJ193">
            <v>9.6605610533188502E-2</v>
          </cell>
          <cell r="AK193">
            <v>0.1536884570237933</v>
          </cell>
          <cell r="AL193">
            <v>50233.167110000002</v>
          </cell>
          <cell r="AM193">
            <v>106022.713349</v>
          </cell>
          <cell r="AN193">
            <v>188722.18335634537</v>
          </cell>
          <cell r="AO193">
            <v>317101.4782569966</v>
          </cell>
          <cell r="AP193">
            <v>395060.27044119837</v>
          </cell>
          <cell r="AQ193">
            <v>536102.5668347982</v>
          </cell>
          <cell r="AR193">
            <v>661070.99468646722</v>
          </cell>
          <cell r="AS193">
            <v>775712.6848224448</v>
          </cell>
          <cell r="AT193">
            <v>872183.2247905347</v>
          </cell>
          <cell r="AU193">
            <v>945625.44960900454</v>
          </cell>
          <cell r="AV193">
            <v>993861.45978517283</v>
          </cell>
          <cell r="AW193">
            <v>1016918.5914557718</v>
          </cell>
        </row>
        <row r="194">
          <cell r="I194" t="str">
            <v>% change Y/Y</v>
          </cell>
          <cell r="L194" t="str">
            <v>NA</v>
          </cell>
          <cell r="M194" t="str">
            <v>NA</v>
          </cell>
          <cell r="N194" t="str">
            <v>NA</v>
          </cell>
          <cell r="O194" t="str">
            <v>NA</v>
          </cell>
          <cell r="P194">
            <v>2.9314781997398809</v>
          </cell>
          <cell r="Q194">
            <v>0.94774120107685045</v>
          </cell>
          <cell r="R194">
            <v>0.66804484315828394</v>
          </cell>
          <cell r="S194">
            <v>1.0549513883073929</v>
          </cell>
          <cell r="T194">
            <v>0.96573738275647036</v>
          </cell>
          <cell r="U194">
            <v>1.0234413435014096</v>
          </cell>
          <cell r="V194">
            <v>0.75866350938051319</v>
          </cell>
          <cell r="W194">
            <v>0.54482308286274295</v>
          </cell>
          <cell r="X194">
            <v>0.41012032112712316</v>
          </cell>
          <cell r="Y194">
            <v>0.57138758284603486</v>
          </cell>
          <cell r="Z194">
            <v>1.3667216170536323</v>
          </cell>
          <cell r="AA194">
            <v>0.4004095112618562</v>
          </cell>
          <cell r="AB194">
            <v>0.27193082706766969</v>
          </cell>
          <cell r="AC194">
            <v>-3.3835633225394179E-2</v>
          </cell>
          <cell r="AD194">
            <v>0.15530455901080176</v>
          </cell>
          <cell r="AE194">
            <v>0.59404282254758689</v>
          </cell>
          <cell r="AF194">
            <v>0.64527829098612166</v>
          </cell>
          <cell r="AG194">
            <v>0.83854022767412117</v>
          </cell>
          <cell r="AH194">
            <v>0.14660871821484167</v>
          </cell>
          <cell r="AI194">
            <v>0.14533420727480917</v>
          </cell>
          <cell r="AJ194">
            <v>159809.56739933667</v>
          </cell>
          <cell r="AK194">
            <v>271453.35680711071</v>
          </cell>
          <cell r="AL194" t="str">
            <v>NA</v>
          </cell>
          <cell r="AM194">
            <v>1.1106117620820664</v>
          </cell>
          <cell r="AN194">
            <v>0.78001653980614138</v>
          </cell>
          <cell r="AO194">
            <v>0.68025545602259885</v>
          </cell>
          <cell r="AP194">
            <v>0.24584808816633652</v>
          </cell>
          <cell r="AQ194">
            <v>0.3570146302894126</v>
          </cell>
          <cell r="AR194">
            <v>0.23310544582820181</v>
          </cell>
          <cell r="AS194">
            <v>0.17341812158972414</v>
          </cell>
          <cell r="AT194">
            <v>0.1243637520123464</v>
          </cell>
          <cell r="AU194">
            <v>8.4205041705666783E-2</v>
          </cell>
          <cell r="AV194">
            <v>5.1009636210735287E-2</v>
          </cell>
          <cell r="AW194">
            <v>2.3199542998259437E-2</v>
          </cell>
        </row>
        <row r="195">
          <cell r="I195" t="str">
            <v>% of total WW</v>
          </cell>
          <cell r="L195">
            <v>0.89896782380374951</v>
          </cell>
          <cell r="M195">
            <v>0.89045990078256965</v>
          </cell>
          <cell r="N195">
            <v>0.92464356603579168</v>
          </cell>
          <cell r="O195">
            <v>0.88419499570427673</v>
          </cell>
          <cell r="P195">
            <v>0.8178182226563756</v>
          </cell>
          <cell r="Q195">
            <v>0.81495188121544515</v>
          </cell>
          <cell r="R195">
            <v>0.7943449397371849</v>
          </cell>
          <cell r="S195">
            <v>0.77261325653106872</v>
          </cell>
          <cell r="T195">
            <v>0.75004059881333418</v>
          </cell>
          <cell r="U195">
            <v>0.71414870579745204</v>
          </cell>
          <cell r="V195">
            <v>0.66339569094705464</v>
          </cell>
          <cell r="W195">
            <v>0.67848215577874904</v>
          </cell>
          <cell r="X195">
            <v>0.67853021560886728</v>
          </cell>
          <cell r="Y195">
            <v>0.6832813173986958</v>
          </cell>
          <cell r="Z195">
            <v>0.70003224766204442</v>
          </cell>
          <cell r="AA195">
            <v>0.60289855072463761</v>
          </cell>
          <cell r="AB195">
            <v>0.6160000000000001</v>
          </cell>
          <cell r="AC195">
            <v>0.53</v>
          </cell>
          <cell r="AD195">
            <v>0.62506950880444845</v>
          </cell>
          <cell r="AE195">
            <v>0.61506950880444844</v>
          </cell>
          <cell r="AF195">
            <v>0.60506950880444843</v>
          </cell>
          <cell r="AG195">
            <v>0.59506950880444842</v>
          </cell>
          <cell r="AH195">
            <v>0.58506950880444841</v>
          </cell>
          <cell r="AI195">
            <v>0.5750695088044484</v>
          </cell>
          <cell r="AJ195">
            <v>159809.56739933667</v>
          </cell>
          <cell r="AK195">
            <v>271453.35680711071</v>
          </cell>
          <cell r="AL195">
            <v>0.89959617357740185</v>
          </cell>
          <cell r="AM195">
            <v>0.79526225549273799</v>
          </cell>
          <cell r="AN195">
            <v>0.69735000038009853</v>
          </cell>
          <cell r="AO195">
            <v>0.66569459957130483</v>
          </cell>
          <cell r="AP195">
            <v>0.60207374281219772</v>
          </cell>
          <cell r="AQ195">
            <v>0.58901998878506856</v>
          </cell>
          <cell r="AR195">
            <v>0.55871058144041119</v>
          </cell>
          <cell r="AS195">
            <v>0.52871058144041116</v>
          </cell>
          <cell r="AT195">
            <v>0.49871058144041108</v>
          </cell>
          <cell r="AU195">
            <v>0.46871058144041106</v>
          </cell>
          <cell r="AV195">
            <v>0.43871058144041103</v>
          </cell>
          <cell r="AW195">
            <v>0.408710581440411</v>
          </cell>
        </row>
        <row r="196">
          <cell r="I196" t="str">
            <v>Views (ads served)</v>
          </cell>
          <cell r="L196">
            <v>2596.7097979999999</v>
          </cell>
          <cell r="M196">
            <v>5579.648741</v>
          </cell>
          <cell r="N196">
            <v>7603.3470100000004</v>
          </cell>
          <cell r="O196">
            <v>10982.622286</v>
          </cell>
          <cell r="P196">
            <v>14034.343288</v>
          </cell>
          <cell r="Q196">
            <v>13665.493270999999</v>
          </cell>
          <cell r="R196">
            <v>13979.197177</v>
          </cell>
          <cell r="S196">
            <v>28178.311444999999</v>
          </cell>
          <cell r="T196">
            <v>29603.313388999999</v>
          </cell>
          <cell r="U196">
            <v>31079.538553999999</v>
          </cell>
          <cell r="V196">
            <v>31702.510141999999</v>
          </cell>
          <cell r="W196">
            <v>44098.14399877486</v>
          </cell>
          <cell r="X196">
            <v>42331.858541872774</v>
          </cell>
          <cell r="Y196">
            <v>49526.283761166007</v>
          </cell>
          <cell r="Z196">
            <v>77781.469849941073</v>
          </cell>
          <cell r="AA196">
            <v>62152.923141675201</v>
          </cell>
          <cell r="AB196">
            <v>54123.477613787531</v>
          </cell>
          <cell r="AC196">
            <v>48016.779166945656</v>
          </cell>
          <cell r="AD196">
            <v>90179.047903568338</v>
          </cell>
          <cell r="AE196">
            <v>99391.207441391569</v>
          </cell>
          <cell r="AF196">
            <v>89355.610422049387</v>
          </cell>
          <cell r="AG196">
            <v>88586.434800476927</v>
          </cell>
          <cell r="AH196">
            <v>103764.43026512139</v>
          </cell>
          <cell r="AI196">
            <v>114198.97609336913</v>
          </cell>
          <cell r="AJ196">
            <v>1.1907075552889035</v>
          </cell>
          <cell r="AK196">
            <v>0.698605166290172</v>
          </cell>
          <cell r="AL196">
            <v>26762.327835</v>
          </cell>
          <cell r="AM196">
            <v>69857.345180999997</v>
          </cell>
          <cell r="AN196">
            <v>136483.50608377485</v>
          </cell>
          <cell r="AO196">
            <v>231792.53529465507</v>
          </cell>
          <cell r="AP196">
            <v>291710.51212569309</v>
          </cell>
          <cell r="AQ196">
            <v>395905.45158101682</v>
          </cell>
          <cell r="AR196">
            <v>494803.87832448998</v>
          </cell>
          <cell r="AS196">
            <v>588368.9643070579</v>
          </cell>
          <cell r="AT196">
            <v>670262.56852380722</v>
          </cell>
          <cell r="AU196">
            <v>736158.31055619172</v>
          </cell>
          <cell r="AV196">
            <v>783648.09276902431</v>
          </cell>
          <cell r="AW196">
            <v>811997.55630728102</v>
          </cell>
        </row>
        <row r="197">
          <cell r="I197" t="str">
            <v>% change Y/Y</v>
          </cell>
          <cell r="L197" t="str">
            <v>NA</v>
          </cell>
          <cell r="M197" t="str">
            <v>NA</v>
          </cell>
          <cell r="N197" t="str">
            <v>NA</v>
          </cell>
          <cell r="O197" t="str">
            <v>NA</v>
          </cell>
          <cell r="P197">
            <v>4.4046637397869137</v>
          </cell>
          <cell r="Q197">
            <v>1.4491673052076091</v>
          </cell>
          <cell r="R197">
            <v>0.8385583557628522</v>
          </cell>
          <cell r="S197">
            <v>1.5657179780206092</v>
          </cell>
          <cell r="T197">
            <v>1.1093479603218892</v>
          </cell>
          <cell r="U197">
            <v>1.2743078451441581</v>
          </cell>
          <cell r="V197">
            <v>1.267834822028278</v>
          </cell>
          <cell r="W197">
            <v>0.56496758454984342</v>
          </cell>
          <cell r="X197">
            <v>0.42997028696127138</v>
          </cell>
          <cell r="Y197">
            <v>0.59353343277974369</v>
          </cell>
          <cell r="Z197">
            <v>1.4534798506978448</v>
          </cell>
          <cell r="AA197">
            <v>0.40942265378338694</v>
          </cell>
          <cell r="AB197">
            <v>0.27855188687855548</v>
          </cell>
          <cell r="AC197">
            <v>-3.0478858488550031E-2</v>
          </cell>
          <cell r="AD197">
            <v>0.1593898659609434</v>
          </cell>
          <cell r="AE197">
            <v>0.59913970924316984</v>
          </cell>
          <cell r="AF197">
            <v>0.65095840772963842</v>
          </cell>
          <cell r="AG197">
            <v>0.84490580870653398</v>
          </cell>
          <cell r="AH197">
            <v>0.15064898862184029</v>
          </cell>
          <cell r="AI197">
            <v>0.14898469425184646</v>
          </cell>
          <cell r="AJ197">
            <v>5707.4845499763096</v>
          </cell>
          <cell r="AK197">
            <v>6872.2368811926763</v>
          </cell>
          <cell r="AL197" t="str">
            <v>NA</v>
          </cell>
          <cell r="AM197">
            <v>1.6102865793923939</v>
          </cell>
          <cell r="AN197">
            <v>0.95374596229139308</v>
          </cell>
          <cell r="AO197">
            <v>0.69831902729974304</v>
          </cell>
          <cell r="AP197">
            <v>0.25849830217729042</v>
          </cell>
          <cell r="AQ197">
            <v>0.35718609760085673</v>
          </cell>
          <cell r="AR197">
            <v>0.24980314453496466</v>
          </cell>
          <cell r="AS197">
            <v>0.18909529630082722</v>
          </cell>
          <cell r="AT197">
            <v>0.13918749829573041</v>
          </cell>
          <cell r="AU197">
            <v>9.8313325444256749E-2</v>
          </cell>
          <cell r="AV197">
            <v>6.4510284719807798E-2</v>
          </cell>
          <cell r="AW197">
            <v>3.6176268148734536E-2</v>
          </cell>
        </row>
        <row r="198">
          <cell r="I198" t="str">
            <v>% of total WW</v>
          </cell>
          <cell r="L198">
            <v>0.91357255179215069</v>
          </cell>
          <cell r="M198">
            <v>0.93171816557662102</v>
          </cell>
          <cell r="N198">
            <v>0.93350058654414891</v>
          </cell>
          <cell r="O198">
            <v>0.95240121994039306</v>
          </cell>
          <cell r="P198">
            <v>0.95830674538441651</v>
          </cell>
          <cell r="Q198">
            <v>0.9447951819420618</v>
          </cell>
          <cell r="R198">
            <v>0.95182763004837811</v>
          </cell>
          <cell r="S198">
            <v>0.96655868420158975</v>
          </cell>
          <cell r="T198">
            <v>0.91225610121467615</v>
          </cell>
          <cell r="U198">
            <v>0.85350033034946149</v>
          </cell>
          <cell r="V198">
            <v>0.83457142060277878</v>
          </cell>
          <cell r="W198">
            <v>0.83269839179227878</v>
          </cell>
          <cell r="X198">
            <v>0.80918841141179576</v>
          </cell>
          <cell r="Y198">
            <v>0.80113123322804591</v>
          </cell>
          <cell r="Z198">
            <v>0.83585144591938954</v>
          </cell>
          <cell r="AA198">
            <v>0.73311550310242612</v>
          </cell>
          <cell r="AB198">
            <v>0.72938550367108412</v>
          </cell>
          <cell r="AC198">
            <v>0.61853222556923182</v>
          </cell>
          <cell r="AD198">
            <v>0.74271195762398456</v>
          </cell>
          <cell r="AE198">
            <v>0.74451717441908027</v>
          </cell>
          <cell r="AF198">
            <v>0.71308652250873406</v>
          </cell>
          <cell r="AG198">
            <v>0.69128902361754274</v>
          </cell>
          <cell r="AH198">
            <v>0.69184001650272942</v>
          </cell>
          <cell r="AI198">
            <v>0.69297037478400014</v>
          </cell>
          <cell r="AJ198">
            <v>5707.4845499763096</v>
          </cell>
          <cell r="AK198">
            <v>6872.2368811926763</v>
          </cell>
          <cell r="AL198">
            <v>0.93878467970768564</v>
          </cell>
          <cell r="AM198">
            <v>0.95762110098219821</v>
          </cell>
          <cell r="AN198">
            <v>0.85403839272479853</v>
          </cell>
          <cell r="AO198">
            <v>0.79389121176631328</v>
          </cell>
          <cell r="AP198">
            <v>0.71717300195452738</v>
          </cell>
          <cell r="AQ198">
            <v>0.69672890068550775</v>
          </cell>
          <cell r="AR198">
            <v>0.6645043379723623</v>
          </cell>
          <cell r="AS198">
            <v>0.63220211667027171</v>
          </cell>
          <cell r="AT198">
            <v>0.59946665974960744</v>
          </cell>
          <cell r="AU198">
            <v>0.56630805303299281</v>
          </cell>
          <cell r="AV198">
            <v>0.53273607168680837</v>
          </cell>
          <cell r="AW198">
            <v>0.49876019209055639</v>
          </cell>
        </row>
        <row r="199">
          <cell r="I199" t="str">
            <v>Fill rate (% of requests served)</v>
          </cell>
          <cell r="L199">
            <v>0.48157160335914684</v>
          </cell>
          <cell r="M199">
            <v>0.50204787372771775</v>
          </cell>
          <cell r="N199">
            <v>0.47981975070910576</v>
          </cell>
          <cell r="O199">
            <v>0.61420713439750896</v>
          </cell>
          <cell r="P199">
            <v>0.66202391328493992</v>
          </cell>
          <cell r="Q199">
            <v>0.63129497764031195</v>
          </cell>
          <cell r="R199">
            <v>0.52886864255756927</v>
          </cell>
          <cell r="S199">
            <v>0.76687083495937103</v>
          </cell>
          <cell r="T199">
            <v>0.71038929381997928</v>
          </cell>
          <cell r="U199">
            <v>0.70956300505503977</v>
          </cell>
          <cell r="V199">
            <v>0.6819876101786887</v>
          </cell>
          <cell r="W199">
            <v>0.77687083495937104</v>
          </cell>
          <cell r="X199">
            <v>0.72038929381997929</v>
          </cell>
          <cell r="Y199">
            <v>0.71956300505503978</v>
          </cell>
          <cell r="Z199">
            <v>0.70698761017868872</v>
          </cell>
          <cell r="AA199">
            <v>0.78187083495937104</v>
          </cell>
          <cell r="AB199">
            <v>0.72413929381997932</v>
          </cell>
          <cell r="AC199">
            <v>0.72206300505503973</v>
          </cell>
          <cell r="AD199">
            <v>0.70948761017868867</v>
          </cell>
          <cell r="AE199">
            <v>0.78437083495937099</v>
          </cell>
          <cell r="AF199">
            <v>0.72663929381997927</v>
          </cell>
          <cell r="AG199">
            <v>0.72456300505503968</v>
          </cell>
          <cell r="AH199">
            <v>0.71198761017868861</v>
          </cell>
          <cell r="AI199">
            <v>0.78687083495937094</v>
          </cell>
          <cell r="AJ199">
            <v>9.6605610533188502E-2</v>
          </cell>
          <cell r="AK199">
            <v>0.20407454825632443</v>
          </cell>
          <cell r="AL199">
            <v>0.53276210469461671</v>
          </cell>
          <cell r="AM199">
            <v>0.65889037333959999</v>
          </cell>
          <cell r="AN199">
            <v>0.72319800278097979</v>
          </cell>
          <cell r="AO199">
            <v>0.73097273645251681</v>
          </cell>
          <cell r="AP199">
            <v>0.73839495882467354</v>
          </cell>
          <cell r="AQ199">
            <v>0.73848825965986542</v>
          </cell>
          <cell r="AR199">
            <v>0.74848825965986543</v>
          </cell>
          <cell r="AS199">
            <v>0.75848825965986544</v>
          </cell>
          <cell r="AT199">
            <v>0.76848825965986545</v>
          </cell>
          <cell r="AU199">
            <v>0.77848825965986546</v>
          </cell>
          <cell r="AV199">
            <v>0.78848825965986546</v>
          </cell>
          <cell r="AW199">
            <v>0.79848825965986547</v>
          </cell>
        </row>
        <row r="200">
          <cell r="I200" t="str">
            <v>BPs change Y/Y</v>
          </cell>
          <cell r="L200">
            <v>1.627</v>
          </cell>
          <cell r="M200">
            <v>3.3879999999999999</v>
          </cell>
          <cell r="N200">
            <v>4.1029999999999998</v>
          </cell>
          <cell r="O200">
            <v>7.1020000000000003</v>
          </cell>
          <cell r="P200">
            <v>1804.5230992579309</v>
          </cell>
          <cell r="Q200">
            <v>1292.4710391259421</v>
          </cell>
          <cell r="R200">
            <v>490.48891848463506</v>
          </cell>
          <cell r="S200">
            <v>1526.6370056186206</v>
          </cell>
          <cell r="T200">
            <v>483.65380535039361</v>
          </cell>
          <cell r="U200">
            <v>782.68027414727828</v>
          </cell>
          <cell r="V200">
            <v>1531.1896762111942</v>
          </cell>
          <cell r="W200">
            <v>100</v>
          </cell>
          <cell r="X200">
            <v>100</v>
          </cell>
          <cell r="Y200">
            <v>100</v>
          </cell>
          <cell r="Z200">
            <v>250</v>
          </cell>
          <cell r="AA200">
            <v>50</v>
          </cell>
          <cell r="AB200">
            <v>37.5</v>
          </cell>
          <cell r="AC200">
            <v>25</v>
          </cell>
          <cell r="AD200">
            <v>25</v>
          </cell>
          <cell r="AE200">
            <v>25</v>
          </cell>
          <cell r="AF200">
            <v>25</v>
          </cell>
          <cell r="AG200">
            <v>25</v>
          </cell>
          <cell r="AH200">
            <v>25</v>
          </cell>
          <cell r="AI200">
            <v>25</v>
          </cell>
          <cell r="AJ200">
            <v>103.678</v>
          </cell>
          <cell r="AK200">
            <v>177.667</v>
          </cell>
          <cell r="AL200">
            <v>276.17317000000003</v>
          </cell>
          <cell r="AM200">
            <v>1261.2826864498327</v>
          </cell>
          <cell r="AN200">
            <v>643.076294413798</v>
          </cell>
          <cell r="AO200">
            <v>77.747336715370267</v>
          </cell>
          <cell r="AP200">
            <v>74.222223721567275</v>
          </cell>
          <cell r="AQ200">
            <v>0.93300835191878484</v>
          </cell>
          <cell r="AR200">
            <v>100</v>
          </cell>
          <cell r="AS200">
            <v>100</v>
          </cell>
          <cell r="AT200">
            <v>100</v>
          </cell>
          <cell r="AU200">
            <v>100</v>
          </cell>
          <cell r="AV200">
            <v>100</v>
          </cell>
          <cell r="AW200">
            <v>100</v>
          </cell>
        </row>
        <row r="201">
          <cell r="I201" t="str">
            <v>Revenue (reported)</v>
          </cell>
          <cell r="L201">
            <v>1.61073</v>
          </cell>
          <cell r="M201">
            <v>3.35412</v>
          </cell>
          <cell r="N201">
            <v>4.0619699999999996</v>
          </cell>
          <cell r="O201">
            <v>7.0309800000000005</v>
          </cell>
          <cell r="P201">
            <v>8.7367499999999989</v>
          </cell>
          <cell r="Q201">
            <v>9.0728399999999993</v>
          </cell>
          <cell r="R201">
            <v>10.673879999999999</v>
          </cell>
          <cell r="S201">
            <v>17.838529999999999</v>
          </cell>
          <cell r="T201">
            <v>20.192999999999998</v>
          </cell>
          <cell r="U201">
            <v>20.646999999999998</v>
          </cell>
          <cell r="V201">
            <v>22.166319999999999</v>
          </cell>
          <cell r="W201">
            <v>30.350679999999997</v>
          </cell>
          <cell r="X201">
            <v>28.93</v>
          </cell>
          <cell r="Y201">
            <v>34.811</v>
          </cell>
          <cell r="Z201">
            <v>55.82</v>
          </cell>
          <cell r="AA201">
            <v>46.536000000000001</v>
          </cell>
          <cell r="AB201">
            <v>40.341408000000001</v>
          </cell>
          <cell r="AC201">
            <v>41.616569999999996</v>
          </cell>
          <cell r="AD201">
            <v>71.22</v>
          </cell>
          <cell r="AE201">
            <v>82.672500278035216</v>
          </cell>
          <cell r="AF201">
            <v>75.621950114921219</v>
          </cell>
          <cell r="AG201">
            <v>83.853317610750693</v>
          </cell>
          <cell r="AH201">
            <v>88.097359999999981</v>
          </cell>
          <cell r="AI201">
            <v>102.19989036144578</v>
          </cell>
          <cell r="AJ201">
            <v>103.678</v>
          </cell>
          <cell r="AK201">
            <v>177.667</v>
          </cell>
          <cell r="AL201">
            <v>16.0578</v>
          </cell>
          <cell r="AM201">
            <v>46.321999999999996</v>
          </cell>
          <cell r="AN201">
            <v>93.356999999999999</v>
          </cell>
          <cell r="AO201">
            <v>166.09700000000001</v>
          </cell>
          <cell r="AP201">
            <v>235.85047827803521</v>
          </cell>
          <cell r="AQ201">
            <v>349.7725180871177</v>
          </cell>
          <cell r="AR201">
            <v>471.05562362196463</v>
          </cell>
          <cell r="AS201">
            <v>597.20723293699325</v>
          </cell>
          <cell r="AT201">
            <v>719.21202962239954</v>
          </cell>
          <cell r="AU201">
            <v>829.30212212956712</v>
          </cell>
          <cell r="AV201">
            <v>921.87486027460307</v>
          </cell>
          <cell r="AW201">
            <v>993.73128688474037</v>
          </cell>
        </row>
        <row r="202">
          <cell r="I202" t="str">
            <v>% change Y/Y</v>
          </cell>
          <cell r="L202" t="str">
            <v>NA</v>
          </cell>
          <cell r="M202" t="str">
            <v>NA</v>
          </cell>
          <cell r="N202" t="str">
            <v>NA</v>
          </cell>
          <cell r="O202" t="str">
            <v>NA</v>
          </cell>
          <cell r="P202">
            <v>4.4240934234787943</v>
          </cell>
          <cell r="Q202">
            <v>1.7049837215126469</v>
          </cell>
          <cell r="R202">
            <v>1.6277594369234634</v>
          </cell>
          <cell r="S202">
            <v>1.5371328036774385</v>
          </cell>
          <cell r="T202">
            <v>1.3112713537642717</v>
          </cell>
          <cell r="U202">
            <v>1.2756931677402004</v>
          </cell>
          <cell r="V202">
            <v>1.0766881396455648</v>
          </cell>
          <cell r="W202">
            <v>0.70141149522970769</v>
          </cell>
          <cell r="X202">
            <v>0.43267468924874963</v>
          </cell>
          <cell r="Y202">
            <v>0.68600765244345441</v>
          </cell>
          <cell r="Z202">
            <v>1.5182348716431053</v>
          </cell>
          <cell r="AA202">
            <v>0.53327701389227533</v>
          </cell>
          <cell r="AB202">
            <v>0.39444894573107514</v>
          </cell>
          <cell r="AC202">
            <v>0.19550056016776285</v>
          </cell>
          <cell r="AD202">
            <v>0.27588677893228231</v>
          </cell>
          <cell r="AE202">
            <v>0.77652785538153712</v>
          </cell>
          <cell r="AF202">
            <v>0.87454910138290698</v>
          </cell>
          <cell r="AG202">
            <v>1.0149021798468905</v>
          </cell>
          <cell r="AH202">
            <v>0.23697500702049967</v>
          </cell>
          <cell r="AI202">
            <v>0.23620176017101402</v>
          </cell>
          <cell r="AJ202">
            <v>1.1677260182319982</v>
          </cell>
          <cell r="AK202">
            <v>0.71364223846910635</v>
          </cell>
          <cell r="AL202" t="str">
            <v>NA</v>
          </cell>
          <cell r="AM202">
            <v>1.884704006775523</v>
          </cell>
          <cell r="AN202">
            <v>1.015392254220457</v>
          </cell>
          <cell r="AO202">
            <v>0.77915957025182903</v>
          </cell>
          <cell r="AP202">
            <v>0.41995628023405129</v>
          </cell>
          <cell r="AQ202">
            <v>0.48302653715539257</v>
          </cell>
          <cell r="AR202">
            <v>0.34674852729464289</v>
          </cell>
          <cell r="AS202">
            <v>0.26780618463918149</v>
          </cell>
          <cell r="AT202">
            <v>0.20429222882214848</v>
          </cell>
          <cell r="AU202">
            <v>0.153070427040781</v>
          </cell>
          <cell r="AV202">
            <v>0.11162727753224377</v>
          </cell>
          <cell r="AW202">
            <v>7.7945966102962227E-2</v>
          </cell>
        </row>
        <row r="203">
          <cell r="I203" t="str">
            <v>Effective CPM (revenue per '000 ad views)</v>
          </cell>
          <cell r="L203">
            <v>0.62029650030226446</v>
          </cell>
          <cell r="M203">
            <v>0.60113461540212754</v>
          </cell>
          <cell r="N203">
            <v>0.53423446209381931</v>
          </cell>
          <cell r="O203">
            <v>0.64019136932011944</v>
          </cell>
          <cell r="P203">
            <v>0.62252645675771068</v>
          </cell>
          <cell r="Q203">
            <v>0.66392334473968662</v>
          </cell>
          <cell r="R203">
            <v>0.76355457790964953</v>
          </cell>
          <cell r="S203">
            <v>0.6330588699332903</v>
          </cell>
          <cell r="T203">
            <v>0.68211959028556968</v>
          </cell>
          <cell r="U203">
            <v>0.66432775261853716</v>
          </cell>
          <cell r="V203">
            <v>0.69919763137726121</v>
          </cell>
          <cell r="W203">
            <v>0.68825300223164054</v>
          </cell>
          <cell r="X203">
            <v>0.68340963511875441</v>
          </cell>
          <cell r="Y203">
            <v>0.7028793068317315</v>
          </cell>
          <cell r="Z203">
            <v>0.71765164772136647</v>
          </cell>
          <cell r="AA203">
            <v>0.74873389130746071</v>
          </cell>
          <cell r="AB203">
            <v>0.74535875702346488</v>
          </cell>
          <cell r="AC203">
            <v>0.86670890305463244</v>
          </cell>
          <cell r="AD203">
            <v>0.78976216378063868</v>
          </cell>
          <cell r="AE203">
            <v>0.83178887153358161</v>
          </cell>
          <cell r="AF203">
            <v>0.84630332396297703</v>
          </cell>
          <cell r="AG203">
            <v>0.94657063239550587</v>
          </cell>
          <cell r="AH203">
            <v>0.84901309412973647</v>
          </cell>
          <cell r="AI203">
            <v>0.89492825467968395</v>
          </cell>
          <cell r="AJ203">
            <v>3.7027857142857141</v>
          </cell>
          <cell r="AK203">
            <v>4.4978987341772152</v>
          </cell>
          <cell r="AL203">
            <v>0.60001506965322626</v>
          </cell>
          <cell r="AM203">
            <v>0.66309419403185088</v>
          </cell>
          <cell r="AN203">
            <v>0.68401671878722548</v>
          </cell>
          <cell r="AO203">
            <v>0.71657613904113526</v>
          </cell>
          <cell r="AP203">
            <v>0.80850867032317053</v>
          </cell>
          <cell r="AQ203">
            <v>0.8834748718168165</v>
          </cell>
          <cell r="AR203">
            <v>0.95200471188111557</v>
          </cell>
          <cell r="AS203">
            <v>1.0150216431628825</v>
          </cell>
          <cell r="AT203">
            <v>1.0730302770843956</v>
          </cell>
          <cell r="AU203">
            <v>1.1265268764038026</v>
          </cell>
          <cell r="AV203">
            <v>1.1763888265422224</v>
          </cell>
          <cell r="AW203">
            <v>1.2238106865788234</v>
          </cell>
        </row>
        <row r="204">
          <cell r="I204" t="str">
            <v>% change Y/Y</v>
          </cell>
          <cell r="L204" t="str">
            <v>NA</v>
          </cell>
          <cell r="M204" t="str">
            <v>NA</v>
          </cell>
          <cell r="N204" t="str">
            <v>NA</v>
          </cell>
          <cell r="O204" t="str">
            <v>NA</v>
          </cell>
          <cell r="P204">
            <v>3.5949847441660854E-3</v>
          </cell>
          <cell r="Q204">
            <v>0.10445036390984863</v>
          </cell>
          <cell r="R204">
            <v>0.42924994938937178</v>
          </cell>
          <cell r="S204">
            <v>-1.1141198911200245E-2</v>
          </cell>
          <cell r="T204">
            <v>9.5727872897541477E-2</v>
          </cell>
          <cell r="U204">
            <v>6.0911832978116642E-4</v>
          </cell>
          <cell r="V204">
            <v>-8.4285980851002917E-2</v>
          </cell>
          <cell r="W204">
            <v>8.718641333335464E-2</v>
          </cell>
          <cell r="X204">
            <v>1.8912297074544782E-3</v>
          </cell>
          <cell r="Y204">
            <v>5.8030925339545458E-2</v>
          </cell>
          <cell r="Z204">
            <v>2.6393133380264722E-2</v>
          </cell>
          <cell r="AA204">
            <v>8.7875953871196621E-2</v>
          </cell>
          <cell r="AB204">
            <v>9.0647129805165427E-2</v>
          </cell>
          <cell r="AC204">
            <v>0.23308353885302457</v>
          </cell>
          <cell r="AD204">
            <v>0.10048122412626248</v>
          </cell>
          <cell r="AE204">
            <v>0.11092723488326128</v>
          </cell>
          <cell r="AF204">
            <v>0.13543084586894349</v>
          </cell>
          <cell r="AG204">
            <v>9.2143658683334628E-2</v>
          </cell>
          <cell r="AH204">
            <v>7.5023764199414256E-2</v>
          </cell>
          <cell r="AI204">
            <v>7.5907944079236511E-2</v>
          </cell>
          <cell r="AJ204">
            <v>3.7027857142857141</v>
          </cell>
          <cell r="AK204">
            <v>4.4978987341772152</v>
          </cell>
          <cell r="AL204" t="str">
            <v>NA</v>
          </cell>
          <cell r="AM204">
            <v>0.10512923352921888</v>
          </cell>
          <cell r="AN204">
            <v>3.1552869778813886E-2</v>
          </cell>
          <cell r="AO204">
            <v>4.7600328120105395E-2</v>
          </cell>
          <cell r="AP204">
            <v>0.12829415643821473</v>
          </cell>
          <cell r="AQ204">
            <v>9.2721580170168183E-2</v>
          </cell>
          <cell r="AR204">
            <v>7.7568522037725129E-2</v>
          </cell>
          <cell r="AS204">
            <v>6.6193927924210083E-2</v>
          </cell>
          <cell r="AT204">
            <v>5.7150144839034134E-2</v>
          </cell>
          <cell r="AU204">
            <v>4.9855628924811102E-2</v>
          </cell>
          <cell r="AV204">
            <v>4.4261660491930366E-2</v>
          </cell>
          <cell r="AW204">
            <v>4.0311382568966492E-2</v>
          </cell>
        </row>
        <row r="205">
          <cell r="I205" t="str">
            <v>% variance from WW</v>
          </cell>
          <cell r="L205">
            <v>8.3657776339626233E-2</v>
          </cell>
          <cell r="M205">
            <v>6.2553072996392123E-2</v>
          </cell>
          <cell r="N205">
            <v>6.0524239909707678E-2</v>
          </cell>
          <cell r="O205">
            <v>3.947787893631638E-2</v>
          </cell>
          <cell r="P205">
            <v>3.3072139759247943E-2</v>
          </cell>
          <cell r="Q205">
            <v>3.7261851807471658E-2</v>
          </cell>
          <cell r="R205">
            <v>1.9092080727576954E-2</v>
          </cell>
          <cell r="S205">
            <v>-1.5222595484674528E-2</v>
          </cell>
          <cell r="T205">
            <v>2.988096187182987E-2</v>
          </cell>
          <cell r="U205">
            <v>7.7692741184418601E-2</v>
          </cell>
          <cell r="V205">
            <v>5.4433423282587379E-2</v>
          </cell>
          <cell r="W205">
            <v>5.4982409522764231E-2</v>
          </cell>
          <cell r="X205">
            <v>8.5693026765040425E-2</v>
          </cell>
          <cell r="Y205">
            <v>0.10254260570972584</v>
          </cell>
          <cell r="Z205">
            <v>7.6784938347578935E-2</v>
          </cell>
          <cell r="AA205">
            <v>9.5186975758800418E-2</v>
          </cell>
          <cell r="AB205">
            <v>0.11874995580934189</v>
          </cell>
          <cell r="AC205">
            <v>0.18021336613170802</v>
          </cell>
          <cell r="AD205">
            <v>0.11088760633925254</v>
          </cell>
          <cell r="AE205">
            <v>9.4762534444443824E-2</v>
          </cell>
          <cell r="AF205">
            <v>0.12899274266481164</v>
          </cell>
          <cell r="AG205">
            <v>0.1501260422794195</v>
          </cell>
          <cell r="AH205">
            <v>0.13475585406724044</v>
          </cell>
          <cell r="AI205">
            <v>0.11847423354286812</v>
          </cell>
          <cell r="AJ205">
            <v>8.5101709697845918E-2</v>
          </cell>
          <cell r="AK205">
            <v>0.21473373866164502</v>
          </cell>
          <cell r="AL205">
            <v>5.4554917010641635E-2</v>
          </cell>
          <cell r="AM205">
            <v>1.137304473637446E-2</v>
          </cell>
          <cell r="AN205">
            <v>5.4345337711956487E-2</v>
          </cell>
          <cell r="AO205">
            <v>8.7862698303079467E-2</v>
          </cell>
          <cell r="AP205">
            <v>0.11782698450073448</v>
          </cell>
          <cell r="AQ205">
            <v>0.13201932726545884</v>
          </cell>
          <cell r="AR205">
            <v>0.1417691925917377</v>
          </cell>
          <cell r="AS205">
            <v>0.15265444740747958</v>
          </cell>
          <cell r="AT205">
            <v>0.16555369690160426</v>
          </cell>
          <cell r="AU205">
            <v>0.18082477877363368</v>
          </cell>
          <cell r="AV205">
            <v>0.19892497502197348</v>
          </cell>
          <cell r="AW205">
            <v>0.22044740356883108</v>
          </cell>
        </row>
        <row r="207">
          <cell r="I207" t="str">
            <v>International</v>
          </cell>
        </row>
        <row r="208">
          <cell r="I208" t="str">
            <v>Requests (ads requested)</v>
          </cell>
          <cell r="L208">
            <v>606.00764999999956</v>
          </cell>
          <cell r="M208">
            <v>1367.1636099999996</v>
          </cell>
          <cell r="N208">
            <v>1291.4353719999999</v>
          </cell>
          <cell r="O208">
            <v>2341.9114249999984</v>
          </cell>
          <cell r="P208">
            <v>4722.441315</v>
          </cell>
          <cell r="Q208">
            <v>4915.2508409999973</v>
          </cell>
          <cell r="R208">
            <v>6843.285824999999</v>
          </cell>
          <cell r="S208">
            <v>10814.233187000005</v>
          </cell>
          <cell r="T208">
            <v>13887.645397</v>
          </cell>
          <cell r="U208">
            <v>17532.147150999997</v>
          </cell>
          <cell r="V208">
            <v>23586.537456999991</v>
          </cell>
          <cell r="W208">
            <v>26899.124486909081</v>
          </cell>
          <cell r="X208">
            <v>27840.116820940566</v>
          </cell>
          <cell r="Y208">
            <v>31903.699854947132</v>
          </cell>
          <cell r="Z208">
            <v>47143.396130892215</v>
          </cell>
          <cell r="AA208">
            <v>52358.087866387839</v>
          </cell>
          <cell r="AB208">
            <v>46592.293786878377</v>
          </cell>
          <cell r="AC208">
            <v>58971.193755059474</v>
          </cell>
          <cell r="AD208">
            <v>76240.068271458047</v>
          </cell>
          <cell r="AE208">
            <v>79302.092218996782</v>
          </cell>
          <cell r="AF208">
            <v>80263.546261003576</v>
          </cell>
          <cell r="AG208">
            <v>83196.268974063321</v>
          </cell>
          <cell r="AH208">
            <v>103357.96609349339</v>
          </cell>
          <cell r="AI208">
            <v>107239.87906522918</v>
          </cell>
          <cell r="AL208">
            <v>5606.5180569999975</v>
          </cell>
          <cell r="AM208">
            <v>27295.211168000002</v>
          </cell>
          <cell r="AN208">
            <v>81905.454491909069</v>
          </cell>
          <cell r="AO208">
            <v>159245.30067316775</v>
          </cell>
          <cell r="AP208">
            <v>261105.64803239267</v>
          </cell>
          <cell r="AQ208">
            <v>374057.66039378953</v>
          </cell>
          <cell r="AR208">
            <v>522137.30071069661</v>
          </cell>
          <cell r="AS208">
            <v>691465.60147003829</v>
          </cell>
          <cell r="AT208">
            <v>876693.29247010499</v>
          </cell>
          <cell r="AU208">
            <v>1071878.5007028691</v>
          </cell>
          <cell r="AV208">
            <v>1271553.3759410237</v>
          </cell>
          <cell r="AW208">
            <v>1471195.5842816529</v>
          </cell>
        </row>
        <row r="209">
          <cell r="I209" t="str">
            <v>% change Y/Y</v>
          </cell>
          <cell r="L209" t="str">
            <v>NA</v>
          </cell>
          <cell r="M209" t="str">
            <v>NA</v>
          </cell>
          <cell r="N209" t="str">
            <v>NA</v>
          </cell>
          <cell r="O209" t="str">
            <v>NA</v>
          </cell>
          <cell r="P209">
            <v>6.7927090771873972</v>
          </cell>
          <cell r="Q209">
            <v>2.5952177230638833</v>
          </cell>
          <cell r="R209">
            <v>4.2989766064731878</v>
          </cell>
          <cell r="S209">
            <v>3.6176952174867214</v>
          </cell>
          <cell r="T209">
            <v>1.9407767022722653</v>
          </cell>
          <cell r="U209">
            <v>2.5668875746396536</v>
          </cell>
          <cell r="V209">
            <v>2.4466684660215834</v>
          </cell>
          <cell r="W209">
            <v>1.4873815851543712</v>
          </cell>
          <cell r="X209">
            <v>1.004667891862689</v>
          </cell>
          <cell r="Y209">
            <v>0.81972576320336277</v>
          </cell>
          <cell r="Z209">
            <v>0.99874170665525308</v>
          </cell>
          <cell r="AA209">
            <v>0.94646066982101207</v>
          </cell>
          <cell r="AB209">
            <v>0.67356674853580145</v>
          </cell>
          <cell r="AC209">
            <v>0.84841237922802026</v>
          </cell>
          <cell r="AD209">
            <v>0.61719507987459798</v>
          </cell>
          <cell r="AE209">
            <v>0.5146101672270218</v>
          </cell>
          <cell r="AF209">
            <v>0.72267857487642972</v>
          </cell>
          <cell r="AG209">
            <v>0.41079506241003383</v>
          </cell>
          <cell r="AH209">
            <v>0.35569089111358343</v>
          </cell>
          <cell r="AI209">
            <v>0.352295709539173</v>
          </cell>
          <cell r="AJ209">
            <v>69</v>
          </cell>
          <cell r="AK209">
            <v>111.49162222222222</v>
          </cell>
          <cell r="AL209" t="str">
            <v>NA</v>
          </cell>
          <cell r="AM209">
            <v>3.8684782409503997</v>
          </cell>
          <cell r="AN209">
            <v>2.0007261708944863</v>
          </cell>
          <cell r="AO209">
            <v>0.94425757919331965</v>
          </cell>
          <cell r="AP209">
            <v>0.63964429046657578</v>
          </cell>
          <cell r="AQ209">
            <v>0.43259122586036169</v>
          </cell>
          <cell r="AR209">
            <v>0.39587383442706692</v>
          </cell>
          <cell r="AS209">
            <v>0.32429841830657158</v>
          </cell>
          <cell r="AT209">
            <v>0.26787694226043546</v>
          </cell>
          <cell r="AU209">
            <v>0.22263796234008471</v>
          </cell>
          <cell r="AV209">
            <v>0.1862849894901526</v>
          </cell>
          <cell r="AW209">
            <v>0.15700654971945815</v>
          </cell>
        </row>
        <row r="210">
          <cell r="I210" t="str">
            <v>% of total WW</v>
          </cell>
          <cell r="L210">
            <v>0.10103217619625043</v>
          </cell>
          <cell r="M210">
            <v>0.10954009921743033</v>
          </cell>
          <cell r="N210">
            <v>7.5356433964208297E-2</v>
          </cell>
          <cell r="O210">
            <v>0.11580500429572331</v>
          </cell>
          <cell r="P210">
            <v>0.18218177734362445</v>
          </cell>
          <cell r="Q210">
            <v>0.18504811878455485</v>
          </cell>
          <cell r="R210">
            <v>0.20565506026281513</v>
          </cell>
          <cell r="S210">
            <v>0.22738674346893126</v>
          </cell>
          <cell r="T210">
            <v>0.24995940118666579</v>
          </cell>
          <cell r="U210">
            <v>0.2858512942025479</v>
          </cell>
          <cell r="V210">
            <v>0.33660430905294536</v>
          </cell>
          <cell r="W210">
            <v>0.3215178442212509</v>
          </cell>
          <cell r="X210">
            <v>0.32146978439113277</v>
          </cell>
          <cell r="Y210">
            <v>0.31671868260130426</v>
          </cell>
          <cell r="Z210">
            <v>0.29996775233795558</v>
          </cell>
          <cell r="AA210">
            <v>0.39710144927536239</v>
          </cell>
          <cell r="AB210">
            <v>0.3839999999999999</v>
          </cell>
          <cell r="AC210">
            <v>0.47</v>
          </cell>
          <cell r="AD210">
            <v>0.37493049119555155</v>
          </cell>
          <cell r="AE210">
            <v>0.38493049119555156</v>
          </cell>
          <cell r="AF210">
            <v>0.39493049119555157</v>
          </cell>
          <cell r="AG210">
            <v>0.40493049119555158</v>
          </cell>
          <cell r="AH210">
            <v>0.41493049119555159</v>
          </cell>
          <cell r="AI210">
            <v>0.4249304911955516</v>
          </cell>
          <cell r="AJ210">
            <v>69</v>
          </cell>
          <cell r="AK210">
            <v>99.425959812311675</v>
          </cell>
          <cell r="AL210">
            <v>0.10040382642259818</v>
          </cell>
          <cell r="AM210">
            <v>0.20473774450726215</v>
          </cell>
          <cell r="AN210">
            <v>0.30264999961990163</v>
          </cell>
          <cell r="AO210">
            <v>0.33430540042869522</v>
          </cell>
          <cell r="AP210">
            <v>0.39792625718780222</v>
          </cell>
          <cell r="AQ210">
            <v>0.41098001121493144</v>
          </cell>
          <cell r="AR210">
            <v>0.44128941855958881</v>
          </cell>
          <cell r="AS210">
            <v>0.47128941855958884</v>
          </cell>
          <cell r="AT210">
            <v>0.50128941855958897</v>
          </cell>
          <cell r="AU210">
            <v>0.53128941855958889</v>
          </cell>
          <cell r="AV210">
            <v>0.56128941855958903</v>
          </cell>
          <cell r="AW210">
            <v>0.59128941855958905</v>
          </cell>
        </row>
        <row r="211">
          <cell r="I211" t="str">
            <v>Views (ads served)</v>
          </cell>
          <cell r="L211">
            <v>245.65865200000007</v>
          </cell>
          <cell r="M211">
            <v>408.90976000000046</v>
          </cell>
          <cell r="N211">
            <v>541.63663499999984</v>
          </cell>
          <cell r="O211">
            <v>548.88571299999967</v>
          </cell>
          <cell r="P211">
            <v>610.595147</v>
          </cell>
          <cell r="Q211">
            <v>798.48107200000049</v>
          </cell>
          <cell r="R211">
            <v>707.49265600000035</v>
          </cell>
          <cell r="S211">
            <v>974.9225030000016</v>
          </cell>
          <cell r="T211">
            <v>2847.3475050000015</v>
          </cell>
          <cell r="U211">
            <v>5334.6694419999985</v>
          </cell>
          <cell r="V211">
            <v>6284.0651940000025</v>
          </cell>
          <cell r="W211">
            <v>8859.9791745618131</v>
          </cell>
          <cell r="X211">
            <v>9982.1117830557923</v>
          </cell>
          <cell r="Y211">
            <v>12294.154273195469</v>
          </cell>
          <cell r="Z211">
            <v>15275.101661263092</v>
          </cell>
          <cell r="AA211">
            <v>22626.245868738697</v>
          </cell>
          <cell r="AB211">
            <v>20080.735852723141</v>
          </cell>
          <cell r="AC211">
            <v>29613.418876100644</v>
          </cell>
          <cell r="AD211">
            <v>31239.554527528657</v>
          </cell>
          <cell r="AE211">
            <v>34106.327412579965</v>
          </cell>
          <cell r="AF211">
            <v>35952.620208483873</v>
          </cell>
          <cell r="AG211">
            <v>39560.305237287044</v>
          </cell>
          <cell r="AH211">
            <v>46218.843020592089</v>
          </cell>
          <cell r="AI211">
            <v>50597.356114865775</v>
          </cell>
          <cell r="AJ211">
            <v>69</v>
          </cell>
          <cell r="AK211">
            <v>99.425959812311675</v>
          </cell>
          <cell r="AL211">
            <v>1745.09076</v>
          </cell>
          <cell r="AM211">
            <v>3091.4913780000024</v>
          </cell>
          <cell r="AN211">
            <v>23326.061315561816</v>
          </cell>
          <cell r="AO211">
            <v>60177.61358625305</v>
          </cell>
          <cell r="AP211">
            <v>115040.03666893241</v>
          </cell>
          <cell r="AQ211">
            <v>172329.12458122877</v>
          </cell>
          <cell r="AR211">
            <v>249817.112163415</v>
          </cell>
          <cell r="AS211">
            <v>342296.95532940666</v>
          </cell>
          <cell r="AT211">
            <v>447835.59026916162</v>
          </cell>
          <cell r="AU211">
            <v>563767.24517893652</v>
          </cell>
          <cell r="AV211">
            <v>687339.38943346718</v>
          </cell>
          <cell r="AW211">
            <v>816034.45022433146</v>
          </cell>
        </row>
        <row r="212">
          <cell r="I212" t="str">
            <v>% change Y/Y</v>
          </cell>
          <cell r="L212" t="str">
            <v>NA</v>
          </cell>
          <cell r="M212" t="str">
            <v>NA</v>
          </cell>
          <cell r="N212" t="str">
            <v>NA</v>
          </cell>
          <cell r="O212" t="str">
            <v>NA</v>
          </cell>
          <cell r="P212">
            <v>1.4855430168199399</v>
          </cell>
          <cell r="Q212">
            <v>0.95270729659277298</v>
          </cell>
          <cell r="R212">
            <v>0.3062127084516737</v>
          </cell>
          <cell r="S212">
            <v>0.7761848776705218</v>
          </cell>
          <cell r="T212">
            <v>3.6632331078779465</v>
          </cell>
          <cell r="U212">
            <v>5.6810217913343291</v>
          </cell>
          <cell r="V212">
            <v>7.8821631443196196</v>
          </cell>
          <cell r="W212">
            <v>8.0878804697790407</v>
          </cell>
          <cell r="X212">
            <v>2.5057581716060287</v>
          </cell>
          <cell r="Y212">
            <v>1.3045765828344029</v>
          </cell>
          <cell r="Z212">
            <v>1.4307675349784232</v>
          </cell>
          <cell r="AA212">
            <v>1.5537583579994951</v>
          </cell>
          <cell r="AB212">
            <v>1.0116721079811319</v>
          </cell>
          <cell r="AC212">
            <v>1.4087398139021068</v>
          </cell>
          <cell r="AD212">
            <v>1.0451290747707844</v>
          </cell>
          <cell r="AE212">
            <v>0.50737897972295065</v>
          </cell>
          <cell r="AF212">
            <v>0.7904035226681374</v>
          </cell>
          <cell r="AG212">
            <v>0.33589118510102134</v>
          </cell>
          <cell r="AH212">
            <v>0.47949750627408938</v>
          </cell>
          <cell r="AI212">
            <v>0.48351816080329924</v>
          </cell>
          <cell r="AJ212">
            <v>44</v>
          </cell>
          <cell r="AK212">
            <v>67.832664171016376</v>
          </cell>
          <cell r="AL212" t="str">
            <v>NA</v>
          </cell>
          <cell r="AM212">
            <v>0.771536156663853</v>
          </cell>
          <cell r="AN212">
            <v>6.5452454700528024</v>
          </cell>
          <cell r="AO212">
            <v>1.5798446112334439</v>
          </cell>
          <cell r="AP212">
            <v>0.91167495374412977</v>
          </cell>
          <cell r="AQ212">
            <v>0.49799260823573599</v>
          </cell>
          <cell r="AR212">
            <v>0.44965114150313945</v>
          </cell>
          <cell r="AS212">
            <v>0.37019018579278518</v>
          </cell>
          <cell r="AT212">
            <v>0.30832478436213595</v>
          </cell>
          <cell r="AU212">
            <v>0.25887101746445995</v>
          </cell>
          <cell r="AV212">
            <v>0.21919000316399995</v>
          </cell>
          <cell r="AW212">
            <v>0.18723655703325837</v>
          </cell>
        </row>
        <row r="213">
          <cell r="I213" t="str">
            <v>% of total WW</v>
          </cell>
          <cell r="L213">
            <v>8.6427448207849367E-2</v>
          </cell>
          <cell r="M213">
            <v>6.8281834423378943E-2</v>
          </cell>
          <cell r="N213">
            <v>6.6499413455851059E-2</v>
          </cell>
          <cell r="O213">
            <v>4.7598780059606986E-2</v>
          </cell>
          <cell r="P213">
            <v>4.16932546155835E-2</v>
          </cell>
          <cell r="Q213">
            <v>5.520481805793815E-2</v>
          </cell>
          <cell r="R213">
            <v>4.817236995162192E-2</v>
          </cell>
          <cell r="S213">
            <v>3.3441315798410219E-2</v>
          </cell>
          <cell r="T213">
            <v>8.7743898785323807E-2</v>
          </cell>
          <cell r="U213">
            <v>0.14649966965053854</v>
          </cell>
          <cell r="V213">
            <v>0.16542857939722125</v>
          </cell>
          <cell r="W213">
            <v>0.16730160820772119</v>
          </cell>
          <cell r="X213">
            <v>0.19081158858820418</v>
          </cell>
          <cell r="Y213">
            <v>0.19886876677195403</v>
          </cell>
          <cell r="Z213">
            <v>0.16414855408061046</v>
          </cell>
          <cell r="AA213">
            <v>0.26688449689757388</v>
          </cell>
          <cell r="AB213">
            <v>0.27061449632891588</v>
          </cell>
          <cell r="AC213">
            <v>0.38146777443076813</v>
          </cell>
          <cell r="AD213">
            <v>0.25728804237601544</v>
          </cell>
          <cell r="AE213">
            <v>0.25548282558091978</v>
          </cell>
          <cell r="AF213">
            <v>0.286913477491266</v>
          </cell>
          <cell r="AG213">
            <v>0.30871097638245726</v>
          </cell>
          <cell r="AH213">
            <v>0.30815998349727058</v>
          </cell>
          <cell r="AI213">
            <v>0.30702962521599991</v>
          </cell>
          <cell r="AJ213">
            <v>109</v>
          </cell>
          <cell r="AK213">
            <v>145</v>
          </cell>
          <cell r="AL213">
            <v>6.1215320292314246E-2</v>
          </cell>
          <cell r="AM213">
            <v>4.2378899017801987E-2</v>
          </cell>
          <cell r="AN213">
            <v>0.14596160727520147</v>
          </cell>
          <cell r="AO213">
            <v>0.20610878823368661</v>
          </cell>
          <cell r="AP213">
            <v>0.28282699804547246</v>
          </cell>
          <cell r="AQ213">
            <v>0.3032710993144922</v>
          </cell>
          <cell r="AR213">
            <v>0.3354956620276377</v>
          </cell>
          <cell r="AS213">
            <v>0.36779788332972829</v>
          </cell>
          <cell r="AT213">
            <v>0.40053334025039256</v>
          </cell>
          <cell r="AU213">
            <v>0.43369194696700714</v>
          </cell>
          <cell r="AV213">
            <v>0.46726392831319158</v>
          </cell>
          <cell r="AW213">
            <v>0.50123980790944356</v>
          </cell>
        </row>
        <row r="214">
          <cell r="I214" t="str">
            <v>Fill rate (% of requests served)</v>
          </cell>
          <cell r="L214">
            <v>0.40537219620907466</v>
          </cell>
          <cell r="M214">
            <v>0.29909350790868444</v>
          </cell>
          <cell r="N214">
            <v>0.41940669021724758</v>
          </cell>
          <cell r="O214">
            <v>0.2343750951212854</v>
          </cell>
          <cell r="P214">
            <v>0.12929650286188893</v>
          </cell>
          <cell r="Q214">
            <v>0.16244970965460456</v>
          </cell>
          <cell r="R214">
            <v>0.10338493438566852</v>
          </cell>
          <cell r="S214">
            <v>9.0151792192901328E-2</v>
          </cell>
          <cell r="T214">
            <v>0.20502737675135943</v>
          </cell>
          <cell r="U214">
            <v>0.30427929882482879</v>
          </cell>
          <cell r="V214">
            <v>0.26642593070120274</v>
          </cell>
          <cell r="W214">
            <v>0.32937797581009276</v>
          </cell>
          <cell r="X214">
            <v>0.35855136123378345</v>
          </cell>
          <cell r="Y214">
            <v>0.38535199143334098</v>
          </cell>
          <cell r="Z214">
            <v>0.32401360349288866</v>
          </cell>
          <cell r="AA214">
            <v>0.43214423579559325</v>
          </cell>
          <cell r="AB214">
            <v>0.43098835066107877</v>
          </cell>
          <cell r="AC214">
            <v>0.50216753283139937</v>
          </cell>
          <cell r="AD214">
            <v>0.40975244691935553</v>
          </cell>
          <cell r="AE214">
            <v>0.4300810540835871</v>
          </cell>
          <cell r="AF214">
            <v>0.44793211717274478</v>
          </cell>
          <cell r="AG214">
            <v>0.47550576155789009</v>
          </cell>
          <cell r="AH214">
            <v>0.44717252832533888</v>
          </cell>
          <cell r="AI214">
            <v>0.47181474425283237</v>
          </cell>
          <cell r="AJ214">
            <v>222</v>
          </cell>
          <cell r="AK214">
            <v>312.25862398332805</v>
          </cell>
          <cell r="AL214">
            <v>0.31126106118951558</v>
          </cell>
          <cell r="AM214">
            <v>0.11326131016067625</v>
          </cell>
          <cell r="AN214">
            <v>0.28479252645946862</v>
          </cell>
          <cell r="AO214">
            <v>0.37789255527081783</v>
          </cell>
          <cell r="AP214">
            <v>0.44058808201138794</v>
          </cell>
          <cell r="AQ214">
            <v>0.46070203294275308</v>
          </cell>
          <cell r="AR214">
            <v>0.4784509971292637</v>
          </cell>
          <cell r="AS214">
            <v>0.49503106821466175</v>
          </cell>
          <cell r="AT214">
            <v>0.51082356180389354</v>
          </cell>
          <cell r="AU214">
            <v>0.52596189289108242</v>
          </cell>
          <cell r="AV214">
            <v>0.54055095321877145</v>
          </cell>
          <cell r="AW214">
            <v>0.55467434713840591</v>
          </cell>
        </row>
        <row r="215">
          <cell r="I215" t="str">
            <v>BPs change Y/Y</v>
          </cell>
          <cell r="P215">
            <v>-2760.7569334718573</v>
          </cell>
          <cell r="Q215">
            <v>-1366.4379825407989</v>
          </cell>
          <cell r="R215">
            <v>-3160.2175583157905</v>
          </cell>
          <cell r="S215">
            <v>-1442.233029283841</v>
          </cell>
          <cell r="T215">
            <v>757.30873889470502</v>
          </cell>
          <cell r="U215">
            <v>1418.2958917022422</v>
          </cell>
          <cell r="V215">
            <v>1630.409963155342</v>
          </cell>
          <cell r="W215">
            <v>2392.2618361719146</v>
          </cell>
          <cell r="X215">
            <v>1535.2398448242402</v>
          </cell>
          <cell r="Y215">
            <v>810.72692608512182</v>
          </cell>
          <cell r="Z215">
            <v>575.87672791685918</v>
          </cell>
          <cell r="AA215">
            <v>1027.6625998550048</v>
          </cell>
          <cell r="AB215">
            <v>724.36989427295316</v>
          </cell>
          <cell r="AC215">
            <v>1168.1554139805839</v>
          </cell>
          <cell r="AD215">
            <v>857.38843426466872</v>
          </cell>
          <cell r="AE215">
            <v>-20.631817120061456</v>
          </cell>
          <cell r="AF215">
            <v>169.43766511666013</v>
          </cell>
          <cell r="AG215">
            <v>-266.61771273509271</v>
          </cell>
          <cell r="AH215">
            <v>374.20081405983353</v>
          </cell>
          <cell r="AI215">
            <v>417.33690169245273</v>
          </cell>
          <cell r="AK215">
            <v>90.25862398332805</v>
          </cell>
          <cell r="AL215">
            <v>187.35517438999688</v>
          </cell>
          <cell r="AM215">
            <v>-1979.9975102883932</v>
          </cell>
          <cell r="AN215">
            <v>1715.3121629879236</v>
          </cell>
          <cell r="AO215">
            <v>931.00028811349216</v>
          </cell>
          <cell r="AP215">
            <v>626.95526740570108</v>
          </cell>
          <cell r="AQ215">
            <v>201.13950931365144</v>
          </cell>
          <cell r="AR215">
            <v>177.48964186510619</v>
          </cell>
          <cell r="AS215">
            <v>165.80071085398052</v>
          </cell>
          <cell r="AT215">
            <v>157.92493589231793</v>
          </cell>
          <cell r="AU215">
            <v>151.38331087188871</v>
          </cell>
          <cell r="AV215">
            <v>145.89060327689029</v>
          </cell>
          <cell r="AW215">
            <v>141.23393919634464</v>
          </cell>
        </row>
        <row r="216">
          <cell r="I216" t="str">
            <v>Revenue (reported)</v>
          </cell>
          <cell r="L216">
            <v>1.627E-2</v>
          </cell>
          <cell r="M216">
            <v>3.388E-2</v>
          </cell>
          <cell r="N216">
            <v>4.1029999999999997E-2</v>
          </cell>
          <cell r="O216">
            <v>7.102E-2</v>
          </cell>
          <cell r="P216">
            <v>8.8249999999999995E-2</v>
          </cell>
          <cell r="Q216">
            <v>0.18515999999999999</v>
          </cell>
          <cell r="R216">
            <v>0.33011999999999997</v>
          </cell>
          <cell r="S216">
            <v>0.90247000000000011</v>
          </cell>
          <cell r="T216">
            <v>1.3</v>
          </cell>
          <cell r="U216">
            <v>1.8</v>
          </cell>
          <cell r="V216">
            <v>3.0226799999999998</v>
          </cell>
          <cell r="W216">
            <v>4.1983200000000007</v>
          </cell>
          <cell r="X216">
            <v>4</v>
          </cell>
          <cell r="Y216">
            <v>4.5999999999999996</v>
          </cell>
          <cell r="Z216">
            <v>6.2</v>
          </cell>
          <cell r="AA216">
            <v>11.424000000000001</v>
          </cell>
          <cell r="AB216">
            <v>9.0965920000000011</v>
          </cell>
          <cell r="AC216">
            <v>15.392430000000001</v>
          </cell>
          <cell r="AD216">
            <v>15.1</v>
          </cell>
          <cell r="AE216">
            <v>18.757499721964788</v>
          </cell>
          <cell r="AF216">
            <v>18.310249885078779</v>
          </cell>
          <cell r="AG216">
            <v>21.613332389249312</v>
          </cell>
          <cell r="AH216">
            <v>24.118640000000006</v>
          </cell>
          <cell r="AI216">
            <v>29.659109638554227</v>
          </cell>
          <cell r="AL216">
            <v>0.16220000000000001</v>
          </cell>
          <cell r="AM216">
            <v>1.506</v>
          </cell>
          <cell r="AN216">
            <v>10.321000000000002</v>
          </cell>
          <cell r="AO216">
            <v>26.224000000000004</v>
          </cell>
          <cell r="AP216">
            <v>58.346521721964791</v>
          </cell>
          <cell r="AQ216">
            <v>93.701331912882324</v>
          </cell>
          <cell r="AR216">
            <v>149.80776637803524</v>
          </cell>
          <cell r="AS216">
            <v>222.33244186300652</v>
          </cell>
          <cell r="AT216">
            <v>310.12980192640021</v>
          </cell>
          <cell r="AU216">
            <v>410.84891652042683</v>
          </cell>
          <cell r="AV216">
            <v>521.46252454780586</v>
          </cell>
          <cell r="AW216">
            <v>638.7872156411114</v>
          </cell>
        </row>
        <row r="217">
          <cell r="I217" t="str">
            <v>% change Y/Y</v>
          </cell>
          <cell r="L217" t="str">
            <v>NA</v>
          </cell>
          <cell r="M217" t="str">
            <v>NA</v>
          </cell>
          <cell r="N217" t="str">
            <v>NA</v>
          </cell>
          <cell r="O217" t="str">
            <v>NA</v>
          </cell>
          <cell r="P217">
            <v>4.4240934234787952</v>
          </cell>
          <cell r="Q217">
            <v>4.4651711924439192</v>
          </cell>
          <cell r="R217">
            <v>7.0458201316110163</v>
          </cell>
          <cell r="S217">
            <v>11.707265558997467</v>
          </cell>
          <cell r="T217">
            <v>13.730878186968839</v>
          </cell>
          <cell r="U217">
            <v>8.7213220998055743</v>
          </cell>
          <cell r="V217">
            <v>8.1563067975281722</v>
          </cell>
          <cell r="W217">
            <v>3.6520327545513984</v>
          </cell>
          <cell r="X217">
            <v>2.0769230769230766</v>
          </cell>
          <cell r="Y217">
            <v>1.5555555555555554</v>
          </cell>
          <cell r="Z217">
            <v>1.0511598978390038</v>
          </cell>
          <cell r="AA217">
            <v>1.7210884353741496</v>
          </cell>
          <cell r="AB217">
            <v>1.2741480000000003</v>
          </cell>
          <cell r="AC217">
            <v>2.346180434782609</v>
          </cell>
          <cell r="AD217">
            <v>1.435483870967742</v>
          </cell>
          <cell r="AE217">
            <v>0.64193800087226771</v>
          </cell>
          <cell r="AF217">
            <v>1.0128692025627593</v>
          </cell>
          <cell r="AG217">
            <v>0.40415336559914916</v>
          </cell>
          <cell r="AH217">
            <v>0.59726092715231838</v>
          </cell>
          <cell r="AI217">
            <v>0.58118672947779904</v>
          </cell>
          <cell r="AL217" t="str">
            <v>NA</v>
          </cell>
          <cell r="AM217">
            <v>8.2848335388409371</v>
          </cell>
          <cell r="AN217">
            <v>5.8532536520584335</v>
          </cell>
          <cell r="AO217">
            <v>1.5408390659819786</v>
          </cell>
          <cell r="AP217">
            <v>1.2249283756087852</v>
          </cell>
          <cell r="AQ217">
            <v>0.60594546422821405</v>
          </cell>
          <cell r="AR217">
            <v>0.59877947644668694</v>
          </cell>
          <cell r="AS217">
            <v>0.48411826194616325</v>
          </cell>
          <cell r="AT217">
            <v>0.39489225831240304</v>
          </cell>
          <cell r="AU217">
            <v>0.32476438564884913</v>
          </cell>
          <cell r="AV217">
            <v>0.26923183579061361</v>
          </cell>
          <cell r="AW217">
            <v>0.22499160643431737</v>
          </cell>
        </row>
        <row r="218">
          <cell r="I218" t="str">
            <v>Effective CPM (revenue per '000 ad views)</v>
          </cell>
          <cell r="L218">
            <v>6.6230111854558224E-2</v>
          </cell>
          <cell r="M218">
            <v>8.2854466472015637E-2</v>
          </cell>
          <cell r="N218">
            <v>7.5751892225680059E-2</v>
          </cell>
          <cell r="O218">
            <v>0.12938941261894357</v>
          </cell>
          <cell r="P218">
            <v>0.14453111924258383</v>
          </cell>
          <cell r="Q218">
            <v>0.23189028080054461</v>
          </cell>
          <cell r="R218">
            <v>0.46660555017831851</v>
          </cell>
          <cell r="S218">
            <v>0.92568383355902351</v>
          </cell>
          <cell r="T218">
            <v>0.45656527617973325</v>
          </cell>
          <cell r="U218">
            <v>0.33741547054978721</v>
          </cell>
          <cell r="V218">
            <v>0.48100710395016927</v>
          </cell>
          <cell r="W218">
            <v>0.47385212959122297</v>
          </cell>
          <cell r="X218">
            <v>0.40071681092470118</v>
          </cell>
          <cell r="Y218">
            <v>0.37416156473887963</v>
          </cell>
          <cell r="Z218">
            <v>0.40588927900381155</v>
          </cell>
          <cell r="AA218">
            <v>0.50490037394068299</v>
          </cell>
          <cell r="AB218">
            <v>0.45300092918489415</v>
          </cell>
          <cell r="AC218">
            <v>0.51977889025243151</v>
          </cell>
          <cell r="AD218">
            <v>0.48336156607782949</v>
          </cell>
          <cell r="AE218">
            <v>0.54997125592145013</v>
          </cell>
          <cell r="AF218">
            <v>0.50928832944303859</v>
          </cell>
          <cell r="AG218">
            <v>0.54633886820665756</v>
          </cell>
          <cell r="AH218">
            <v>0.52183565021855527</v>
          </cell>
          <cell r="AI218">
            <v>0.58617904009099442</v>
          </cell>
          <cell r="AL218">
            <v>9.2946455117325813E-2</v>
          </cell>
          <cell r="AM218">
            <v>0.48714352261085259</v>
          </cell>
          <cell r="AN218">
            <v>0.4424664696012961</v>
          </cell>
          <cell r="AO218">
            <v>0.43577666905007684</v>
          </cell>
          <cell r="AP218">
            <v>0.50718448473618916</v>
          </cell>
          <cell r="AQ218">
            <v>0.54373474095329388</v>
          </cell>
          <cell r="AR218">
            <v>0.59966975472857198</v>
          </cell>
          <cell r="AS218">
            <v>0.64953087779891794</v>
          </cell>
          <cell r="AT218">
            <v>0.69250816296222362</v>
          </cell>
          <cell r="AU218">
            <v>0.72875627314961466</v>
          </cell>
          <cell r="AV218">
            <v>0.7586681813443229</v>
          </cell>
          <cell r="AW218">
            <v>0.78279442181087577</v>
          </cell>
        </row>
        <row r="219">
          <cell r="I219" t="str">
            <v>% change Y/Y</v>
          </cell>
          <cell r="L219" t="str">
            <v>NA</v>
          </cell>
          <cell r="M219" t="str">
            <v>NA</v>
          </cell>
          <cell r="N219" t="str">
            <v>NA</v>
          </cell>
          <cell r="O219" t="str">
            <v>NA</v>
          </cell>
          <cell r="P219">
            <v>1.1822569099683111</v>
          </cell>
          <cell r="Q219">
            <v>1.7987662062716474</v>
          </cell>
          <cell r="R219">
            <v>5.1596553758447001</v>
          </cell>
          <cell r="S219">
            <v>6.1542471275079933</v>
          </cell>
          <cell r="T219">
            <v>2.1589409849751822</v>
          </cell>
          <cell r="U219">
            <v>0.45506516868642644</v>
          </cell>
          <cell r="V219">
            <v>3.0864514505554164E-2</v>
          </cell>
          <cell r="W219">
            <v>-0.48810586032449144</v>
          </cell>
          <cell r="X219">
            <v>-0.12232306784768832</v>
          </cell>
          <cell r="Y219">
            <v>0.10890459210189163</v>
          </cell>
          <cell r="Z219">
            <v>-0.15616780777137895</v>
          </cell>
          <cell r="AA219">
            <v>6.5523065974704586E-2</v>
          </cell>
          <cell r="AB219">
            <v>0.13047647823793862</v>
          </cell>
          <cell r="AC219">
            <v>0.38918301406820199</v>
          </cell>
          <cell r="AD219">
            <v>0.1908704937074488</v>
          </cell>
          <cell r="AE219">
            <v>8.9266881759256123E-2</v>
          </cell>
          <cell r="AF219">
            <v>0.12425449183829484</v>
          </cell>
          <cell r="AG219">
            <v>5.1098608374278376E-2</v>
          </cell>
          <cell r="AH219">
            <v>7.9596903934498586E-2</v>
          </cell>
          <cell r="AI219">
            <v>6.5835775560451726E-2</v>
          </cell>
          <cell r="AL219" t="str">
            <v>NA</v>
          </cell>
          <cell r="AM219">
            <v>4.2411199759682487</v>
          </cell>
          <cell r="AN219">
            <v>-9.1712300248003253E-2</v>
          </cell>
          <cell r="AO219">
            <v>-1.5119339002676035E-2</v>
          </cell>
          <cell r="AP219">
            <v>0.16386332898860756</v>
          </cell>
          <cell r="AQ219">
            <v>7.2065012470001522E-2</v>
          </cell>
          <cell r="AR219">
            <v>0.10287187770494666</v>
          </cell>
          <cell r="AS219">
            <v>8.3147636973811556E-2</v>
          </cell>
          <cell r="AT219">
            <v>6.6166654476756959E-2</v>
          </cell>
          <cell r="AU219">
            <v>5.2343224421122603E-2</v>
          </cell>
          <cell r="AV219">
            <v>4.1045146775110286E-2</v>
          </cell>
          <cell r="AW219">
            <v>3.1800780709957177E-2</v>
          </cell>
        </row>
        <row r="220">
          <cell r="I220" t="str">
            <v>% variance from WW</v>
          </cell>
          <cell r="L220">
            <v>-0.88429601697887694</v>
          </cell>
          <cell r="M220">
            <v>-0.85354816424533386</v>
          </cell>
          <cell r="N220">
            <v>-0.84962273379089281</v>
          </cell>
          <cell r="O220">
            <v>-0.78991058200489173</v>
          </cell>
          <cell r="P220">
            <v>-0.76015304892359381</v>
          </cell>
          <cell r="Q220">
            <v>-0.63771278117410424</v>
          </cell>
          <cell r="R220">
            <v>-0.37723636951787687</v>
          </cell>
          <cell r="S220">
            <v>0.43998064999881037</v>
          </cell>
          <cell r="T220">
            <v>-0.31066649824203318</v>
          </cell>
          <cell r="U220">
            <v>-0.45263433306597034</v>
          </cell>
          <cell r="V220">
            <v>-0.2746114339055028</v>
          </cell>
          <cell r="W220">
            <v>-0.27366003517207793</v>
          </cell>
          <cell r="X220">
            <v>-0.36340457469132015</v>
          </cell>
          <cell r="Y220">
            <v>-0.41308690904113987</v>
          </cell>
          <cell r="Z220">
            <v>-0.39099218450097883</v>
          </cell>
          <cell r="AA220">
            <v>-0.26147284099830337</v>
          </cell>
          <cell r="AB220">
            <v>-0.32006598871791803</v>
          </cell>
          <cell r="AC220">
            <v>-0.29220757794574381</v>
          </cell>
          <cell r="AD220">
            <v>-0.32009863505472191</v>
          </cell>
          <cell r="AE220">
            <v>-0.27615294384248967</v>
          </cell>
          <cell r="AF220">
            <v>-0.32059486051335662</v>
          </cell>
          <cell r="AG220">
            <v>-0.33617361586241012</v>
          </cell>
          <cell r="AH220">
            <v>-0.30253601146933085</v>
          </cell>
          <cell r="AI220">
            <v>-0.26739808564952139</v>
          </cell>
          <cell r="AL220">
            <v>-0.83664220080450136</v>
          </cell>
          <cell r="AM220">
            <v>-0.25699269859256924</v>
          </cell>
          <cell r="AN220">
            <v>-0.31798091113162985</v>
          </cell>
          <cell r="AO220">
            <v>-0.33843013013983314</v>
          </cell>
          <cell r="AP220">
            <v>-0.2987774603188873</v>
          </cell>
          <cell r="AQ220">
            <v>-0.30329853706079091</v>
          </cell>
          <cell r="AR220">
            <v>-0.28079720285709153</v>
          </cell>
          <cell r="AS220">
            <v>-0.2623953783975973</v>
          </cell>
          <cell r="AT220">
            <v>-0.24777942737241676</v>
          </cell>
          <cell r="AU220">
            <v>-0.23611812283710309</v>
          </cell>
          <cell r="AV220">
            <v>-0.22679796862592694</v>
          </cell>
          <cell r="AW220">
            <v>-0.2193568579647186</v>
          </cell>
        </row>
        <row r="223">
          <cell r="I223" t="str">
            <v>Requests &amp; Revenue per App / Site</v>
          </cell>
        </row>
        <row r="224">
          <cell r="I224" t="str">
            <v>Apps / Sites ('000)</v>
          </cell>
          <cell r="L224">
            <v>3.9609999999999999</v>
          </cell>
          <cell r="M224">
            <v>4.492</v>
          </cell>
          <cell r="N224">
            <v>4.9089999999999998</v>
          </cell>
          <cell r="O224">
            <v>5.0309999999999997</v>
          </cell>
          <cell r="P224">
            <v>6.0759999999999996</v>
          </cell>
          <cell r="Q224">
            <v>7.4729999999999999</v>
          </cell>
          <cell r="R224">
            <v>10.443</v>
          </cell>
          <cell r="S224">
            <v>14.016</v>
          </cell>
          <cell r="T224">
            <v>19.277999999999999</v>
          </cell>
          <cell r="U224">
            <v>22.986000000000001</v>
          </cell>
          <cell r="V224">
            <v>27.283999999999999</v>
          </cell>
          <cell r="W224">
            <v>28</v>
          </cell>
          <cell r="X224">
            <v>30.5</v>
          </cell>
          <cell r="Y224">
            <v>35.5</v>
          </cell>
          <cell r="Z224">
            <v>38.5</v>
          </cell>
          <cell r="AA224">
            <v>39.5</v>
          </cell>
          <cell r="AB224">
            <v>42.5</v>
          </cell>
          <cell r="AC224">
            <v>45.5</v>
          </cell>
          <cell r="AD224">
            <v>49.5</v>
          </cell>
          <cell r="AE224">
            <v>51.5</v>
          </cell>
          <cell r="AF224">
            <v>53.5</v>
          </cell>
          <cell r="AG224">
            <v>55.5</v>
          </cell>
          <cell r="AH224">
            <v>57.5</v>
          </cell>
          <cell r="AI224">
            <v>59.5</v>
          </cell>
          <cell r="AL224">
            <v>5.0309999999999997</v>
          </cell>
          <cell r="AM224">
            <v>14.016</v>
          </cell>
          <cell r="AN224">
            <v>28</v>
          </cell>
          <cell r="AO224">
            <v>39.5</v>
          </cell>
          <cell r="AP224">
            <v>51.5</v>
          </cell>
          <cell r="AQ224">
            <v>59.5</v>
          </cell>
          <cell r="AR224">
            <v>64.5</v>
          </cell>
          <cell r="AS224">
            <v>69.5</v>
          </cell>
          <cell r="AT224">
            <v>74.5</v>
          </cell>
          <cell r="AU224">
            <v>79.5</v>
          </cell>
          <cell r="AV224">
            <v>84.5</v>
          </cell>
          <cell r="AW224">
            <v>89.5</v>
          </cell>
        </row>
        <row r="225">
          <cell r="I225" t="str">
            <v>% change Y/Y</v>
          </cell>
          <cell r="L225" t="str">
            <v>NA</v>
          </cell>
          <cell r="M225" t="str">
            <v>NA</v>
          </cell>
          <cell r="N225" t="str">
            <v>NA</v>
          </cell>
          <cell r="O225" t="str">
            <v>NA</v>
          </cell>
          <cell r="P225">
            <v>0.53395607169906589</v>
          </cell>
          <cell r="Q225">
            <v>0.66362422083704353</v>
          </cell>
          <cell r="R225">
            <v>1.1273171725402324</v>
          </cell>
          <cell r="S225">
            <v>1.7859272510435305</v>
          </cell>
          <cell r="T225">
            <v>2.1728110599078341</v>
          </cell>
          <cell r="U225">
            <v>2.0758731433159374</v>
          </cell>
          <cell r="V225">
            <v>1.6126591975485973</v>
          </cell>
          <cell r="W225">
            <v>0.99771689497716887</v>
          </cell>
          <cell r="X225">
            <v>0.58211432721236656</v>
          </cell>
          <cell r="Y225">
            <v>0.5444183415992343</v>
          </cell>
          <cell r="Z225">
            <v>0.41108341885354061</v>
          </cell>
          <cell r="AA225">
            <v>0.41071428571428581</v>
          </cell>
          <cell r="AB225">
            <v>0.39344262295081966</v>
          </cell>
          <cell r="AC225">
            <v>0.28169014084507049</v>
          </cell>
          <cell r="AD225">
            <v>0.28571428571428581</v>
          </cell>
          <cell r="AE225">
            <v>0.30379746835443044</v>
          </cell>
          <cell r="AF225">
            <v>0.25882352941176467</v>
          </cell>
          <cell r="AG225">
            <v>0.21978021978021989</v>
          </cell>
          <cell r="AH225">
            <v>0.16161616161616155</v>
          </cell>
          <cell r="AI225">
            <v>0.15533980582524265</v>
          </cell>
          <cell r="AL225" t="str">
            <v>NA</v>
          </cell>
          <cell r="AM225">
            <v>1.7859272510435305</v>
          </cell>
          <cell r="AN225">
            <v>0.99771689497716887</v>
          </cell>
          <cell r="AO225">
            <v>0.41071428571428581</v>
          </cell>
          <cell r="AP225">
            <v>0.30379746835443044</v>
          </cell>
          <cell r="AQ225">
            <v>0.15533980582524265</v>
          </cell>
          <cell r="AR225">
            <v>8.4033613445378075E-2</v>
          </cell>
          <cell r="AS225">
            <v>7.7519379844961156E-2</v>
          </cell>
          <cell r="AT225">
            <v>7.1942446043165464E-2</v>
          </cell>
          <cell r="AU225">
            <v>6.7114093959731447E-2</v>
          </cell>
          <cell r="AV225">
            <v>6.2893081761006275E-2</v>
          </cell>
          <cell r="AW225">
            <v>5.9171597633136175E-2</v>
          </cell>
        </row>
        <row r="226">
          <cell r="I226" t="str">
            <v>% change Q/Q</v>
          </cell>
          <cell r="M226">
            <v>0.13405705629891451</v>
          </cell>
          <cell r="N226">
            <v>9.2831700801424777E-2</v>
          </cell>
          <cell r="O226">
            <v>2.4852312079853389E-2</v>
          </cell>
          <cell r="P226">
            <v>0.20771218445637052</v>
          </cell>
          <cell r="Q226">
            <v>0.22992100065832788</v>
          </cell>
          <cell r="R226">
            <v>0.39743075070252898</v>
          </cell>
          <cell r="S226">
            <v>0.34214306233840852</v>
          </cell>
          <cell r="T226">
            <v>0.37542808219178081</v>
          </cell>
          <cell r="U226">
            <v>0.1923436041083102</v>
          </cell>
          <cell r="V226">
            <v>0.18698338118854951</v>
          </cell>
          <cell r="W226">
            <v>2.6242486438938561E-2</v>
          </cell>
          <cell r="X226">
            <v>8.9285714285714191E-2</v>
          </cell>
          <cell r="Y226">
            <v>0.16393442622950816</v>
          </cell>
          <cell r="Z226">
            <v>8.4507042253521236E-2</v>
          </cell>
          <cell r="AA226">
            <v>2.5974025974025983E-2</v>
          </cell>
          <cell r="AB226">
            <v>7.5949367088607556E-2</v>
          </cell>
          <cell r="AC226">
            <v>7.0588235294117618E-2</v>
          </cell>
          <cell r="AD226">
            <v>8.7912087912087822E-2</v>
          </cell>
          <cell r="AE226">
            <v>4.0404040404040442E-2</v>
          </cell>
          <cell r="AF226">
            <v>3.8834951456310662E-2</v>
          </cell>
          <cell r="AG226">
            <v>3.7383177570093462E-2</v>
          </cell>
          <cell r="AH226">
            <v>3.6036036036036112E-2</v>
          </cell>
          <cell r="AI226">
            <v>3.4782608695652195E-2</v>
          </cell>
        </row>
        <row r="228">
          <cell r="I228" t="str">
            <v>WW ad views</v>
          </cell>
          <cell r="L228">
            <v>2842.3684499999999</v>
          </cell>
          <cell r="M228">
            <v>5988.5585010000004</v>
          </cell>
          <cell r="N228">
            <v>8144.9836450000003</v>
          </cell>
          <cell r="O228">
            <v>11531.507998999999</v>
          </cell>
          <cell r="P228">
            <v>14644.938435</v>
          </cell>
          <cell r="Q228">
            <v>14463.974343</v>
          </cell>
          <cell r="R228">
            <v>14686.689833</v>
          </cell>
          <cell r="S228">
            <v>29153.233948000001</v>
          </cell>
          <cell r="T228">
            <v>32450.660894000001</v>
          </cell>
          <cell r="U228">
            <v>36414.207995999997</v>
          </cell>
          <cell r="V228">
            <v>37986.575336000002</v>
          </cell>
          <cell r="W228">
            <v>52958.123173336673</v>
          </cell>
          <cell r="X228">
            <v>52313.970324928567</v>
          </cell>
          <cell r="Y228">
            <v>61820.438034361476</v>
          </cell>
          <cell r="Z228">
            <v>93056.571511204165</v>
          </cell>
          <cell r="AA228">
            <v>84779.169010413898</v>
          </cell>
          <cell r="AB228">
            <v>74204.213466510671</v>
          </cell>
          <cell r="AC228">
            <v>77630.198043046301</v>
          </cell>
          <cell r="AD228">
            <v>121418.602431097</v>
          </cell>
          <cell r="AE228">
            <v>133497.53485397153</v>
          </cell>
          <cell r="AF228">
            <v>125308.23063053326</v>
          </cell>
          <cell r="AG228">
            <v>128146.74003776397</v>
          </cell>
          <cell r="AH228">
            <v>149983.27328571348</v>
          </cell>
          <cell r="AI228">
            <v>164796.3322082349</v>
          </cell>
          <cell r="AL228">
            <v>28507.418595000003</v>
          </cell>
          <cell r="AM228">
            <v>72948.836558999988</v>
          </cell>
          <cell r="AN228">
            <v>159809.56739933667</v>
          </cell>
          <cell r="AO228">
            <v>291970.14888090815</v>
          </cell>
          <cell r="AP228">
            <v>406750.54879462556</v>
          </cell>
          <cell r="AQ228">
            <v>568234.57616224559</v>
          </cell>
          <cell r="AR228">
            <v>744620.99048790499</v>
          </cell>
          <cell r="AS228">
            <v>930665.91963646456</v>
          </cell>
          <cell r="AT228">
            <v>1118098.1587929688</v>
          </cell>
          <cell r="AU228">
            <v>1299925.5557351282</v>
          </cell>
          <cell r="AV228">
            <v>1470987.4822024915</v>
          </cell>
          <cell r="AW228">
            <v>1628032.0065316125</v>
          </cell>
        </row>
        <row r="229">
          <cell r="I229" t="str">
            <v>% change Y/Y</v>
          </cell>
          <cell r="L229" t="str">
            <v>NA</v>
          </cell>
          <cell r="M229" t="str">
            <v>NA</v>
          </cell>
          <cell r="N229" t="str">
            <v>NA</v>
          </cell>
          <cell r="O229" t="str">
            <v>NA</v>
          </cell>
          <cell r="P229">
            <v>4.1523715846902256</v>
          </cell>
          <cell r="Q229">
            <v>1.4152681051015419</v>
          </cell>
          <cell r="R229">
            <v>0.80315768246088348</v>
          </cell>
          <cell r="S229">
            <v>1.5281371656272658</v>
          </cell>
          <cell r="T229">
            <v>1.2158277440379011</v>
          </cell>
          <cell r="U229">
            <v>1.5175796867769651</v>
          </cell>
          <cell r="V229">
            <v>1.5864626929511871</v>
          </cell>
          <cell r="W229">
            <v>0.81654369006872241</v>
          </cell>
          <cell r="X229">
            <v>0.61210800901134221</v>
          </cell>
          <cell r="Y229">
            <v>0.69770101937002948</v>
          </cell>
          <cell r="Z229">
            <v>1.4497225845735597</v>
          </cell>
          <cell r="AA229">
            <v>0.60087185742825699</v>
          </cell>
          <cell r="AB229">
            <v>0.41843972089327353</v>
          </cell>
          <cell r="AC229">
            <v>0.25573678400494892</v>
          </cell>
          <cell r="AD229">
            <v>0.30478267637958267</v>
          </cell>
          <cell r="AE229">
            <v>0.57465019311021193</v>
          </cell>
          <cell r="AF229">
            <v>0.68869427727424792</v>
          </cell>
          <cell r="AG229">
            <v>0.65073313308702385</v>
          </cell>
          <cell r="AH229">
            <v>0.23525777996684205</v>
          </cell>
          <cell r="AI229">
            <v>0.23445224953779165</v>
          </cell>
          <cell r="AL229" t="str">
            <v>NA</v>
          </cell>
          <cell r="AM229">
            <v>1.5589422036197513</v>
          </cell>
          <cell r="AN229">
            <v>1.1907075552889035</v>
          </cell>
          <cell r="AO229">
            <v>0.8269879183849167</v>
          </cell>
          <cell r="AP229">
            <v>0.39312375033426883</v>
          </cell>
          <cell r="AQ229">
            <v>0.39700998030897727</v>
          </cell>
          <cell r="AR229">
            <v>0.31041126627130233</v>
          </cell>
          <cell r="AS229">
            <v>0.24985184614075351</v>
          </cell>
          <cell r="AT229">
            <v>0.20139583410308903</v>
          </cell>
          <cell r="AU229">
            <v>0.1626220341320026</v>
          </cell>
          <cell r="AV229">
            <v>0.13159363296817794</v>
          </cell>
          <cell r="AW229">
            <v>0.10676129214504271</v>
          </cell>
        </row>
        <row r="231">
          <cell r="I231" t="str">
            <v>WW ad views per App / Site ('000)</v>
          </cell>
          <cell r="L231">
            <v>717.58860136329213</v>
          </cell>
          <cell r="M231">
            <v>1333.160841718611</v>
          </cell>
          <cell r="N231">
            <v>1659.1940609085354</v>
          </cell>
          <cell r="O231">
            <v>2292.0906378453587</v>
          </cell>
          <cell r="P231">
            <v>2410.2926983212642</v>
          </cell>
          <cell r="Q231">
            <v>1935.4977041348857</v>
          </cell>
          <cell r="R231">
            <v>1406.3669283730731</v>
          </cell>
          <cell r="S231">
            <v>2079.9967143264839</v>
          </cell>
          <cell r="T231">
            <v>1683.3001812428677</v>
          </cell>
          <cell r="U231">
            <v>1584.1907246149829</v>
          </cell>
          <cell r="V231">
            <v>1392.2656258613108</v>
          </cell>
          <cell r="W231">
            <v>1891.3615419048813</v>
          </cell>
          <cell r="X231">
            <v>1715.2121418009367</v>
          </cell>
          <cell r="Y231">
            <v>1741.4207897003232</v>
          </cell>
          <cell r="Z231">
            <v>2417.0538054858225</v>
          </cell>
          <cell r="AA231">
            <v>2146.3080762130103</v>
          </cell>
          <cell r="AB231">
            <v>1745.981493329663</v>
          </cell>
          <cell r="AC231">
            <v>1706.1581987482703</v>
          </cell>
          <cell r="AD231">
            <v>2452.9010592140808</v>
          </cell>
          <cell r="AE231">
            <v>2592.1851427955639</v>
          </cell>
          <cell r="AF231">
            <v>2342.2099183277246</v>
          </cell>
          <cell r="AG231">
            <v>2308.9502709507024</v>
          </cell>
          <cell r="AH231">
            <v>2608.404752795017</v>
          </cell>
          <cell r="AI231">
            <v>2769.6862556005867</v>
          </cell>
          <cell r="AL231">
            <v>5666.35233452594</v>
          </cell>
          <cell r="AM231">
            <v>5204.6829736729442</v>
          </cell>
          <cell r="AN231">
            <v>5707.4845499763096</v>
          </cell>
          <cell r="AO231">
            <v>7391.6493387571682</v>
          </cell>
          <cell r="AP231">
            <v>7898.068908633506</v>
          </cell>
          <cell r="AQ231">
            <v>9550.1609439032873</v>
          </cell>
          <cell r="AR231">
            <v>11544.511480432635</v>
          </cell>
          <cell r="AS231">
            <v>13390.876541531865</v>
          </cell>
          <cell r="AT231">
            <v>15008.028977086829</v>
          </cell>
          <cell r="AU231">
            <v>16351.264852014192</v>
          </cell>
          <cell r="AV231">
            <v>17408.135884053154</v>
          </cell>
          <cell r="AW231">
            <v>18190.301748956565</v>
          </cell>
        </row>
        <row r="232">
          <cell r="I232" t="str">
            <v>% change Y/Y</v>
          </cell>
          <cell r="L232" t="str">
            <v>NA</v>
          </cell>
          <cell r="M232" t="str">
            <v>NA</v>
          </cell>
          <cell r="N232" t="str">
            <v>NA</v>
          </cell>
          <cell r="O232" t="str">
            <v>NA</v>
          </cell>
          <cell r="P232">
            <v>2.3588781841603002</v>
          </cell>
          <cell r="Q232">
            <v>0.45181109703146327</v>
          </cell>
          <cell r="R232">
            <v>-0.15237948260073941</v>
          </cell>
          <cell r="S232">
            <v>-9.2532956601685812E-2</v>
          </cell>
          <cell r="T232">
            <v>-0.30162001386169279</v>
          </cell>
          <cell r="U232">
            <v>-0.18150730882779709</v>
          </cell>
          <cell r="V232">
            <v>-1.0026759181599232E-2</v>
          </cell>
          <cell r="W232">
            <v>-9.0690129999885127E-2</v>
          </cell>
          <cell r="X232">
            <v>1.8957973695759245E-2</v>
          </cell>
          <cell r="Y232">
            <v>9.9249454401112658E-2</v>
          </cell>
          <cell r="Z232">
            <v>0.73605794798714297</v>
          </cell>
          <cell r="AA232">
            <v>0.13479524070863791</v>
          </cell>
          <cell r="AB232">
            <v>1.7939093817525675E-2</v>
          </cell>
          <cell r="AC232">
            <v>-2.0249322369765177E-2</v>
          </cell>
          <cell r="AD232">
            <v>1.483097051745319E-2</v>
          </cell>
          <cell r="AE232">
            <v>0.20774141024958004</v>
          </cell>
          <cell r="AF232">
            <v>0.34148610811505686</v>
          </cell>
          <cell r="AG232">
            <v>0.35330373973801077</v>
          </cell>
          <cell r="AH232">
            <v>6.3395827971455265E-2</v>
          </cell>
          <cell r="AI232">
            <v>6.8475476490693632E-2</v>
          </cell>
          <cell r="AL232" t="str">
            <v>NA</v>
          </cell>
          <cell r="AM232">
            <v>-8.1475583161317866E-2</v>
          </cell>
          <cell r="AN232">
            <v>9.6605610533188502E-2</v>
          </cell>
          <cell r="AO232">
            <v>0.29508004341209282</v>
          </cell>
          <cell r="AP232">
            <v>6.8512391033080045E-2</v>
          </cell>
          <cell r="AQ232">
            <v>0.20917670564558555</v>
          </cell>
          <cell r="AR232">
            <v>0.20882899756810036</v>
          </cell>
          <cell r="AS232">
            <v>0.15993444713782168</v>
          </cell>
          <cell r="AT232">
            <v>0.12076524121026422</v>
          </cell>
          <cell r="AU232">
            <v>8.9501151482191066E-2</v>
          </cell>
          <cell r="AV232">
            <v>6.4635429833966196E-2</v>
          </cell>
          <cell r="AW232">
            <v>4.4931052360403401E-2</v>
          </cell>
        </row>
        <row r="234">
          <cell r="I234" t="str">
            <v>WW revenue</v>
          </cell>
          <cell r="L234">
            <v>1.627</v>
          </cell>
          <cell r="M234">
            <v>3.3879999999999999</v>
          </cell>
          <cell r="N234">
            <v>4.1029999999999998</v>
          </cell>
          <cell r="O234">
            <v>7.1020000000000003</v>
          </cell>
          <cell r="P234">
            <v>8.8249999999999993</v>
          </cell>
          <cell r="Q234">
            <v>9.2579999999999991</v>
          </cell>
          <cell r="R234">
            <v>11.004</v>
          </cell>
          <cell r="S234">
            <v>18.741</v>
          </cell>
          <cell r="T234">
            <v>21.492999999999999</v>
          </cell>
          <cell r="U234">
            <v>22.446999999999999</v>
          </cell>
          <cell r="V234">
            <v>25.189</v>
          </cell>
          <cell r="W234">
            <v>34.548999999999999</v>
          </cell>
          <cell r="X234">
            <v>32.93</v>
          </cell>
          <cell r="Y234">
            <v>39.411000000000001</v>
          </cell>
          <cell r="Z234">
            <v>47.366</v>
          </cell>
          <cell r="AA234">
            <v>57.96</v>
          </cell>
          <cell r="AB234">
            <v>49.438000000000002</v>
          </cell>
          <cell r="AC234">
            <v>57.009</v>
          </cell>
          <cell r="AD234">
            <v>56.061</v>
          </cell>
          <cell r="AE234">
            <v>65.874272822057463</v>
          </cell>
          <cell r="AF234">
            <v>61.004785266450412</v>
          </cell>
          <cell r="AG234">
            <v>68.495897424119562</v>
          </cell>
          <cell r="AH234">
            <v>72.879300000000001</v>
          </cell>
          <cell r="AI234">
            <v>85.636554668674705</v>
          </cell>
          <cell r="AL234">
            <v>16.22</v>
          </cell>
          <cell r="AM234">
            <v>47.827999999999996</v>
          </cell>
          <cell r="AN234">
            <v>103.678</v>
          </cell>
          <cell r="AO234">
            <v>177.667</v>
          </cell>
          <cell r="AP234">
            <v>228.38227282205747</v>
          </cell>
          <cell r="AQ234">
            <v>288.01653735924469</v>
          </cell>
          <cell r="AR234">
            <v>403.22315230294254</v>
          </cell>
          <cell r="AS234">
            <v>532.25456103988415</v>
          </cell>
          <cell r="AT234">
            <v>668.51172866609443</v>
          </cell>
          <cell r="AU234">
            <v>805.42293069691061</v>
          </cell>
          <cell r="AV234">
            <v>937.38342366229244</v>
          </cell>
          <cell r="AW234">
            <v>1060.2481437685565</v>
          </cell>
        </row>
        <row r="235">
          <cell r="I235" t="str">
            <v>% change Y/Y</v>
          </cell>
          <cell r="L235" t="str">
            <v>NA</v>
          </cell>
          <cell r="M235" t="str">
            <v>NA</v>
          </cell>
          <cell r="N235" t="str">
            <v>NA</v>
          </cell>
          <cell r="O235" t="str">
            <v>NA</v>
          </cell>
          <cell r="P235">
            <v>4.4240934234787952</v>
          </cell>
          <cell r="Q235">
            <v>1.7325855962219596</v>
          </cell>
          <cell r="R235">
            <v>1.6819400438703389</v>
          </cell>
          <cell r="S235">
            <v>1.6388341312306389</v>
          </cell>
          <cell r="T235">
            <v>1.4354674220963175</v>
          </cell>
          <cell r="U235">
            <v>1.4246057463815078</v>
          </cell>
          <cell r="V235">
            <v>1.2890766993820431</v>
          </cell>
          <cell r="W235">
            <v>0.84349821247532142</v>
          </cell>
          <cell r="X235">
            <v>0.53212673893825913</v>
          </cell>
          <cell r="Y235">
            <v>0.75573573306009734</v>
          </cell>
          <cell r="Z235">
            <v>0.88042399460081788</v>
          </cell>
          <cell r="AA235">
            <v>0.67761729717213237</v>
          </cell>
          <cell r="AB235">
            <v>0.50130580018220483</v>
          </cell>
          <cell r="AC235">
            <v>0.44652508182994599</v>
          </cell>
          <cell r="AD235">
            <v>0.18357049360300648</v>
          </cell>
          <cell r="AE235">
            <v>0.13654715013901764</v>
          </cell>
          <cell r="AF235">
            <v>0.23396547729379047</v>
          </cell>
          <cell r="AG235">
            <v>0.20149270157553301</v>
          </cell>
          <cell r="AH235">
            <v>0.30000000000000004</v>
          </cell>
          <cell r="AI235">
            <v>0.30000000000000004</v>
          </cell>
          <cell r="AL235" t="str">
            <v>NA</v>
          </cell>
          <cell r="AM235">
            <v>1.9487053020961773</v>
          </cell>
          <cell r="AN235">
            <v>1.1677260182319982</v>
          </cell>
          <cell r="AO235">
            <v>0.71364223846910635</v>
          </cell>
          <cell r="AP235">
            <v>0.28545128145382925</v>
          </cell>
          <cell r="AQ235">
            <v>0.26111599556437937</v>
          </cell>
          <cell r="AR235">
            <v>0.39999999999999991</v>
          </cell>
          <cell r="AS235">
            <v>0.32000000000000006</v>
          </cell>
          <cell r="AT235">
            <v>0.25599999999999978</v>
          </cell>
          <cell r="AU235">
            <v>0.20480000000000009</v>
          </cell>
          <cell r="AV235">
            <v>0.16383999999999999</v>
          </cell>
          <cell r="AW235">
            <v>0.13107200000000008</v>
          </cell>
        </row>
        <row r="237">
          <cell r="I237" t="str">
            <v>WW revenue per App / Site (annual, $ in '000)</v>
          </cell>
          <cell r="L237">
            <v>1.6430194395354709</v>
          </cell>
          <cell r="M237">
            <v>3.0169189670525376</v>
          </cell>
          <cell r="N237">
            <v>3.343247097168466</v>
          </cell>
          <cell r="O237">
            <v>5.646591134963229</v>
          </cell>
          <cell r="P237">
            <v>5.8097432521395653</v>
          </cell>
          <cell r="Q237">
            <v>4.9554395824969886</v>
          </cell>
          <cell r="R237">
            <v>4.2148807813846592</v>
          </cell>
          <cell r="S237">
            <v>5.3484589041095889</v>
          </cell>
          <cell r="T237">
            <v>4.4595912439049696</v>
          </cell>
          <cell r="U237">
            <v>3.9062037762116066</v>
          </cell>
          <cell r="V237">
            <v>3.692860284415775</v>
          </cell>
          <cell r="W237">
            <v>4.9355714285714285</v>
          </cell>
          <cell r="X237">
            <v>4.3186885245901641</v>
          </cell>
          <cell r="Y237">
            <v>4.4406760563380283</v>
          </cell>
          <cell r="Z237">
            <v>4.9211428571428568</v>
          </cell>
          <cell r="AA237">
            <v>5.8693670886075946</v>
          </cell>
          <cell r="AB237">
            <v>4.6529882352941181</v>
          </cell>
          <cell r="AC237">
            <v>5.0117802197802197</v>
          </cell>
          <cell r="AD237">
            <v>4.5301818181818181</v>
          </cell>
          <cell r="AE237">
            <v>5.1164483745287352</v>
          </cell>
          <cell r="AF237">
            <v>4.5611054404822742</v>
          </cell>
          <cell r="AG237">
            <v>4.9366412557924004</v>
          </cell>
          <cell r="AH237">
            <v>5.069864347826087</v>
          </cell>
          <cell r="AI237">
            <v>5.7570793054571228</v>
          </cell>
          <cell r="AL237">
            <v>3.2240111309878752</v>
          </cell>
          <cell r="AM237">
            <v>3.412385844748858</v>
          </cell>
          <cell r="AN237">
            <v>3.7027857142857141</v>
          </cell>
          <cell r="AO237">
            <v>4.4978987341772152</v>
          </cell>
          <cell r="AP237">
            <v>4.4346072392632516</v>
          </cell>
          <cell r="AQ237">
            <v>4.840614073264617</v>
          </cell>
          <cell r="AR237">
            <v>6.2515217411308921</v>
          </cell>
          <cell r="AS237">
            <v>7.6583390077681175</v>
          </cell>
          <cell r="AT237">
            <v>8.9733117941757641</v>
          </cell>
          <cell r="AU237">
            <v>10.131106046502021</v>
          </cell>
          <cell r="AV237">
            <v>11.093294954583342</v>
          </cell>
          <cell r="AW237">
            <v>11.846347975067671</v>
          </cell>
        </row>
        <row r="238">
          <cell r="I238" t="str">
            <v>% change Y/Y</v>
          </cell>
          <cell r="L238" t="str">
            <v>NA</v>
          </cell>
          <cell r="M238" t="str">
            <v>NA</v>
          </cell>
          <cell r="N238" t="str">
            <v>NA</v>
          </cell>
          <cell r="O238" t="str">
            <v>NA</v>
          </cell>
          <cell r="P238">
            <v>2.536016137327108</v>
          </cell>
          <cell r="Q238">
            <v>0.64254977896815779</v>
          </cell>
          <cell r="R238">
            <v>0.26071470605759761</v>
          </cell>
          <cell r="S238">
            <v>-5.279862198763241E-2</v>
          </cell>
          <cell r="T238">
            <v>-0.23239443631822676</v>
          </cell>
          <cell r="U238">
            <v>-0.211734153714913</v>
          </cell>
          <cell r="V238">
            <v>-0.12385178230293659</v>
          </cell>
          <cell r="W238">
            <v>-7.7197466212353349E-2</v>
          </cell>
          <cell r="X238">
            <v>-3.1595433663876848E-2</v>
          </cell>
          <cell r="Y238">
            <v>0.13682652282026475</v>
          </cell>
          <cell r="Z238">
            <v>0.33261008490100541</v>
          </cell>
          <cell r="AA238">
            <v>0.189197071413157</v>
          </cell>
          <cell r="AB238">
            <v>7.7407691895464703E-2</v>
          </cell>
          <cell r="AC238">
            <v>0.12860748142776002</v>
          </cell>
          <cell r="AD238">
            <v>-7.9445171642106072E-2</v>
          </cell>
          <cell r="AE238">
            <v>-0.1282793702817242</v>
          </cell>
          <cell r="AF238">
            <v>-1.9747050747923489E-2</v>
          </cell>
          <cell r="AG238">
            <v>-1.4992469879518078E-2</v>
          </cell>
          <cell r="AH238">
            <v>0.11913043478260876</v>
          </cell>
          <cell r="AI238">
            <v>0.12521008403361344</v>
          </cell>
          <cell r="AL238" t="str">
            <v>NA</v>
          </cell>
          <cell r="AM238">
            <v>5.842867971217669E-2</v>
          </cell>
          <cell r="AN238">
            <v>8.5101709697845918E-2</v>
          </cell>
          <cell r="AO238">
            <v>0.21473373866164502</v>
          </cell>
          <cell r="AP238">
            <v>-1.40713472344417E-2</v>
          </cell>
          <cell r="AQ238">
            <v>9.155418103471491E-2</v>
          </cell>
          <cell r="AR238">
            <v>0.29147286821705398</v>
          </cell>
          <cell r="AS238">
            <v>0.22503597122302166</v>
          </cell>
          <cell r="AT238">
            <v>0.17170469798657706</v>
          </cell>
          <cell r="AU238">
            <v>0.12902641509433965</v>
          </cell>
          <cell r="AV238">
            <v>9.4973727810650832E-2</v>
          </cell>
          <cell r="AW238">
            <v>6.7883620111731879E-2</v>
          </cell>
        </row>
        <row r="243">
          <cell r="I243" t="str">
            <v>Headcount</v>
          </cell>
        </row>
        <row r="244">
          <cell r="I244" t="str">
            <v>Sales and marketing</v>
          </cell>
          <cell r="O244">
            <v>24</v>
          </cell>
          <cell r="V244">
            <v>61</v>
          </cell>
          <cell r="W244">
            <v>69</v>
          </cell>
          <cell r="X244">
            <v>84</v>
          </cell>
          <cell r="Y244">
            <v>100</v>
          </cell>
          <cell r="Z244">
            <v>107</v>
          </cell>
          <cell r="AA244">
            <v>99.425959812311675</v>
          </cell>
          <cell r="AB244">
            <v>130</v>
          </cell>
          <cell r="AC244">
            <v>142</v>
          </cell>
          <cell r="AD244">
            <v>164.37761076467683</v>
          </cell>
          <cell r="AE244">
            <v>193.07727485980794</v>
          </cell>
          <cell r="AF244">
            <v>156.78960957473731</v>
          </cell>
          <cell r="AG244">
            <v>172.53204251155046</v>
          </cell>
          <cell r="AH244">
            <v>181.12492553573821</v>
          </cell>
          <cell r="AI244">
            <v>212.78051788595155</v>
          </cell>
          <cell r="AL244">
            <v>24</v>
          </cell>
          <cell r="AN244">
            <v>69</v>
          </cell>
          <cell r="AO244">
            <v>99.425959812311675</v>
          </cell>
          <cell r="AP244">
            <v>193.07727485980794</v>
          </cell>
          <cell r="AQ244">
            <v>203.07727485980794</v>
          </cell>
          <cell r="AR244">
            <v>213.07727485980794</v>
          </cell>
          <cell r="AS244">
            <v>223.07727485980794</v>
          </cell>
          <cell r="AT244">
            <v>233.07727485980794</v>
          </cell>
          <cell r="AU244">
            <v>243.07727485980794</v>
          </cell>
          <cell r="AV244">
            <v>253.07727485980794</v>
          </cell>
          <cell r="AW244">
            <v>263.07727485980797</v>
          </cell>
        </row>
        <row r="245">
          <cell r="I245" t="str">
            <v>Technology and development</v>
          </cell>
          <cell r="O245">
            <v>10</v>
          </cell>
          <cell r="V245">
            <v>34</v>
          </cell>
          <cell r="W245">
            <v>44</v>
          </cell>
          <cell r="X245">
            <v>49</v>
          </cell>
          <cell r="Y245">
            <v>54</v>
          </cell>
          <cell r="Z245">
            <v>73</v>
          </cell>
          <cell r="AA245">
            <v>67.832664171016376</v>
          </cell>
          <cell r="AB245">
            <v>65.664013564125923</v>
          </cell>
          <cell r="AC245">
            <v>61.247618660655476</v>
          </cell>
          <cell r="AD245">
            <v>70.899557890595659</v>
          </cell>
          <cell r="AE245">
            <v>83.278333117268161</v>
          </cell>
          <cell r="AF245">
            <v>67.626691670327943</v>
          </cell>
          <cell r="AG245">
            <v>74.416737651348186</v>
          </cell>
          <cell r="AH245">
            <v>78.123030768679669</v>
          </cell>
          <cell r="AI245">
            <v>91.776760689405236</v>
          </cell>
          <cell r="AL245">
            <v>10</v>
          </cell>
          <cell r="AN245">
            <v>44</v>
          </cell>
          <cell r="AO245">
            <v>67.832664171016376</v>
          </cell>
          <cell r="AP245">
            <v>83.278333117268161</v>
          </cell>
          <cell r="AQ245">
            <v>122.74256345327831</v>
          </cell>
          <cell r="AR245">
            <v>156.12454728458692</v>
          </cell>
          <cell r="AS245">
            <v>183.70069305613856</v>
          </cell>
          <cell r="AT245">
            <v>205.4864830027592</v>
          </cell>
          <cell r="AU245">
            <v>221.79854740532267</v>
          </cell>
          <cell r="AV245">
            <v>233.13074108530247</v>
          </cell>
          <cell r="AW245">
            <v>240.05934935179175</v>
          </cell>
        </row>
        <row r="246">
          <cell r="I246" t="str">
            <v>General and administrative</v>
          </cell>
          <cell r="O246">
            <v>32</v>
          </cell>
          <cell r="V246">
            <v>95</v>
          </cell>
          <cell r="W246">
            <v>109</v>
          </cell>
          <cell r="X246">
            <v>114</v>
          </cell>
          <cell r="Y246">
            <v>117</v>
          </cell>
          <cell r="Z246">
            <v>143</v>
          </cell>
          <cell r="AA246">
            <v>145</v>
          </cell>
          <cell r="AB246">
            <v>147</v>
          </cell>
          <cell r="AC246">
            <v>149</v>
          </cell>
          <cell r="AD246">
            <v>151</v>
          </cell>
          <cell r="AE246">
            <v>153</v>
          </cell>
          <cell r="AF246">
            <v>154</v>
          </cell>
          <cell r="AG246">
            <v>155</v>
          </cell>
          <cell r="AH246">
            <v>156</v>
          </cell>
          <cell r="AI246">
            <v>157</v>
          </cell>
          <cell r="AL246">
            <v>32</v>
          </cell>
          <cell r="AN246">
            <v>109</v>
          </cell>
          <cell r="AO246">
            <v>145</v>
          </cell>
          <cell r="AP246">
            <v>153</v>
          </cell>
          <cell r="AQ246">
            <v>158</v>
          </cell>
          <cell r="AR246">
            <v>163</v>
          </cell>
          <cell r="AS246">
            <v>168</v>
          </cell>
          <cell r="AT246">
            <v>173</v>
          </cell>
          <cell r="AU246">
            <v>178</v>
          </cell>
          <cell r="AV246">
            <v>183</v>
          </cell>
          <cell r="AW246">
            <v>188</v>
          </cell>
        </row>
        <row r="247">
          <cell r="I247" t="str">
            <v>Total headcount</v>
          </cell>
          <cell r="O247">
            <v>66</v>
          </cell>
          <cell r="V247">
            <v>190</v>
          </cell>
          <cell r="W247">
            <v>222</v>
          </cell>
          <cell r="X247">
            <v>247</v>
          </cell>
          <cell r="Y247">
            <v>271</v>
          </cell>
          <cell r="Z247">
            <v>323</v>
          </cell>
          <cell r="AA247">
            <v>312.25862398332805</v>
          </cell>
          <cell r="AB247">
            <v>308.91126632250229</v>
          </cell>
          <cell r="AC247">
            <v>331.50414858795767</v>
          </cell>
          <cell r="AD247">
            <v>386.27716865527248</v>
          </cell>
          <cell r="AE247">
            <v>429.35560797707609</v>
          </cell>
          <cell r="AF247">
            <v>378.41630124506526</v>
          </cell>
          <cell r="AG247">
            <v>401.94878016289863</v>
          </cell>
          <cell r="AH247">
            <v>415.24795630441787</v>
          </cell>
          <cell r="AI247">
            <v>461.5572785753568</v>
          </cell>
          <cell r="AL247">
            <v>66</v>
          </cell>
          <cell r="AN247">
            <v>222</v>
          </cell>
          <cell r="AO247">
            <v>312.25862398332805</v>
          </cell>
          <cell r="AP247">
            <v>429.35560797707609</v>
          </cell>
          <cell r="AQ247">
            <v>483.81983831308628</v>
          </cell>
          <cell r="AR247">
            <v>532.2018221443949</v>
          </cell>
          <cell r="AS247">
            <v>574.77796791594653</v>
          </cell>
          <cell r="AT247">
            <v>611.56375786256717</v>
          </cell>
          <cell r="AU247">
            <v>642.87582226513064</v>
          </cell>
          <cell r="AV247">
            <v>669.20801594511045</v>
          </cell>
          <cell r="AW247">
            <v>691.13662421159972</v>
          </cell>
        </row>
        <row r="248">
          <cell r="I248" t="str">
            <v>Period-to-period change</v>
          </cell>
          <cell r="W248">
            <v>32</v>
          </cell>
          <cell r="X248">
            <v>25</v>
          </cell>
          <cell r="Y248">
            <v>24</v>
          </cell>
          <cell r="Z248">
            <v>52</v>
          </cell>
          <cell r="AA248">
            <v>-10.74137601667195</v>
          </cell>
          <cell r="AB248">
            <v>-3.3473576608257645</v>
          </cell>
          <cell r="AC248">
            <v>22.592882265455387</v>
          </cell>
          <cell r="AD248">
            <v>54.773020067314803</v>
          </cell>
          <cell r="AE248">
            <v>43.078439321803614</v>
          </cell>
          <cell r="AF248">
            <v>-50.939306732010834</v>
          </cell>
          <cell r="AG248">
            <v>23.532478917833373</v>
          </cell>
          <cell r="AH248">
            <v>13.29917614151924</v>
          </cell>
          <cell r="AI248">
            <v>46.309322270938935</v>
          </cell>
          <cell r="AO248">
            <v>90.25862398332805</v>
          </cell>
          <cell r="AP248">
            <v>117.09698399374804</v>
          </cell>
          <cell r="AQ248">
            <v>54.464230336010189</v>
          </cell>
          <cell r="AR248">
            <v>48.381983831308617</v>
          </cell>
          <cell r="AS248">
            <v>42.576145771551637</v>
          </cell>
          <cell r="AT248">
            <v>36.785789946620639</v>
          </cell>
          <cell r="AU248">
            <v>31.312064402563465</v>
          </cell>
          <cell r="AV248">
            <v>26.33219367997981</v>
          </cell>
          <cell r="AW248">
            <v>21.928608266489277</v>
          </cell>
        </row>
        <row r="251">
          <cell r="I251" t="str">
            <v>Unique users</v>
          </cell>
          <cell r="AA251">
            <v>400</v>
          </cell>
          <cell r="AB251">
            <v>420</v>
          </cell>
          <cell r="AC251">
            <v>450</v>
          </cell>
          <cell r="AD251">
            <v>500</v>
          </cell>
          <cell r="AE251">
            <v>600</v>
          </cell>
          <cell r="AF251">
            <v>650</v>
          </cell>
        </row>
        <row r="252">
          <cell r="I252" t="str">
            <v>Profiles</v>
          </cell>
          <cell r="X252">
            <v>150</v>
          </cell>
          <cell r="AA252">
            <v>350</v>
          </cell>
          <cell r="AB252">
            <v>350</v>
          </cell>
          <cell r="AC252">
            <v>450</v>
          </cell>
          <cell r="AD252">
            <v>480</v>
          </cell>
          <cell r="AE252">
            <v>170</v>
          </cell>
          <cell r="AF252">
            <v>170</v>
          </cell>
        </row>
        <row r="253">
          <cell r="I253" t="str">
            <v>Profiles</v>
          </cell>
          <cell r="X253">
            <v>150</v>
          </cell>
          <cell r="AA253">
            <v>350</v>
          </cell>
          <cell r="AB253">
            <v>350</v>
          </cell>
          <cell r="AC253">
            <v>450</v>
          </cell>
          <cell r="AD253">
            <v>480</v>
          </cell>
          <cell r="AE253">
            <v>625</v>
          </cell>
          <cell r="AF253">
            <v>650</v>
          </cell>
        </row>
        <row r="254">
          <cell r="I254" t="str">
            <v>Profiles that link PC &amp; Mobile users</v>
          </cell>
          <cell r="AE254">
            <v>50</v>
          </cell>
        </row>
      </sheetData>
      <sheetData sheetId="6">
        <row r="1">
          <cell r="B1" t="str">
            <v>ElementName</v>
          </cell>
          <cell r="C1" t="str">
            <v>ScaleOverride</v>
          </cell>
          <cell r="D1" t="str">
            <v>UnitOverride</v>
          </cell>
          <cell r="E1" t="str">
            <v>ReverseSign</v>
          </cell>
          <cell r="F1" t="str">
            <v>IsDrivingAssumption</v>
          </cell>
          <cell r="G1" t="str">
            <v>SegmentID</v>
          </cell>
          <cell r="I1" t="str">
            <v>Select Model Case:</v>
          </cell>
          <cell r="L1">
            <v>7.5</v>
          </cell>
          <cell r="Y1" t="str">
            <v>Jordan Monahan: 212-761-8094 / jordan.monahan@morganstanley.com</v>
          </cell>
        </row>
        <row r="2">
          <cell r="Y2" t="str">
            <v>Scott Devitt: 212-761-3365 / scott.devitt@morganstanley.com</v>
          </cell>
        </row>
        <row r="3">
          <cell r="M3" t="str">
            <v>2009-FY</v>
          </cell>
          <cell r="N3" t="str">
            <v>2010-FY</v>
          </cell>
          <cell r="O3" t="str">
            <v>2011-FY</v>
          </cell>
          <cell r="P3" t="str">
            <v>2012-FY</v>
          </cell>
          <cell r="Q3" t="str">
            <v>2013-FY</v>
          </cell>
          <cell r="R3" t="str">
            <v>2014-FY</v>
          </cell>
          <cell r="S3" t="str">
            <v>2015-FY</v>
          </cell>
          <cell r="T3" t="str">
            <v>2016-FY</v>
          </cell>
          <cell r="U3" t="str">
            <v>2017-FY</v>
          </cell>
          <cell r="V3" t="str">
            <v>2018-FY</v>
          </cell>
          <cell r="W3" t="str">
            <v>2019-FY</v>
          </cell>
          <cell r="X3" t="str">
            <v>2020-FY</v>
          </cell>
        </row>
        <row r="4">
          <cell r="I4" t="str">
            <v>Period-End Date</v>
          </cell>
          <cell r="M4">
            <v>40178</v>
          </cell>
          <cell r="N4">
            <v>40543</v>
          </cell>
          <cell r="O4">
            <v>40908</v>
          </cell>
          <cell r="P4">
            <v>41274</v>
          </cell>
          <cell r="Q4">
            <v>41639</v>
          </cell>
          <cell r="R4">
            <v>42004</v>
          </cell>
          <cell r="S4">
            <v>42369</v>
          </cell>
          <cell r="T4">
            <v>42735</v>
          </cell>
          <cell r="U4">
            <v>43100</v>
          </cell>
          <cell r="V4">
            <v>43465</v>
          </cell>
          <cell r="W4">
            <v>43830</v>
          </cell>
          <cell r="X4">
            <v>44196</v>
          </cell>
        </row>
        <row r="5">
          <cell r="I5" t="str">
            <v>Morgan Stanley | Millennial Media</v>
          </cell>
          <cell r="Y5" t="str">
            <v>Erhan Soyer-Osman: 212-761-3483 / erhan.soyer@morganstanley.com</v>
          </cell>
        </row>
        <row r="6">
          <cell r="I6" t="str">
            <v>(USD millions)</v>
          </cell>
          <cell r="M6">
            <v>40178</v>
          </cell>
          <cell r="N6">
            <v>40543</v>
          </cell>
          <cell r="O6">
            <v>40908</v>
          </cell>
          <cell r="P6">
            <v>41274</v>
          </cell>
          <cell r="Q6">
            <v>41639</v>
          </cell>
          <cell r="R6">
            <v>42004</v>
          </cell>
          <cell r="S6">
            <v>42369</v>
          </cell>
          <cell r="T6">
            <v>42735</v>
          </cell>
          <cell r="U6">
            <v>43100</v>
          </cell>
          <cell r="V6">
            <v>43465</v>
          </cell>
          <cell r="W6">
            <v>43830</v>
          </cell>
          <cell r="X6">
            <v>44196</v>
          </cell>
          <cell r="Y6" t="str">
            <v>TY - 2021</v>
          </cell>
        </row>
        <row r="8">
          <cell r="I8" t="str">
            <v>Discounted Cash Flow (DCF) Valuation Analysis</v>
          </cell>
        </row>
        <row r="9">
          <cell r="I9" t="str">
            <v>Revenue</v>
          </cell>
          <cell r="M9">
            <v>16.22</v>
          </cell>
          <cell r="N9">
            <v>47.827999999999996</v>
          </cell>
          <cell r="O9">
            <v>103.678</v>
          </cell>
          <cell r="P9">
            <v>192.32100000000003</v>
          </cell>
          <cell r="Q9">
            <v>294.197</v>
          </cell>
          <cell r="R9">
            <v>443.47384999999997</v>
          </cell>
          <cell r="S9">
            <v>620.86338999999987</v>
          </cell>
          <cell r="T9">
            <v>819.53967479999983</v>
          </cell>
          <cell r="U9">
            <v>1029.3418315487997</v>
          </cell>
          <cell r="V9">
            <v>1240.151038649994</v>
          </cell>
          <cell r="W9">
            <v>1443.3373848224089</v>
          </cell>
          <cell r="X9">
            <v>1632.5185025258518</v>
          </cell>
          <cell r="Y9">
            <v>1697.8192426268859</v>
          </cell>
        </row>
        <row r="10">
          <cell r="I10" t="str">
            <v>y/y Growth - %</v>
          </cell>
          <cell r="M10" t="str">
            <v>NA</v>
          </cell>
          <cell r="N10">
            <v>1.9487053020961773</v>
          </cell>
          <cell r="O10">
            <v>1.1677260182319982</v>
          </cell>
          <cell r="P10">
            <v>0.8549836995312412</v>
          </cell>
          <cell r="Q10">
            <v>0.52971854347679126</v>
          </cell>
          <cell r="R10">
            <v>0.50740439229495871</v>
          </cell>
          <cell r="S10">
            <v>0.39999999999999969</v>
          </cell>
          <cell r="T10">
            <v>0.32000000000000006</v>
          </cell>
          <cell r="U10">
            <v>0.25600000000000001</v>
          </cell>
          <cell r="V10">
            <v>0.20480000000000009</v>
          </cell>
          <cell r="W10">
            <v>0.16383999999999999</v>
          </cell>
          <cell r="X10">
            <v>0.13107200000000008</v>
          </cell>
          <cell r="Y10">
            <v>4.0000000000000036E-2</v>
          </cell>
        </row>
        <row r="12">
          <cell r="I12" t="str">
            <v>Adj. EBITDA</v>
          </cell>
          <cell r="M12">
            <v>-7.048</v>
          </cell>
          <cell r="N12">
            <v>-6.3570000000000011</v>
          </cell>
          <cell r="O12">
            <v>1.8920000000000079</v>
          </cell>
          <cell r="P12">
            <v>1.8860000000000174</v>
          </cell>
          <cell r="Q12">
            <v>4.6455999999999857</v>
          </cell>
          <cell r="R12">
            <v>43.446115499999976</v>
          </cell>
          <cell r="S12">
            <v>81.505984439814739</v>
          </cell>
          <cell r="T12">
            <v>125.41252358299987</v>
          </cell>
          <cell r="U12">
            <v>180.01329205030473</v>
          </cell>
          <cell r="V12">
            <v>225.45621774426269</v>
          </cell>
          <cell r="W12">
            <v>265.88267967478311</v>
          </cell>
          <cell r="X12">
            <v>300.63595166771194</v>
          </cell>
          <cell r="Y12">
            <v>312.66138973442042</v>
          </cell>
        </row>
        <row r="13">
          <cell r="I13" t="str">
            <v>(-) Cash Taxes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-0.14331999999999709</v>
          </cell>
          <cell r="R13">
            <v>-16.258446200000005</v>
          </cell>
          <cell r="S13">
            <v>-29.770788452777772</v>
          </cell>
          <cell r="T13">
            <v>-43.782609031879986</v>
          </cell>
          <cell r="U13">
            <v>-61.50352871326465</v>
          </cell>
          <cell r="V13">
            <v>-77.302073012241948</v>
          </cell>
          <cell r="W13">
            <v>-91.187944979922818</v>
          </cell>
          <cell r="X13">
            <v>-103.10635539523973</v>
          </cell>
        </row>
        <row r="14">
          <cell r="I14" t="str">
            <v>(+/-) Changes in Working Capital</v>
          </cell>
          <cell r="M14">
            <v>0.85800000000000065</v>
          </cell>
          <cell r="N14">
            <v>-4.9710000000000027</v>
          </cell>
          <cell r="O14">
            <v>-5.0159999999999982</v>
          </cell>
          <cell r="P14">
            <v>-9.4470000000000027</v>
          </cell>
          <cell r="Q14">
            <v>-7.7484513006942812E-2</v>
          </cell>
          <cell r="R14">
            <v>-7.1500377906873043</v>
          </cell>
          <cell r="S14">
            <v>-7.9712578278035169</v>
          </cell>
          <cell r="T14">
            <v>-10.082157944854414</v>
          </cell>
          <cell r="U14">
            <v>-10.834114735831683</v>
          </cell>
          <cell r="V14">
            <v>-10.680523932190788</v>
          </cell>
          <cell r="W14">
            <v>-10.208919816189905</v>
          </cell>
          <cell r="X14">
            <v>-9.4409191011862639</v>
          </cell>
        </row>
        <row r="15">
          <cell r="I15" t="str">
            <v>(-) Capex</v>
          </cell>
          <cell r="M15">
            <v>-7.9000000000000001E-2</v>
          </cell>
          <cell r="N15">
            <v>-0.64</v>
          </cell>
          <cell r="O15">
            <v>-3.528</v>
          </cell>
          <cell r="P15">
            <v>-5.26</v>
          </cell>
          <cell r="Q15">
            <v>-7.1819000000000006</v>
          </cell>
          <cell r="R15">
            <v>-13.304215499999998</v>
          </cell>
          <cell r="S15">
            <v>-17.073743224999998</v>
          </cell>
          <cell r="T15">
            <v>-20.488491869999997</v>
          </cell>
          <cell r="U15">
            <v>-23.160191209847998</v>
          </cell>
          <cell r="V15">
            <v>-24.803020772999886</v>
          </cell>
          <cell r="W15">
            <v>-28.866747696448179</v>
          </cell>
          <cell r="X15">
            <v>-32.650370050517033</v>
          </cell>
        </row>
        <row r="16">
          <cell r="I16" t="str">
            <v>(-) Stock-based compensation</v>
          </cell>
          <cell r="M16">
            <v>-0.21200000000000002</v>
          </cell>
          <cell r="N16">
            <v>-0.41200000000000003</v>
          </cell>
          <cell r="O16">
            <v>-1.833</v>
          </cell>
          <cell r="P16">
            <v>-7.5980000000000008</v>
          </cell>
          <cell r="Q16">
            <v>-10.0649</v>
          </cell>
          <cell r="R16">
            <v>-13.304215499999998</v>
          </cell>
          <cell r="S16">
            <v>-18.625901699999996</v>
          </cell>
          <cell r="T16">
            <v>-24.586190243999994</v>
          </cell>
          <cell r="U16">
            <v>-30.880254946463992</v>
          </cell>
          <cell r="V16">
            <v>-37.204531159499815</v>
          </cell>
          <cell r="W16">
            <v>-43.300121544672265</v>
          </cell>
          <cell r="X16">
            <v>-48.975555075775553</v>
          </cell>
        </row>
        <row r="17">
          <cell r="I17" t="str">
            <v>Unlevered free cash flow (UFCF)</v>
          </cell>
          <cell r="M17">
            <v>-6.480999999999999</v>
          </cell>
          <cell r="N17">
            <v>-12.380000000000004</v>
          </cell>
          <cell r="O17">
            <v>-8.4849999999999905</v>
          </cell>
          <cell r="P17">
            <v>-20.418999999999986</v>
          </cell>
          <cell r="Q17">
            <v>-12.822004513006956</v>
          </cell>
          <cell r="R17">
            <v>-6.5707994906873282</v>
          </cell>
          <cell r="S17">
            <v>8.0642932342334532</v>
          </cell>
          <cell r="T17">
            <v>26.473074492265475</v>
          </cell>
          <cell r="U17">
            <v>53.635202444896407</v>
          </cell>
          <cell r="V17">
            <v>75.46606886733025</v>
          </cell>
          <cell r="W17">
            <v>92.318945637549945</v>
          </cell>
          <cell r="X17">
            <v>106.46275204499332</v>
          </cell>
          <cell r="Y17">
            <v>110.72126212679306</v>
          </cell>
        </row>
        <row r="18">
          <cell r="I18" t="str">
            <v>% of Revenue</v>
          </cell>
          <cell r="M18">
            <v>-0.39956843403205916</v>
          </cell>
          <cell r="N18">
            <v>-0.25884419168687811</v>
          </cell>
          <cell r="O18">
            <v>-8.1839927467736551E-2</v>
          </cell>
          <cell r="P18">
            <v>-0.10617145293545678</v>
          </cell>
          <cell r="Q18">
            <v>-4.3583056635543377E-2</v>
          </cell>
          <cell r="R18">
            <v>-1.4816656023094324E-2</v>
          </cell>
          <cell r="S18">
            <v>1.2988836778141251E-2</v>
          </cell>
          <cell r="T18">
            <v>3.2302370838514873E-2</v>
          </cell>
          <cell r="U18">
            <v>5.2106307934842375E-2</v>
          </cell>
          <cell r="V18">
            <v>6.0852320818503891E-2</v>
          </cell>
          <cell r="W18">
            <v>6.3962138449638412E-2</v>
          </cell>
          <cell r="X18">
            <v>6.5213810367400371E-2</v>
          </cell>
          <cell r="Y18">
            <v>6.5213810367400371E-2</v>
          </cell>
        </row>
        <row r="20">
          <cell r="I20" t="str">
            <v>Adj. EBITDA Margin</v>
          </cell>
          <cell r="M20">
            <v>-0.43452527743526514</v>
          </cell>
          <cell r="N20">
            <v>-0.13291377435811663</v>
          </cell>
          <cell r="O20">
            <v>1.8248808811898453E-2</v>
          </cell>
          <cell r="P20">
            <v>9.8065213887199906E-3</v>
          </cell>
          <cell r="Q20">
            <v>1.5790779647651014E-2</v>
          </cell>
          <cell r="R20">
            <v>9.7967705423893603E-2</v>
          </cell>
          <cell r="S20">
            <v>0.13127845151219941</v>
          </cell>
          <cell r="T20">
            <v>0.15302800759902868</v>
          </cell>
          <cell r="U20">
            <v>0.17488193575058311</v>
          </cell>
          <cell r="V20">
            <v>0.18179738654227975</v>
          </cell>
          <cell r="W20">
            <v>0.18421381062439385</v>
          </cell>
          <cell r="X20">
            <v>0.18415469791157923</v>
          </cell>
          <cell r="Y20">
            <v>0.18415469791157923</v>
          </cell>
        </row>
        <row r="21">
          <cell r="I21" t="str">
            <v>UFCF / Adj. EBITDA</v>
          </cell>
          <cell r="M21">
            <v>0.91955164585698057</v>
          </cell>
          <cell r="N21">
            <v>1.9474594934717637</v>
          </cell>
          <cell r="O21">
            <v>-4.484672304439723</v>
          </cell>
          <cell r="P21">
            <v>-10.826617179215162</v>
          </cell>
          <cell r="Q21">
            <v>-2.7600319685308667</v>
          </cell>
          <cell r="R21">
            <v>-0.15124020674960761</v>
          </cell>
          <cell r="S21">
            <v>9.8941118123519509E-2</v>
          </cell>
          <cell r="T21">
            <v>0.2110879658261976</v>
          </cell>
          <cell r="U21">
            <v>0.29795134478129565</v>
          </cell>
          <cell r="V21">
            <v>0.33472604846468323</v>
          </cell>
          <cell r="W21">
            <v>0.34721684673281739</v>
          </cell>
          <cell r="X21">
            <v>0.35412515188025445</v>
          </cell>
          <cell r="Y21">
            <v>0.35412515188025445</v>
          </cell>
        </row>
        <row r="24">
          <cell r="I24" t="str">
            <v>NPV Calculations</v>
          </cell>
          <cell r="Q24">
            <v>41639</v>
          </cell>
          <cell r="R24">
            <v>42004</v>
          </cell>
          <cell r="S24">
            <v>42369</v>
          </cell>
          <cell r="T24">
            <v>42735</v>
          </cell>
          <cell r="U24">
            <v>43100</v>
          </cell>
          <cell r="V24">
            <v>43465</v>
          </cell>
          <cell r="W24">
            <v>43830</v>
          </cell>
          <cell r="X24">
            <v>44196</v>
          </cell>
        </row>
        <row r="25">
          <cell r="I25" t="str">
            <v>Year for current value</v>
          </cell>
          <cell r="Q25">
            <v>0.25</v>
          </cell>
          <cell r="R25">
            <v>0.25</v>
          </cell>
          <cell r="S25">
            <v>1.25</v>
          </cell>
          <cell r="T25">
            <v>2.25</v>
          </cell>
          <cell r="U25">
            <v>3.25</v>
          </cell>
          <cell r="V25">
            <v>4.25</v>
          </cell>
          <cell r="W25">
            <v>5.25</v>
          </cell>
          <cell r="X25">
            <v>6.25</v>
          </cell>
        </row>
        <row r="26">
          <cell r="I26" t="str">
            <v>Discounted cash flows</v>
          </cell>
          <cell r="Q26">
            <v>-14.468812009488307</v>
          </cell>
          <cell r="R26">
            <v>-6.3660383334946218</v>
          </cell>
          <cell r="S26">
            <v>6.8836928567059079</v>
          </cell>
          <cell r="T26">
            <v>19.909653108794995</v>
          </cell>
          <cell r="U26">
            <v>35.539668636346178</v>
          </cell>
          <cell r="V26">
            <v>44.05744584618671</v>
          </cell>
          <cell r="W26">
            <v>47.485669204285337</v>
          </cell>
          <cell r="X26">
            <v>48.247359919038935</v>
          </cell>
        </row>
        <row r="29">
          <cell r="I29" t="str">
            <v>Fair value (one year forward)</v>
          </cell>
          <cell r="O29" t="str">
            <v>Target equity value sensitivity analysis</v>
          </cell>
          <cell r="P29" t="str">
            <v>Target equity value sensitivity analysis</v>
          </cell>
        </row>
        <row r="30">
          <cell r="I30" t="str">
            <v>PV fo FCF</v>
          </cell>
          <cell r="L30">
            <v>195.75745123786342</v>
          </cell>
          <cell r="P30">
            <v>0.11499999999999999</v>
          </cell>
          <cell r="Q30">
            <v>0.125</v>
          </cell>
          <cell r="R30">
            <v>0.13</v>
          </cell>
          <cell r="S30">
            <v>0.13500000000000001</v>
          </cell>
          <cell r="T30">
            <v>0.14000000000000001</v>
          </cell>
          <cell r="U30">
            <v>0.14500000000000002</v>
          </cell>
          <cell r="AA30" t="str">
            <v>Perpetual Growth Rate</v>
          </cell>
          <cell r="AC30">
            <v>0.04</v>
          </cell>
          <cell r="AE30" t="str">
            <v>2014 to 2017 rev CAGR</v>
          </cell>
          <cell r="AG30">
            <v>0.32402809942706357</v>
          </cell>
          <cell r="AI30" t="str">
            <v>2013 to 2016E rev CAGR</v>
          </cell>
          <cell r="AK30">
            <v>0.40705340372969856</v>
          </cell>
        </row>
        <row r="31">
          <cell r="I31" t="str">
            <v>NPV of terminal value</v>
          </cell>
          <cell r="L31">
            <v>528.18162437684737</v>
          </cell>
          <cell r="O31">
            <v>5.5E-2</v>
          </cell>
          <cell r="P31">
            <v>3.5000000000000003E-2</v>
          </cell>
          <cell r="Q31">
            <v>893.85794446881971</v>
          </cell>
          <cell r="R31">
            <v>847.58654115937702</v>
          </cell>
          <cell r="S31">
            <v>806.39994136251585</v>
          </cell>
          <cell r="T31">
            <v>769.55615369759755</v>
          </cell>
          <cell r="U31">
            <v>736.44868858138193</v>
          </cell>
          <cell r="AA31" t="str">
            <v>Base Case</v>
          </cell>
          <cell r="AB31">
            <v>1</v>
          </cell>
          <cell r="AC31">
            <v>0.04</v>
          </cell>
          <cell r="AE31" t="str">
            <v>Bull Case</v>
          </cell>
          <cell r="AF31">
            <v>2</v>
          </cell>
          <cell r="AG31">
            <v>0.3540569319625938</v>
          </cell>
          <cell r="AI31" t="str">
            <v>Bull Case</v>
          </cell>
          <cell r="AJ31">
            <v>2</v>
          </cell>
          <cell r="AK31">
            <v>0.43671683596732691</v>
          </cell>
        </row>
        <row r="32">
          <cell r="I32" t="str">
            <v>Enterprise value</v>
          </cell>
          <cell r="L32">
            <v>723.93907561471076</v>
          </cell>
          <cell r="O32">
            <v>0.06</v>
          </cell>
          <cell r="P32">
            <v>0.04</v>
          </cell>
          <cell r="Q32">
            <v>928.51856483730853</v>
          </cell>
          <cell r="R32">
            <v>877.75093799020294</v>
          </cell>
          <cell r="S32">
            <v>832.80902258135825</v>
          </cell>
          <cell r="T32">
            <v>792.80259147225195</v>
          </cell>
          <cell r="U32">
            <v>757.01160717075675</v>
          </cell>
          <cell r="AA32" t="str">
            <v>Bull Case</v>
          </cell>
          <cell r="AB32">
            <v>2</v>
          </cell>
          <cell r="AC32">
            <v>0.04</v>
          </cell>
          <cell r="AE32" t="str">
            <v>Base Case</v>
          </cell>
          <cell r="AF32">
            <v>1</v>
          </cell>
          <cell r="AG32">
            <v>0.32402809942706357</v>
          </cell>
          <cell r="AI32" t="str">
            <v>Base Case</v>
          </cell>
          <cell r="AJ32">
            <v>1</v>
          </cell>
          <cell r="AK32">
            <v>0.40705340372969856</v>
          </cell>
        </row>
        <row r="33">
          <cell r="I33" t="str">
            <v>(-) Debt</v>
          </cell>
          <cell r="L33">
            <v>0.27500000000000002</v>
          </cell>
          <cell r="O33">
            <v>6.5000000000000002E-2</v>
          </cell>
          <cell r="P33">
            <v>4.4999999999999998E-2</v>
          </cell>
          <cell r="Q33">
            <v>967.51176275185821</v>
          </cell>
          <cell r="R33">
            <v>911.46408738936123</v>
          </cell>
          <cell r="S33">
            <v>862.15244615784968</v>
          </cell>
          <cell r="T33">
            <v>818.49602269686977</v>
          </cell>
          <cell r="U33">
            <v>779.63081761906903</v>
          </cell>
          <cell r="AA33" t="str">
            <v>Bear Case</v>
          </cell>
          <cell r="AB33">
            <v>3</v>
          </cell>
          <cell r="AC33">
            <v>3.5000000000000003E-2</v>
          </cell>
          <cell r="AE33" t="str">
            <v>Bear Case</v>
          </cell>
          <cell r="AF33">
            <v>3</v>
          </cell>
          <cell r="AG33">
            <v>0.29399793283298808</v>
          </cell>
          <cell r="AI33" t="str">
            <v>Bear Case</v>
          </cell>
          <cell r="AJ33">
            <v>3</v>
          </cell>
          <cell r="AK33">
            <v>0.37739128879393269</v>
          </cell>
        </row>
        <row r="34">
          <cell r="I34" t="str">
            <v>(+) Cash</v>
          </cell>
          <cell r="L34">
            <v>109.14494696664748</v>
          </cell>
        </row>
        <row r="35">
          <cell r="I35" t="str">
            <v>Equity value</v>
          </cell>
          <cell r="L35">
            <v>832.80902258135825</v>
          </cell>
          <cell r="O35" t="str">
            <v>Target share price sensitivity analysis</v>
          </cell>
          <cell r="P35" t="str">
            <v>Target share price sensitivity analysis</v>
          </cell>
          <cell r="AA35" t="str">
            <v>FV/share</v>
          </cell>
          <cell r="AC35">
            <v>7.5</v>
          </cell>
          <cell r="AE35" t="str">
            <v>PT (market cap)</v>
          </cell>
          <cell r="AG35">
            <v>832.80902258135825</v>
          </cell>
          <cell r="AI35" t="str">
            <v>2013 to 2016E EPS CAGR</v>
          </cell>
          <cell r="AK35" t="str">
            <v>NM</v>
          </cell>
        </row>
        <row r="36">
          <cell r="I36" t="str">
            <v>Fully diluted shares</v>
          </cell>
          <cell r="L36">
            <v>112.90656025000001</v>
          </cell>
          <cell r="P36">
            <v>0.11499999999999999</v>
          </cell>
          <cell r="Q36">
            <v>0.125</v>
          </cell>
          <cell r="R36">
            <v>0.13</v>
          </cell>
          <cell r="S36">
            <v>0.13500000000000001</v>
          </cell>
          <cell r="T36">
            <v>0.14000000000000001</v>
          </cell>
          <cell r="U36">
            <v>0.14500000000000002</v>
          </cell>
          <cell r="AA36" t="str">
            <v>Bull Case</v>
          </cell>
          <cell r="AB36">
            <v>2</v>
          </cell>
          <cell r="AC36">
            <v>10</v>
          </cell>
          <cell r="AD36">
            <v>0.11111111111111116</v>
          </cell>
          <cell r="AE36" t="str">
            <v>Bull Case</v>
          </cell>
          <cell r="AF36">
            <v>2</v>
          </cell>
          <cell r="AG36">
            <v>1130.0407205805673</v>
          </cell>
          <cell r="AI36" t="str">
            <v>Bull Case</v>
          </cell>
          <cell r="AJ36">
            <v>2</v>
          </cell>
          <cell r="AK36">
            <v>4.372248593999279</v>
          </cell>
        </row>
        <row r="37">
          <cell r="I37" t="str">
            <v>Equity value per share</v>
          </cell>
          <cell r="L37">
            <v>7.5</v>
          </cell>
          <cell r="O37">
            <v>5.5E-2</v>
          </cell>
          <cell r="P37">
            <v>3.5000000000000003E-2</v>
          </cell>
          <cell r="Q37">
            <v>7.9167936963947989</v>
          </cell>
          <cell r="R37">
            <v>7.5069733705697308</v>
          </cell>
          <cell r="S37">
            <v>7.1421885457936956</v>
          </cell>
          <cell r="T37">
            <v>6.8158674924967215</v>
          </cell>
          <cell r="U37">
            <v>6.5226386044417808</v>
          </cell>
          <cell r="AA37" t="str">
            <v>Base Case</v>
          </cell>
          <cell r="AB37">
            <v>1</v>
          </cell>
          <cell r="AC37">
            <v>7.5</v>
          </cell>
          <cell r="AD37">
            <v>-0.16666666666666663</v>
          </cell>
          <cell r="AE37" t="str">
            <v>Base Case</v>
          </cell>
          <cell r="AF37">
            <v>1</v>
          </cell>
          <cell r="AG37">
            <v>832.80902258135825</v>
          </cell>
          <cell r="AI37" t="str">
            <v>Base Case</v>
          </cell>
          <cell r="AJ37">
            <v>1</v>
          </cell>
          <cell r="AK37" t="str">
            <v>NM</v>
          </cell>
        </row>
        <row r="38">
          <cell r="I38" t="str">
            <v>Implied terminal EBITDA multiple</v>
          </cell>
          <cell r="L38">
            <v>4</v>
          </cell>
          <cell r="O38">
            <v>0.06</v>
          </cell>
          <cell r="P38">
            <v>0.04</v>
          </cell>
          <cell r="Q38">
            <v>8.2237786961303563</v>
          </cell>
          <cell r="R38">
            <v>7.7741358522185857</v>
          </cell>
          <cell r="S38">
            <v>7.376090642893872</v>
          </cell>
          <cell r="T38">
            <v>7.0217584320770401</v>
          </cell>
          <cell r="U38">
            <v>6.7047619331823247</v>
          </cell>
          <cell r="AA38" t="str">
            <v>Bear Case</v>
          </cell>
          <cell r="AB38">
            <v>3</v>
          </cell>
          <cell r="AC38">
            <v>4</v>
          </cell>
          <cell r="AD38">
            <v>-0.55555555555555558</v>
          </cell>
          <cell r="AE38" t="str">
            <v>Bear Case</v>
          </cell>
          <cell r="AF38">
            <v>3</v>
          </cell>
          <cell r="AG38">
            <v>435.68886359213298</v>
          </cell>
          <cell r="AI38" t="str">
            <v>Bear Case</v>
          </cell>
          <cell r="AJ38">
            <v>3</v>
          </cell>
          <cell r="AK38" t="str">
            <v>NM</v>
          </cell>
        </row>
        <row r="39">
          <cell r="O39">
            <v>6.5000000000000002E-2</v>
          </cell>
          <cell r="P39">
            <v>4.4999999999999998E-2</v>
          </cell>
          <cell r="Q39">
            <v>8.5691368208328544</v>
          </cell>
          <cell r="R39">
            <v>8.0727292140614217</v>
          </cell>
          <cell r="S39">
            <v>7.6359818618940665</v>
          </cell>
          <cell r="T39">
            <v>7.2493221021394962</v>
          </cell>
          <cell r="U39">
            <v>6.9050975947969233</v>
          </cell>
        </row>
        <row r="40">
          <cell r="AA40" t="str">
            <v>2013E EBITDA</v>
          </cell>
          <cell r="AC40">
            <v>4.6455999999999857</v>
          </cell>
          <cell r="AE40" t="str">
            <v>2013E EBITDA multiple</v>
          </cell>
          <cell r="AG40">
            <v>155.83327785748085</v>
          </cell>
          <cell r="AI40" t="str">
            <v>2013E EBITDA margin</v>
          </cell>
          <cell r="AK40">
            <v>1.5790779647651014E-2</v>
          </cell>
        </row>
        <row r="41">
          <cell r="I41" t="str">
            <v>DCF assumptions</v>
          </cell>
          <cell r="AA41" t="str">
            <v>Bull Case</v>
          </cell>
          <cell r="AB41">
            <v>2</v>
          </cell>
          <cell r="AC41">
            <v>6.7437519999999562</v>
          </cell>
          <cell r="AE41" t="str">
            <v>Bull Case</v>
          </cell>
          <cell r="AF41">
            <v>2</v>
          </cell>
          <cell r="AG41">
            <v>150.67235657856645</v>
          </cell>
          <cell r="AI41" t="str">
            <v>Bull Case</v>
          </cell>
          <cell r="AJ41">
            <v>2</v>
          </cell>
          <cell r="AK41">
            <v>2.2787888454184849E-2</v>
          </cell>
        </row>
        <row r="42">
          <cell r="I42" t="str">
            <v>Valuation period</v>
          </cell>
          <cell r="L42" t="str">
            <v>One year forward</v>
          </cell>
          <cell r="AA42" t="str">
            <v>Base Case</v>
          </cell>
          <cell r="AB42">
            <v>1</v>
          </cell>
          <cell r="AC42">
            <v>4.6455999999999857</v>
          </cell>
          <cell r="AE42" t="str">
            <v>Base Case</v>
          </cell>
          <cell r="AF42">
            <v>1</v>
          </cell>
          <cell r="AG42">
            <v>155.83327785748085</v>
          </cell>
          <cell r="AI42" t="str">
            <v>Base Case</v>
          </cell>
          <cell r="AJ42">
            <v>1</v>
          </cell>
          <cell r="AK42">
            <v>1.5790779647651014E-2</v>
          </cell>
        </row>
        <row r="43">
          <cell r="I43" t="str">
            <v>Cost of Equity</v>
          </cell>
          <cell r="L43">
            <v>0.13500000000000001</v>
          </cell>
          <cell r="AA43" t="str">
            <v>Bear Case</v>
          </cell>
          <cell r="AB43">
            <v>3</v>
          </cell>
          <cell r="AC43">
            <v>0.62317599999998452</v>
          </cell>
          <cell r="AE43" t="str">
            <v>Bear Case</v>
          </cell>
          <cell r="AF43">
            <v>3</v>
          </cell>
          <cell r="AG43">
            <v>541.7152593473445</v>
          </cell>
          <cell r="AI43" t="str">
            <v>Bear Case</v>
          </cell>
          <cell r="AJ43">
            <v>3</v>
          </cell>
          <cell r="AK43">
            <v>2.1308207463493403E-3</v>
          </cell>
        </row>
        <row r="44">
          <cell r="I44" t="str">
            <v>Cost of Debt</v>
          </cell>
          <cell r="L44">
            <v>0</v>
          </cell>
        </row>
        <row r="45">
          <cell r="I45" t="str">
            <v>Marginal Tax-Rate</v>
          </cell>
          <cell r="L45">
            <v>0.35</v>
          </cell>
          <cell r="AA45" t="str">
            <v>2014E EBITDA</v>
          </cell>
          <cell r="AC45">
            <v>43.446115499999976</v>
          </cell>
          <cell r="AE45" t="str">
            <v>2014E EBITDA multiple</v>
          </cell>
          <cell r="AG45">
            <v>16.662918359518496</v>
          </cell>
          <cell r="AI45" t="str">
            <v>2014E EBITDA margin</v>
          </cell>
          <cell r="AK45">
            <v>9.7967705423893603E-2</v>
          </cell>
        </row>
        <row r="46">
          <cell r="I46" t="str">
            <v>Long-Term Debt / Total Cap.</v>
          </cell>
          <cell r="L46">
            <v>0</v>
          </cell>
          <cell r="AA46" t="str">
            <v>Bull Case</v>
          </cell>
          <cell r="AB46">
            <v>2</v>
          </cell>
          <cell r="AC46">
            <v>53.659755160000074</v>
          </cell>
          <cell r="AE46" t="str">
            <v>Bull Case</v>
          </cell>
          <cell r="AF46">
            <v>2</v>
          </cell>
          <cell r="AG46">
            <v>18.9359232630053</v>
          </cell>
          <cell r="AI46" t="str">
            <v>Bull Case</v>
          </cell>
          <cell r="AJ46">
            <v>2</v>
          </cell>
          <cell r="AK46">
            <v>0.11803408664001946</v>
          </cell>
        </row>
        <row r="47">
          <cell r="I47" t="str">
            <v>WACC</v>
          </cell>
          <cell r="L47">
            <v>0.13500000000000001</v>
          </cell>
          <cell r="AA47" t="str">
            <v>Base Case</v>
          </cell>
          <cell r="AB47">
            <v>1</v>
          </cell>
          <cell r="AC47">
            <v>43.446115499999976</v>
          </cell>
          <cell r="AE47" t="str">
            <v>Base Case</v>
          </cell>
          <cell r="AF47">
            <v>1</v>
          </cell>
          <cell r="AG47">
            <v>16.662918359518496</v>
          </cell>
          <cell r="AI47" t="str">
            <v>Base Case</v>
          </cell>
          <cell r="AJ47">
            <v>1</v>
          </cell>
          <cell r="AK47">
            <v>9.7967705423893603E-2</v>
          </cell>
        </row>
        <row r="48">
          <cell r="I48" t="str">
            <v>Perpetual Growth Rate</v>
          </cell>
          <cell r="L48">
            <v>0.04</v>
          </cell>
          <cell r="AA48" t="str">
            <v>Bear Case</v>
          </cell>
          <cell r="AB48">
            <v>3</v>
          </cell>
          <cell r="AC48">
            <v>25.039655919999991</v>
          </cell>
          <cell r="AE48" t="str">
            <v>Bear Case</v>
          </cell>
          <cell r="AF48">
            <v>3</v>
          </cell>
          <cell r="AG48">
            <v>13.481972337702652</v>
          </cell>
          <cell r="AI48" t="str">
            <v>Bear Case</v>
          </cell>
          <cell r="AJ48">
            <v>3</v>
          </cell>
          <cell r="AK48">
            <v>5.7903235999184365E-2</v>
          </cell>
        </row>
        <row r="50">
          <cell r="AA50" t="str">
            <v>2015E EBITDA</v>
          </cell>
          <cell r="AC50">
            <v>81.505984439814739</v>
          </cell>
          <cell r="AE50" t="str">
            <v>2015E EBITDA multiple</v>
          </cell>
          <cell r="AG50">
            <v>8.8820358479232695</v>
          </cell>
          <cell r="AI50" t="str">
            <v>2015E EBITDA margin</v>
          </cell>
          <cell r="AK50">
            <v>0.13127845151219941</v>
          </cell>
        </row>
        <row r="51">
          <cell r="AA51" t="str">
            <v>Bull Case</v>
          </cell>
          <cell r="AB51">
            <v>2</v>
          </cell>
          <cell r="AC51">
            <v>98.248921878048179</v>
          </cell>
          <cell r="AE51" t="str">
            <v>Bull Case</v>
          </cell>
          <cell r="AF51">
            <v>2</v>
          </cell>
          <cell r="AG51">
            <v>10.342067745869496</v>
          </cell>
          <cell r="AI51" t="str">
            <v>Bull Case</v>
          </cell>
          <cell r="AJ51">
            <v>2</v>
          </cell>
          <cell r="AK51">
            <v>0.15112994105646199</v>
          </cell>
        </row>
        <row r="52">
          <cell r="AA52" t="str">
            <v>Base Case</v>
          </cell>
          <cell r="AB52">
            <v>1</v>
          </cell>
          <cell r="AC52">
            <v>81.505984439814739</v>
          </cell>
          <cell r="AE52" t="str">
            <v>Base Case</v>
          </cell>
          <cell r="AF52">
            <v>1</v>
          </cell>
          <cell r="AG52">
            <v>8.8820358479232695</v>
          </cell>
          <cell r="AI52" t="str">
            <v>Base Case</v>
          </cell>
          <cell r="AJ52">
            <v>1</v>
          </cell>
          <cell r="AK52">
            <v>0.13127845151219941</v>
          </cell>
        </row>
        <row r="53">
          <cell r="AA53" t="str">
            <v>Bear Case</v>
          </cell>
          <cell r="AB53">
            <v>3</v>
          </cell>
          <cell r="AC53">
            <v>54.172223765614746</v>
          </cell>
          <cell r="AE53" t="str">
            <v>Bear Case</v>
          </cell>
          <cell r="AF53">
            <v>3</v>
          </cell>
          <cell r="AG53">
            <v>6.2316797242743105</v>
          </cell>
          <cell r="AI53" t="str">
            <v>Bear Case</v>
          </cell>
          <cell r="AJ53">
            <v>3</v>
          </cell>
          <cell r="AK53">
            <v>9.1438812078952977E-2</v>
          </cell>
        </row>
        <row r="55">
          <cell r="AA55" t="str">
            <v>2013E EPS</v>
          </cell>
          <cell r="AC55">
            <v>-7.9140191765229954E-3</v>
          </cell>
          <cell r="AE55" t="str">
            <v>2013E EPS multiple</v>
          </cell>
          <cell r="AG55" t="str">
            <v>NM</v>
          </cell>
          <cell r="AI55" t="str">
            <v>2014 to 2017E EBITDA CAGR</v>
          </cell>
          <cell r="AK55">
            <v>0.60614422538819501</v>
          </cell>
        </row>
        <row r="56">
          <cell r="AA56" t="str">
            <v>Bull Case</v>
          </cell>
          <cell r="AB56">
            <v>2</v>
          </cell>
          <cell r="AC56">
            <v>5.4818519625984084E-3</v>
          </cell>
          <cell r="AE56" t="str">
            <v>Bull Case</v>
          </cell>
          <cell r="AF56">
            <v>2</v>
          </cell>
          <cell r="AG56">
            <v>1824.201030642203</v>
          </cell>
          <cell r="AI56" t="str">
            <v>Bull Case</v>
          </cell>
          <cell r="AJ56">
            <v>2</v>
          </cell>
          <cell r="AK56">
            <v>0.60006444507192658</v>
          </cell>
        </row>
        <row r="57">
          <cell r="AA57" t="str">
            <v>Base Case</v>
          </cell>
          <cell r="AB57">
            <v>1</v>
          </cell>
          <cell r="AC57">
            <v>-7.9140191765229954E-3</v>
          </cell>
          <cell r="AE57" t="str">
            <v>Base Case</v>
          </cell>
          <cell r="AF57">
            <v>1</v>
          </cell>
          <cell r="AG57" t="str">
            <v>NM</v>
          </cell>
          <cell r="AI57" t="str">
            <v>Base Case</v>
          </cell>
          <cell r="AJ57">
            <v>1</v>
          </cell>
          <cell r="AK57">
            <v>0.60614422538819501</v>
          </cell>
        </row>
        <row r="58">
          <cell r="AA58" t="str">
            <v>Bear Case</v>
          </cell>
          <cell r="AB58">
            <v>3</v>
          </cell>
          <cell r="AC58">
            <v>-4.179593332938538E-2</v>
          </cell>
          <cell r="AE58" t="str">
            <v>Bear Case</v>
          </cell>
          <cell r="AF58">
            <v>3</v>
          </cell>
          <cell r="AG58" t="str">
            <v>NM</v>
          </cell>
          <cell r="AI58" t="str">
            <v>Bear Case</v>
          </cell>
          <cell r="AJ58">
            <v>3</v>
          </cell>
          <cell r="AK58">
            <v>0.71591745930165063</v>
          </cell>
        </row>
        <row r="60">
          <cell r="AA60" t="str">
            <v>2014E EPS</v>
          </cell>
          <cell r="AC60">
            <v>0.22476465237963411</v>
          </cell>
          <cell r="AE60" t="str">
            <v>2014E EPS multiple</v>
          </cell>
          <cell r="AG60">
            <v>33.368236155444407</v>
          </cell>
        </row>
        <row r="61">
          <cell r="AA61" t="str">
            <v>Bull Case</v>
          </cell>
          <cell r="AB61">
            <v>2</v>
          </cell>
          <cell r="AC61">
            <v>0.28092578561948917</v>
          </cell>
          <cell r="AE61" t="str">
            <v>Bull Case</v>
          </cell>
          <cell r="AF61">
            <v>2</v>
          </cell>
          <cell r="AG61">
            <v>35.596589960399321</v>
          </cell>
        </row>
        <row r="62">
          <cell r="AA62" t="str">
            <v>Base Case</v>
          </cell>
          <cell r="AB62">
            <v>1</v>
          </cell>
          <cell r="AC62">
            <v>0.22476465237963411</v>
          </cell>
          <cell r="AE62" t="str">
            <v>Base Case</v>
          </cell>
          <cell r="AF62">
            <v>1</v>
          </cell>
          <cell r="AG62">
            <v>33.368236155444407</v>
          </cell>
        </row>
        <row r="63">
          <cell r="AA63" t="str">
            <v>Bear Case</v>
          </cell>
          <cell r="AB63">
            <v>3</v>
          </cell>
          <cell r="AC63">
            <v>0.12353781430228308</v>
          </cell>
          <cell r="AE63" t="str">
            <v>Bear Case</v>
          </cell>
          <cell r="AF63">
            <v>3</v>
          </cell>
          <cell r="AG63">
            <v>32.378749960821324</v>
          </cell>
        </row>
        <row r="65">
          <cell r="AA65" t="str">
            <v>2015E EPS</v>
          </cell>
          <cell r="AC65">
            <v>0.44472702644233691</v>
          </cell>
          <cell r="AE65" t="str">
            <v>2015E EPS multiple</v>
          </cell>
          <cell r="AG65">
            <v>16.864277532214352</v>
          </cell>
        </row>
        <row r="66">
          <cell r="AA66" t="str">
            <v>Bull Case</v>
          </cell>
          <cell r="AB66">
            <v>2</v>
          </cell>
          <cell r="AC66">
            <v>0.53793653626809224</v>
          </cell>
          <cell r="AE66" t="str">
            <v>Bull Case</v>
          </cell>
          <cell r="AF66">
            <v>2</v>
          </cell>
          <cell r="AG66">
            <v>18.58955346177915</v>
          </cell>
        </row>
        <row r="67">
          <cell r="AA67" t="str">
            <v>Base Case</v>
          </cell>
          <cell r="AB67">
            <v>1</v>
          </cell>
          <cell r="AC67">
            <v>0.44472702644233691</v>
          </cell>
          <cell r="AE67" t="str">
            <v>Base Case</v>
          </cell>
          <cell r="AF67">
            <v>1</v>
          </cell>
          <cell r="AG67">
            <v>16.864277532214352</v>
          </cell>
        </row>
        <row r="68">
          <cell r="AA68" t="str">
            <v>Bear Case</v>
          </cell>
          <cell r="AB68">
            <v>3</v>
          </cell>
          <cell r="AC68">
            <v>0.29184123410326335</v>
          </cell>
          <cell r="AE68" t="str">
            <v>Bear Case</v>
          </cell>
          <cell r="AF68">
            <v>3</v>
          </cell>
          <cell r="AG68">
            <v>13.706082391992162</v>
          </cell>
        </row>
        <row r="73">
          <cell r="I73" t="str">
            <v>Scenarios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I74" t="str">
            <v>Total revenue</v>
          </cell>
          <cell r="N74">
            <v>47.827999999999996</v>
          </cell>
          <cell r="O74">
            <v>103.678</v>
          </cell>
          <cell r="P74">
            <v>192.32100000000003</v>
          </cell>
          <cell r="Q74">
            <v>294.197</v>
          </cell>
          <cell r="R74">
            <v>443.47384999999997</v>
          </cell>
          <cell r="S74">
            <v>620.86338999999987</v>
          </cell>
          <cell r="T74">
            <v>819.53967479999983</v>
          </cell>
          <cell r="U74">
            <v>1029.3418315487997</v>
          </cell>
          <cell r="V74">
            <v>1240.151038649994</v>
          </cell>
          <cell r="W74">
            <v>1443.3373848224089</v>
          </cell>
          <cell r="X74">
            <v>1632.5185025258518</v>
          </cell>
        </row>
        <row r="75">
          <cell r="I75" t="str">
            <v>Base case</v>
          </cell>
          <cell r="M75">
            <v>1</v>
          </cell>
          <cell r="N75">
            <v>47.827999999999996</v>
          </cell>
          <cell r="O75">
            <v>103.678</v>
          </cell>
          <cell r="P75">
            <v>192.32100000000003</v>
          </cell>
          <cell r="Q75">
            <v>294.197</v>
          </cell>
          <cell r="R75">
            <v>443.47384999999997</v>
          </cell>
          <cell r="S75">
            <v>620.86338999999987</v>
          </cell>
          <cell r="T75">
            <v>819.53967479999983</v>
          </cell>
          <cell r="U75">
            <v>1029.3418315487997</v>
          </cell>
          <cell r="V75">
            <v>1240.151038649994</v>
          </cell>
          <cell r="W75">
            <v>1443.3373848224089</v>
          </cell>
          <cell r="X75">
            <v>1632.5185025258518</v>
          </cell>
        </row>
        <row r="76">
          <cell r="I76" t="str">
            <v>Bull case</v>
          </cell>
          <cell r="M76">
            <v>2</v>
          </cell>
          <cell r="N76">
            <v>47.827999999999996</v>
          </cell>
          <cell r="O76">
            <v>103.678</v>
          </cell>
          <cell r="P76">
            <v>192.32100000000003</v>
          </cell>
          <cell r="Q76">
            <v>295.93579999999997</v>
          </cell>
          <cell r="R76">
            <v>454.61236400000007</v>
          </cell>
          <cell r="S76">
            <v>650.0956805200002</v>
          </cell>
          <cell r="T76">
            <v>877.62916870200036</v>
          </cell>
          <cell r="U76">
            <v>1128.6311109507724</v>
          </cell>
          <cell r="V76">
            <v>1393.6336958020138</v>
          </cell>
          <cell r="W76">
            <v>1663.7756513962761</v>
          </cell>
          <cell r="X76">
            <v>1931.7633231179773</v>
          </cell>
        </row>
        <row r="77">
          <cell r="I77" t="str">
            <v>Bear case</v>
          </cell>
          <cell r="M77">
            <v>3</v>
          </cell>
          <cell r="N77">
            <v>47.827999999999996</v>
          </cell>
          <cell r="O77">
            <v>103.678</v>
          </cell>
          <cell r="P77">
            <v>192.32100000000003</v>
          </cell>
          <cell r="Q77">
            <v>292.45819999999998</v>
          </cell>
          <cell r="R77">
            <v>432.43966399999999</v>
          </cell>
          <cell r="S77">
            <v>592.44233968000003</v>
          </cell>
          <cell r="T77">
            <v>764.25061818720008</v>
          </cell>
          <cell r="U77">
            <v>936.97125789750726</v>
          </cell>
          <cell r="V77">
            <v>1100.7538337779915</v>
          </cell>
          <cell r="W77">
            <v>1248.0787268908382</v>
          </cell>
          <cell r="X77">
            <v>1374.2245399751491</v>
          </cell>
        </row>
        <row r="79">
          <cell r="I79" t="str">
            <v>US revenue</v>
          </cell>
          <cell r="N79">
            <v>46.321999999999996</v>
          </cell>
          <cell r="O79">
            <v>93.356999999999999</v>
          </cell>
          <cell r="P79">
            <v>166.09700000000001</v>
          </cell>
          <cell r="Q79">
            <v>235.85047827803521</v>
          </cell>
          <cell r="R79">
            <v>349.7725180871177</v>
          </cell>
          <cell r="S79">
            <v>471.05562362196463</v>
          </cell>
          <cell r="T79">
            <v>597.20723293699325</v>
          </cell>
          <cell r="U79">
            <v>719.21202962239954</v>
          </cell>
          <cell r="V79">
            <v>829.30212212956712</v>
          </cell>
          <cell r="W79">
            <v>921.87486027460307</v>
          </cell>
          <cell r="X79">
            <v>993.73128688474037</v>
          </cell>
        </row>
        <row r="80">
          <cell r="I80" t="str">
            <v>Base case</v>
          </cell>
          <cell r="M80">
            <v>1</v>
          </cell>
          <cell r="N80">
            <v>46.321999999999996</v>
          </cell>
          <cell r="O80">
            <v>93.356999999999999</v>
          </cell>
          <cell r="P80">
            <v>166.09700000000001</v>
          </cell>
          <cell r="Q80">
            <v>235.85047827803521</v>
          </cell>
          <cell r="R80">
            <v>349.7725180871177</v>
          </cell>
          <cell r="S80">
            <v>471.05562362196463</v>
          </cell>
          <cell r="T80">
            <v>597.20723293699325</v>
          </cell>
          <cell r="U80">
            <v>719.21202962239954</v>
          </cell>
          <cell r="V80">
            <v>829.30212212956712</v>
          </cell>
          <cell r="W80">
            <v>921.87486027460307</v>
          </cell>
          <cell r="X80">
            <v>993.73128688474037</v>
          </cell>
        </row>
        <row r="81">
          <cell r="I81" t="str">
            <v>Bull case</v>
          </cell>
          <cell r="M81">
            <v>2</v>
          </cell>
          <cell r="N81">
            <v>46.321999999999996</v>
          </cell>
          <cell r="O81">
            <v>93.356999999999999</v>
          </cell>
          <cell r="P81">
            <v>166.09700000000001</v>
          </cell>
          <cell r="Q81">
            <v>237.2677211399444</v>
          </cell>
          <cell r="R81">
            <v>358.51023626190914</v>
          </cell>
          <cell r="S81">
            <v>493.16676743893026</v>
          </cell>
          <cell r="T81">
            <v>639.44626098149593</v>
          </cell>
          <cell r="U81">
            <v>788.46895829368054</v>
          </cell>
          <cell r="V81">
            <v>931.79245882697614</v>
          </cell>
          <cell r="W81">
            <v>1062.4978395041089</v>
          </cell>
          <cell r="X81">
            <v>1175.6835918151755</v>
          </cell>
        </row>
        <row r="82">
          <cell r="I82" t="str">
            <v>Bear case</v>
          </cell>
          <cell r="M82">
            <v>3</v>
          </cell>
          <cell r="N82">
            <v>46.321999999999996</v>
          </cell>
          <cell r="O82">
            <v>93.356999999999999</v>
          </cell>
          <cell r="P82">
            <v>166.09700000000001</v>
          </cell>
          <cell r="Q82">
            <v>234.43323541612602</v>
          </cell>
          <cell r="R82">
            <v>341.1156613640407</v>
          </cell>
          <cell r="S82">
            <v>449.55518587833586</v>
          </cell>
          <cell r="T82">
            <v>556.99867123743729</v>
          </cell>
          <cell r="U82">
            <v>654.7712332001729</v>
          </cell>
          <cell r="V82">
            <v>736.20262975022331</v>
          </cell>
          <cell r="W82">
            <v>797.29362790926825</v>
          </cell>
          <cell r="X82">
            <v>836.65095327005929</v>
          </cell>
        </row>
        <row r="84">
          <cell r="I84" t="str">
            <v>International revenue</v>
          </cell>
          <cell r="N84">
            <v>1.506</v>
          </cell>
          <cell r="O84">
            <v>10.321000000000002</v>
          </cell>
          <cell r="P84">
            <v>26.224000000000004</v>
          </cell>
          <cell r="Q84">
            <v>58.346521721964791</v>
          </cell>
          <cell r="R84">
            <v>93.701331912882324</v>
          </cell>
          <cell r="S84">
            <v>149.80776637803524</v>
          </cell>
          <cell r="T84">
            <v>222.33244186300652</v>
          </cell>
          <cell r="U84">
            <v>310.12980192640021</v>
          </cell>
          <cell r="V84">
            <v>410.84891652042683</v>
          </cell>
          <cell r="W84">
            <v>521.46252454780586</v>
          </cell>
          <cell r="X84">
            <v>638.7872156411114</v>
          </cell>
        </row>
        <row r="85">
          <cell r="I85" t="str">
            <v>Base case</v>
          </cell>
          <cell r="M85">
            <v>1</v>
          </cell>
          <cell r="N85">
            <v>1.506</v>
          </cell>
          <cell r="O85">
            <v>10.321000000000002</v>
          </cell>
          <cell r="P85">
            <v>26.224000000000004</v>
          </cell>
          <cell r="Q85">
            <v>58.346521721964791</v>
          </cell>
          <cell r="R85">
            <v>93.701331912882324</v>
          </cell>
          <cell r="S85">
            <v>149.80776637803524</v>
          </cell>
          <cell r="T85">
            <v>222.33244186300652</v>
          </cell>
          <cell r="U85">
            <v>310.12980192640021</v>
          </cell>
          <cell r="V85">
            <v>410.84891652042683</v>
          </cell>
          <cell r="W85">
            <v>521.46252454780586</v>
          </cell>
          <cell r="X85">
            <v>638.7872156411114</v>
          </cell>
        </row>
        <row r="86">
          <cell r="I86" t="str">
            <v>Bull case</v>
          </cell>
          <cell r="M86">
            <v>2</v>
          </cell>
          <cell r="N86">
            <v>1.506</v>
          </cell>
          <cell r="O86">
            <v>10.321000000000002</v>
          </cell>
          <cell r="P86">
            <v>26.224000000000004</v>
          </cell>
          <cell r="Q86">
            <v>58.668078860055616</v>
          </cell>
          <cell r="R86">
            <v>96.102127738090871</v>
          </cell>
          <cell r="S86">
            <v>156.92891308106996</v>
          </cell>
          <cell r="T86">
            <v>238.18290772050446</v>
          </cell>
          <cell r="U86">
            <v>340.16215265709189</v>
          </cell>
          <cell r="V86">
            <v>461.84123697503759</v>
          </cell>
          <cell r="W86">
            <v>601.27781189216716</v>
          </cell>
          <cell r="X86">
            <v>756.07973130280175</v>
          </cell>
        </row>
        <row r="87">
          <cell r="I87" t="str">
            <v>Bear case</v>
          </cell>
          <cell r="M87">
            <v>3</v>
          </cell>
          <cell r="N87">
            <v>1.506</v>
          </cell>
          <cell r="O87">
            <v>10.321000000000002</v>
          </cell>
          <cell r="P87">
            <v>26.224000000000004</v>
          </cell>
          <cell r="Q87">
            <v>58.02496458387396</v>
          </cell>
          <cell r="R87">
            <v>91.324002635959246</v>
          </cell>
          <cell r="S87">
            <v>142.88715380166417</v>
          </cell>
          <cell r="T87">
            <v>207.25194694976278</v>
          </cell>
          <cell r="U87">
            <v>282.20002469733441</v>
          </cell>
          <cell r="V87">
            <v>364.55120402776822</v>
          </cell>
          <cell r="W87">
            <v>450.78509898157</v>
          </cell>
          <cell r="X87">
            <v>537.57358670508984</v>
          </cell>
        </row>
        <row r="89">
          <cell r="I89" t="str">
            <v>Total revenue growth</v>
          </cell>
          <cell r="N89">
            <v>1.9487053020961773</v>
          </cell>
          <cell r="O89">
            <v>1.1677260182319982</v>
          </cell>
          <cell r="P89">
            <v>0.8549836995312412</v>
          </cell>
          <cell r="Q89">
            <v>0.52971854347679126</v>
          </cell>
          <cell r="R89">
            <v>0.50740439229495871</v>
          </cell>
          <cell r="S89">
            <v>0.39999999999999969</v>
          </cell>
          <cell r="T89">
            <v>0.32000000000000006</v>
          </cell>
          <cell r="U89">
            <v>0.25600000000000001</v>
          </cell>
          <cell r="V89">
            <v>0.20480000000000009</v>
          </cell>
          <cell r="W89">
            <v>0.16383999999999999</v>
          </cell>
          <cell r="X89">
            <v>0.13107200000000008</v>
          </cell>
        </row>
        <row r="90">
          <cell r="I90" t="str">
            <v>Base case</v>
          </cell>
          <cell r="M90">
            <v>1</v>
          </cell>
          <cell r="N90">
            <v>1.9487053020961773</v>
          </cell>
          <cell r="O90">
            <v>1.1677260182319982</v>
          </cell>
          <cell r="P90">
            <v>0.8549836995312412</v>
          </cell>
          <cell r="Q90">
            <v>0.52971854347679126</v>
          </cell>
          <cell r="R90">
            <v>0.50740439229495871</v>
          </cell>
          <cell r="S90">
            <v>0.39999999999999969</v>
          </cell>
          <cell r="T90">
            <v>0.32000000000000006</v>
          </cell>
          <cell r="U90">
            <v>0.25600000000000001</v>
          </cell>
          <cell r="V90">
            <v>0.20480000000000009</v>
          </cell>
          <cell r="W90">
            <v>0.16383999999999999</v>
          </cell>
          <cell r="X90">
            <v>0.13107200000000008</v>
          </cell>
        </row>
        <row r="91">
          <cell r="I91" t="str">
            <v>Bull case</v>
          </cell>
          <cell r="M91">
            <v>2</v>
          </cell>
          <cell r="N91">
            <v>1.9487053020961773</v>
          </cell>
          <cell r="O91">
            <v>1.1677260182319982</v>
          </cell>
          <cell r="P91">
            <v>0.8549836995312412</v>
          </cell>
          <cell r="Q91">
            <v>0.53875967783029388</v>
          </cell>
          <cell r="R91">
            <v>0.53618576731845247</v>
          </cell>
          <cell r="S91">
            <v>0.43000000000000016</v>
          </cell>
          <cell r="T91">
            <v>0.35000000000000009</v>
          </cell>
          <cell r="U91">
            <v>0.28599999999999981</v>
          </cell>
          <cell r="V91">
            <v>0.23480000000000012</v>
          </cell>
          <cell r="W91">
            <v>0.19384000000000001</v>
          </cell>
          <cell r="X91">
            <v>0.1610720000000001</v>
          </cell>
        </row>
        <row r="92">
          <cell r="I92" t="str">
            <v>Bear case</v>
          </cell>
          <cell r="M92">
            <v>3</v>
          </cell>
          <cell r="N92">
            <v>1.9487053020961773</v>
          </cell>
          <cell r="O92">
            <v>1.1677260182319982</v>
          </cell>
          <cell r="P92">
            <v>0.8549836995312412</v>
          </cell>
          <cell r="Q92">
            <v>0.52067740912328841</v>
          </cell>
          <cell r="R92">
            <v>0.4786375078558236</v>
          </cell>
          <cell r="S92">
            <v>0.37000000000000011</v>
          </cell>
          <cell r="T92">
            <v>0.29000000000000004</v>
          </cell>
          <cell r="U92">
            <v>0.22599999999999998</v>
          </cell>
          <cell r="V92">
            <v>0.17480000000000007</v>
          </cell>
          <cell r="W92">
            <v>0.13384000000000018</v>
          </cell>
          <cell r="X92">
            <v>0.10107200000000005</v>
          </cell>
        </row>
        <row r="94">
          <cell r="I94" t="str">
            <v>US revenue growth</v>
          </cell>
          <cell r="N94">
            <v>1.884704006775523</v>
          </cell>
          <cell r="O94">
            <v>1.015392254220457</v>
          </cell>
          <cell r="P94">
            <v>0.77915957025182903</v>
          </cell>
          <cell r="Q94">
            <v>0.41995628023405129</v>
          </cell>
          <cell r="R94">
            <v>0.48302653715539257</v>
          </cell>
          <cell r="S94">
            <v>0.34674852729464289</v>
          </cell>
          <cell r="T94">
            <v>0.26780618463918149</v>
          </cell>
          <cell r="U94">
            <v>0.20429222882214848</v>
          </cell>
          <cell r="V94">
            <v>0.153070427040781</v>
          </cell>
          <cell r="W94">
            <v>0.11162727753224377</v>
          </cell>
          <cell r="X94">
            <v>7.7945966102962227E-2</v>
          </cell>
        </row>
        <row r="95">
          <cell r="I95" t="str">
            <v>Base case</v>
          </cell>
          <cell r="M95">
            <v>1</v>
          </cell>
          <cell r="N95">
            <v>1.884704006775523</v>
          </cell>
          <cell r="O95">
            <v>1.015392254220457</v>
          </cell>
          <cell r="P95">
            <v>0.77915957025182903</v>
          </cell>
          <cell r="Q95">
            <v>0.41995628023405129</v>
          </cell>
          <cell r="R95">
            <v>0.48302653715539257</v>
          </cell>
          <cell r="S95">
            <v>0.34674852729464289</v>
          </cell>
          <cell r="T95">
            <v>0.26780618463918149</v>
          </cell>
          <cell r="U95">
            <v>0.20429222882214848</v>
          </cell>
          <cell r="V95">
            <v>0.153070427040781</v>
          </cell>
          <cell r="W95">
            <v>0.11162727753224377</v>
          </cell>
          <cell r="X95">
            <v>7.7945966102962227E-2</v>
          </cell>
        </row>
        <row r="96">
          <cell r="I96" t="str">
            <v>Bull case</v>
          </cell>
          <cell r="M96">
            <v>2</v>
          </cell>
          <cell r="N96">
            <v>1.884704006775523</v>
          </cell>
          <cell r="O96">
            <v>1.015392254220457</v>
          </cell>
          <cell r="P96">
            <v>0.77915957025182903</v>
          </cell>
          <cell r="Q96">
            <v>0.42848890190638245</v>
          </cell>
          <cell r="R96">
            <v>0.5109945614998086</v>
          </cell>
          <cell r="S96">
            <v>0.37560024110064183</v>
          </cell>
          <cell r="T96">
            <v>0.2966126332928134</v>
          </cell>
          <cell r="U96">
            <v>0.23304960307915068</v>
          </cell>
          <cell r="V96">
            <v>0.18177443642608426</v>
          </cell>
          <cell r="W96">
            <v>0.14027306127984374</v>
          </cell>
          <cell r="X96">
            <v>0.1065279834958468</v>
          </cell>
        </row>
        <row r="97">
          <cell r="I97" t="str">
            <v>Bear case</v>
          </cell>
          <cell r="M97">
            <v>3</v>
          </cell>
          <cell r="N97">
            <v>1.884704006775523</v>
          </cell>
          <cell r="O97">
            <v>1.015392254220457</v>
          </cell>
          <cell r="P97">
            <v>0.77915957025182903</v>
          </cell>
          <cell r="Q97">
            <v>0.41142365856172014</v>
          </cell>
          <cell r="R97">
            <v>0.45506528013636882</v>
          </cell>
          <cell r="S97">
            <v>0.31789664561477826</v>
          </cell>
          <cell r="T97">
            <v>0.23899954607170093</v>
          </cell>
          <cell r="U97">
            <v>0.17553464130448004</v>
          </cell>
          <cell r="V97">
            <v>0.12436617924104132</v>
          </cell>
          <cell r="W97">
            <v>8.2981227844529215E-2</v>
          </cell>
          <cell r="X97">
            <v>4.9363652214300613E-2</v>
          </cell>
        </row>
        <row r="99">
          <cell r="I99" t="str">
            <v>International revenue growth</v>
          </cell>
          <cell r="N99">
            <v>8.2848335388409371</v>
          </cell>
          <cell r="O99">
            <v>5.8532536520584335</v>
          </cell>
          <cell r="P99">
            <v>1.5408390659819786</v>
          </cell>
          <cell r="Q99">
            <v>1.2249283756087852</v>
          </cell>
          <cell r="R99">
            <v>0.60594546422821405</v>
          </cell>
          <cell r="S99">
            <v>0.59877947644668694</v>
          </cell>
          <cell r="T99">
            <v>0.48411826194616325</v>
          </cell>
          <cell r="U99">
            <v>0.39489225831240304</v>
          </cell>
          <cell r="V99">
            <v>0.32476438564884913</v>
          </cell>
          <cell r="W99">
            <v>0.26923183579061361</v>
          </cell>
          <cell r="X99">
            <v>0.22499160643431737</v>
          </cell>
        </row>
        <row r="100">
          <cell r="I100" t="str">
            <v>Base case</v>
          </cell>
          <cell r="M100">
            <v>1</v>
          </cell>
          <cell r="N100">
            <v>8.2848335388409371</v>
          </cell>
          <cell r="O100">
            <v>5.8532536520584335</v>
          </cell>
          <cell r="P100">
            <v>1.5408390659819786</v>
          </cell>
          <cell r="Q100">
            <v>1.2249283756087852</v>
          </cell>
          <cell r="R100">
            <v>0.60594546422821405</v>
          </cell>
          <cell r="S100">
            <v>0.59877947644668694</v>
          </cell>
          <cell r="T100">
            <v>0.48411826194616325</v>
          </cell>
          <cell r="U100">
            <v>0.39489225831240304</v>
          </cell>
          <cell r="V100">
            <v>0.32476438564884913</v>
          </cell>
          <cell r="W100">
            <v>0.26923183579061361</v>
          </cell>
          <cell r="X100">
            <v>0.22499160643431737</v>
          </cell>
        </row>
        <row r="101">
          <cell r="I101" t="str">
            <v>Bull case</v>
          </cell>
          <cell r="M101">
            <v>2</v>
          </cell>
          <cell r="N101">
            <v>8.2848335388409371</v>
          </cell>
          <cell r="O101">
            <v>5.8532536520584335</v>
          </cell>
          <cell r="P101">
            <v>1.5408390659819786</v>
          </cell>
          <cell r="Q101">
            <v>1.2371903165060862</v>
          </cell>
          <cell r="R101">
            <v>0.63806501943465488</v>
          </cell>
          <cell r="S101">
            <v>0.63293900743541909</v>
          </cell>
          <cell r="T101">
            <v>0.51777580717364957</v>
          </cell>
          <cell r="U101">
            <v>0.42815517667730751</v>
          </cell>
          <cell r="V101">
            <v>0.35770906130349855</v>
          </cell>
          <cell r="W101">
            <v>0.30191451900313115</v>
          </cell>
          <cell r="X101">
            <v>0.25745490079450439</v>
          </cell>
        </row>
        <row r="102">
          <cell r="I102" t="str">
            <v>Bear case</v>
          </cell>
          <cell r="M102">
            <v>3</v>
          </cell>
          <cell r="N102">
            <v>8.2848335388409371</v>
          </cell>
          <cell r="O102">
            <v>5.8532536520584335</v>
          </cell>
          <cell r="P102">
            <v>1.5408390659819786</v>
          </cell>
          <cell r="Q102">
            <v>1.2126664347114837</v>
          </cell>
          <cell r="R102">
            <v>0.57387433651858899</v>
          </cell>
          <cell r="S102">
            <v>0.56461773112649016</v>
          </cell>
          <cell r="T102">
            <v>0.45045892115284736</v>
          </cell>
          <cell r="U102">
            <v>0.3616278585104864</v>
          </cell>
          <cell r="V102">
            <v>0.29181846960770907</v>
          </cell>
          <cell r="W102">
            <v>0.23654810079089272</v>
          </cell>
          <cell r="X102">
            <v>0.19252741033276277</v>
          </cell>
        </row>
        <row r="104">
          <cell r="I104" t="str">
            <v>EBITDA</v>
          </cell>
          <cell r="N104">
            <v>-6.3570000000000011</v>
          </cell>
          <cell r="O104">
            <v>1.8920000000000079</v>
          </cell>
          <cell r="P104">
            <v>1.8860000000000174</v>
          </cell>
          <cell r="Q104">
            <v>4.6455999999999857</v>
          </cell>
          <cell r="R104">
            <v>43.446115499999976</v>
          </cell>
          <cell r="S104">
            <v>81.505984439814739</v>
          </cell>
          <cell r="T104">
            <v>125.41252358299987</v>
          </cell>
          <cell r="U104">
            <v>180.01329205030473</v>
          </cell>
          <cell r="V104">
            <v>225.45621774426269</v>
          </cell>
          <cell r="W104">
            <v>265.88267967478311</v>
          </cell>
          <cell r="X104">
            <v>300.63595166771194</v>
          </cell>
        </row>
        <row r="105">
          <cell r="I105" t="str">
            <v>Base case</v>
          </cell>
          <cell r="M105">
            <v>1</v>
          </cell>
          <cell r="N105">
            <v>-6.3570000000000011</v>
          </cell>
          <cell r="O105">
            <v>1.8920000000000079</v>
          </cell>
          <cell r="P105">
            <v>1.8860000000000174</v>
          </cell>
          <cell r="Q105">
            <v>4.6455999999999857</v>
          </cell>
          <cell r="R105">
            <v>43.446115499999976</v>
          </cell>
          <cell r="S105">
            <v>81.505984439814739</v>
          </cell>
          <cell r="T105">
            <v>125.41252358299987</v>
          </cell>
          <cell r="U105">
            <v>180.01329205030473</v>
          </cell>
          <cell r="V105">
            <v>225.45621774426269</v>
          </cell>
          <cell r="W105">
            <v>265.88267967478311</v>
          </cell>
          <cell r="X105">
            <v>300.63595166771194</v>
          </cell>
        </row>
        <row r="106">
          <cell r="I106" t="str">
            <v>Bull case</v>
          </cell>
          <cell r="M106">
            <v>2</v>
          </cell>
          <cell r="N106">
            <v>-6.3570000000000011</v>
          </cell>
          <cell r="O106">
            <v>1.8920000000000079</v>
          </cell>
          <cell r="P106">
            <v>1.8860000000000174</v>
          </cell>
          <cell r="Q106">
            <v>6.7437519999999562</v>
          </cell>
          <cell r="R106">
            <v>53.659755160000074</v>
          </cell>
          <cell r="S106">
            <v>98.248921878048179</v>
          </cell>
          <cell r="T106">
            <v>151.7403595163907</v>
          </cell>
          <cell r="U106">
            <v>219.81691646516387</v>
          </cell>
          <cell r="V106">
            <v>281.07863695720152</v>
          </cell>
          <cell r="W106">
            <v>339.59163807701924</v>
          </cell>
          <cell r="X106">
            <v>394.18171935366206</v>
          </cell>
        </row>
        <row r="107">
          <cell r="I107" t="str">
            <v>Bear case</v>
          </cell>
          <cell r="M107">
            <v>3</v>
          </cell>
          <cell r="N107">
            <v>-6.3570000000000011</v>
          </cell>
          <cell r="O107">
            <v>1.8920000000000079</v>
          </cell>
          <cell r="P107">
            <v>1.8860000000000174</v>
          </cell>
          <cell r="Q107">
            <v>0.62317599999998452</v>
          </cell>
          <cell r="R107">
            <v>25.039655919999991</v>
          </cell>
          <cell r="S107">
            <v>54.172223765614746</v>
          </cell>
          <cell r="T107">
            <v>86.492696183768388</v>
          </cell>
          <cell r="U107">
            <v>126.5078678568044</v>
          </cell>
          <cell r="V107">
            <v>156.22807561772564</v>
          </cell>
          <cell r="W107">
            <v>180.15109299023885</v>
          </cell>
          <cell r="X107">
            <v>198.27871353716944</v>
          </cell>
        </row>
        <row r="109">
          <cell r="I109" t="str">
            <v>EBITDA growth</v>
          </cell>
          <cell r="N109">
            <v>-9.8041997729852337E-2</v>
          </cell>
          <cell r="O109">
            <v>-1.2976246657228265</v>
          </cell>
          <cell r="P109">
            <v>-3.1712473572887978E-3</v>
          </cell>
          <cell r="Q109">
            <v>1.4632025450688988</v>
          </cell>
          <cell r="R109">
            <v>8.3520999440330872</v>
          </cell>
          <cell r="S109">
            <v>0.87602466876042762</v>
          </cell>
          <cell r="T109">
            <v>0.53869098625029666</v>
          </cell>
          <cell r="U109">
            <v>0.43536934675562344</v>
          </cell>
          <cell r="V109">
            <v>0.25244205678577858</v>
          </cell>
          <cell r="W109">
            <v>0.1793095898396404</v>
          </cell>
          <cell r="X109">
            <v>0.1307090481991442</v>
          </cell>
        </row>
        <row r="110">
          <cell r="I110" t="str">
            <v>Base case</v>
          </cell>
          <cell r="M110">
            <v>1</v>
          </cell>
          <cell r="N110">
            <v>-9.8041997729852337E-2</v>
          </cell>
          <cell r="O110">
            <v>-1.2976246657228265</v>
          </cell>
          <cell r="P110">
            <v>-3.1712473572887978E-3</v>
          </cell>
          <cell r="Q110">
            <v>1.4632025450688988</v>
          </cell>
          <cell r="R110">
            <v>8.3520999440330872</v>
          </cell>
          <cell r="S110">
            <v>0.87602466876042762</v>
          </cell>
          <cell r="T110">
            <v>0.53869098625029666</v>
          </cell>
          <cell r="U110">
            <v>0.43536934675562344</v>
          </cell>
          <cell r="V110">
            <v>0.25244205678577858</v>
          </cell>
          <cell r="W110">
            <v>0.1793095898396404</v>
          </cell>
          <cell r="X110">
            <v>0.1307090481991442</v>
          </cell>
        </row>
        <row r="111">
          <cell r="I111" t="str">
            <v>Bull case</v>
          </cell>
          <cell r="M111">
            <v>2</v>
          </cell>
          <cell r="N111">
            <v>-9.8041997729852337E-2</v>
          </cell>
          <cell r="O111">
            <v>-1.2976246657228265</v>
          </cell>
          <cell r="P111">
            <v>-3.1712473572887978E-3</v>
          </cell>
          <cell r="Q111">
            <v>2.5756903499469215</v>
          </cell>
          <cell r="R111">
            <v>6.9569585536360803</v>
          </cell>
          <cell r="S111">
            <v>0.83096105424063671</v>
          </cell>
          <cell r="T111">
            <v>0.5444480877331046</v>
          </cell>
          <cell r="U111">
            <v>0.44863843189602881</v>
          </cell>
          <cell r="V111">
            <v>0.27869429467566142</v>
          </cell>
          <cell r="W111">
            <v>0.20817306414050663</v>
          </cell>
          <cell r="X111">
            <v>0.16075213625920259</v>
          </cell>
        </row>
        <row r="112">
          <cell r="I112" t="str">
            <v>Bear case</v>
          </cell>
          <cell r="M112">
            <v>3</v>
          </cell>
          <cell r="N112">
            <v>-9.8041997729852337E-2</v>
          </cell>
          <cell r="O112">
            <v>-1.2976246657228265</v>
          </cell>
          <cell r="P112">
            <v>-3.1712473572887978E-3</v>
          </cell>
          <cell r="Q112">
            <v>-0.66957794273596039</v>
          </cell>
          <cell r="R112">
            <v>39.180712864424514</v>
          </cell>
          <cell r="S112">
            <v>1.1634571952063295</v>
          </cell>
          <cell r="T112">
            <v>0.59662443539319354</v>
          </cell>
          <cell r="U112">
            <v>0.46264220493273789</v>
          </cell>
          <cell r="V112">
            <v>0.23492774215878698</v>
          </cell>
          <cell r="W112">
            <v>0.15312879761157938</v>
          </cell>
          <cell r="X112">
            <v>0.1006245382475297</v>
          </cell>
        </row>
        <row r="114">
          <cell r="I114" t="str">
            <v>EBITDA margin</v>
          </cell>
          <cell r="N114">
            <v>-0.13291377435811663</v>
          </cell>
          <cell r="O114">
            <v>1.8248808811898453E-2</v>
          </cell>
          <cell r="P114">
            <v>9.8065213887199906E-3</v>
          </cell>
          <cell r="Q114">
            <v>1.5790779647651014E-2</v>
          </cell>
          <cell r="R114">
            <v>9.7967705423893603E-2</v>
          </cell>
          <cell r="S114">
            <v>0.13127845151219941</v>
          </cell>
          <cell r="T114">
            <v>0.15302800759902868</v>
          </cell>
          <cell r="U114">
            <v>0.17488193575058311</v>
          </cell>
          <cell r="V114">
            <v>0.18179738654227975</v>
          </cell>
          <cell r="W114">
            <v>0.18421381062439385</v>
          </cell>
          <cell r="X114">
            <v>0.18415469791157923</v>
          </cell>
        </row>
        <row r="115">
          <cell r="I115" t="str">
            <v>Base case</v>
          </cell>
          <cell r="M115">
            <v>1</v>
          </cell>
          <cell r="N115">
            <v>-0.13291377435811663</v>
          </cell>
          <cell r="O115">
            <v>1.8248808811898453E-2</v>
          </cell>
          <cell r="P115">
            <v>9.8065213887199906E-3</v>
          </cell>
          <cell r="Q115">
            <v>1.5790779647651014E-2</v>
          </cell>
          <cell r="R115">
            <v>9.7967705423893603E-2</v>
          </cell>
          <cell r="S115">
            <v>0.13127845151219941</v>
          </cell>
          <cell r="T115">
            <v>0.15302800759902868</v>
          </cell>
          <cell r="U115">
            <v>0.17488193575058311</v>
          </cell>
          <cell r="V115">
            <v>0.18179738654227975</v>
          </cell>
          <cell r="W115">
            <v>0.18421381062439385</v>
          </cell>
          <cell r="X115">
            <v>0.18415469791157923</v>
          </cell>
        </row>
        <row r="116">
          <cell r="I116" t="str">
            <v>Bull case</v>
          </cell>
          <cell r="M116">
            <v>2</v>
          </cell>
          <cell r="N116">
            <v>-0.13291377435811663</v>
          </cell>
          <cell r="O116">
            <v>1.8248808811898453E-2</v>
          </cell>
          <cell r="P116">
            <v>9.8065213887199906E-3</v>
          </cell>
          <cell r="Q116">
            <v>2.2787888454184849E-2</v>
          </cell>
          <cell r="R116">
            <v>0.11803408664001946</v>
          </cell>
          <cell r="S116">
            <v>0.15112994105646199</v>
          </cell>
          <cell r="T116">
            <v>0.17289803589916261</v>
          </cell>
          <cell r="U116">
            <v>0.19476418320596131</v>
          </cell>
          <cell r="V116">
            <v>0.20168760112781664</v>
          </cell>
          <cell r="W116">
            <v>0.20410903224363613</v>
          </cell>
          <cell r="X116">
            <v>0.20405280224361547</v>
          </cell>
        </row>
        <row r="117">
          <cell r="I117" t="str">
            <v>Bear case</v>
          </cell>
          <cell r="M117">
            <v>3</v>
          </cell>
          <cell r="N117">
            <v>-0.13291377435811663</v>
          </cell>
          <cell r="O117">
            <v>1.8248808811898453E-2</v>
          </cell>
          <cell r="P117">
            <v>9.8065213887199906E-3</v>
          </cell>
          <cell r="Q117">
            <v>2.1308207463493403E-3</v>
          </cell>
          <cell r="R117">
            <v>5.7903235999184365E-2</v>
          </cell>
          <cell r="S117">
            <v>9.1438812078952977E-2</v>
          </cell>
          <cell r="T117">
            <v>0.11317321062680823</v>
          </cell>
          <cell r="U117">
            <v>0.1350178746578401</v>
          </cell>
          <cell r="V117">
            <v>0.14192825936524053</v>
          </cell>
          <cell r="W117">
            <v>0.14434273183954008</v>
          </cell>
          <cell r="X117">
            <v>0.14428407277660391</v>
          </cell>
        </row>
        <row r="119">
          <cell r="I119" t="str">
            <v>Adjusted operating income</v>
          </cell>
          <cell r="N119">
            <v>-6.4755185185185198</v>
          </cell>
          <cell r="O119">
            <v>1.3555925925926005</v>
          </cell>
          <cell r="P119">
            <v>0.46200000000001751</v>
          </cell>
          <cell r="Q119">
            <v>0.71659999999998547</v>
          </cell>
          <cell r="R119">
            <v>40.646115499999979</v>
          </cell>
          <cell r="S119">
            <v>78.344180138888817</v>
          </cell>
          <cell r="T119">
            <v>121.61835842188876</v>
          </cell>
          <cell r="U119">
            <v>175.72436775218472</v>
          </cell>
          <cell r="V119">
            <v>220.86306574926272</v>
          </cell>
          <cell r="W119">
            <v>260.53698565692235</v>
          </cell>
          <cell r="X119">
            <v>294.58958684354212</v>
          </cell>
        </row>
        <row r="120">
          <cell r="I120" t="str">
            <v>Base case</v>
          </cell>
          <cell r="M120">
            <v>1</v>
          </cell>
          <cell r="N120">
            <v>-6.4755185185185198</v>
          </cell>
          <cell r="O120">
            <v>1.3555925925926005</v>
          </cell>
          <cell r="P120">
            <v>0.46200000000001751</v>
          </cell>
          <cell r="Q120">
            <v>0.71659999999998547</v>
          </cell>
          <cell r="R120">
            <v>40.646115499999979</v>
          </cell>
          <cell r="S120">
            <v>78.344180138888817</v>
          </cell>
          <cell r="T120">
            <v>121.61835842188876</v>
          </cell>
          <cell r="U120">
            <v>175.72436775218472</v>
          </cell>
          <cell r="V120">
            <v>220.86306574926272</v>
          </cell>
          <cell r="W120">
            <v>260.53698565692235</v>
          </cell>
          <cell r="X120">
            <v>294.58958684354212</v>
          </cell>
        </row>
        <row r="121">
          <cell r="I121" t="str">
            <v>Bull case</v>
          </cell>
          <cell r="M121">
            <v>2</v>
          </cell>
          <cell r="N121">
            <v>-6.4755185185185198</v>
          </cell>
          <cell r="O121">
            <v>1.3555925925926005</v>
          </cell>
          <cell r="P121">
            <v>0.46200000000001751</v>
          </cell>
          <cell r="Q121">
            <v>2.814751999999956</v>
          </cell>
          <cell r="R121">
            <v>50.859755160000077</v>
          </cell>
          <cell r="S121">
            <v>94.93824943095558</v>
          </cell>
          <cell r="T121">
            <v>147.67726151314071</v>
          </cell>
          <cell r="U121">
            <v>215.11428683620233</v>
          </cell>
          <cell r="V121">
            <v>275.91703067645335</v>
          </cell>
          <cell r="W121">
            <v>333.4295060348108</v>
          </cell>
          <cell r="X121">
            <v>387.02704037915106</v>
          </cell>
        </row>
        <row r="122">
          <cell r="I122" t="str">
            <v>Bear case</v>
          </cell>
          <cell r="M122">
            <v>3</v>
          </cell>
          <cell r="N122">
            <v>-6.4755185185185198</v>
          </cell>
          <cell r="O122">
            <v>1.3555925925926005</v>
          </cell>
          <cell r="P122">
            <v>0.46200000000001751</v>
          </cell>
          <cell r="Q122">
            <v>-3.3058240000000154</v>
          </cell>
          <cell r="R122">
            <v>22.23965591999999</v>
          </cell>
          <cell r="S122">
            <v>51.155156295022152</v>
          </cell>
          <cell r="T122">
            <v>82.954498877346168</v>
          </cell>
          <cell r="U122">
            <v>122.60382094889812</v>
          </cell>
          <cell r="V122">
            <v>152.15120956669602</v>
          </cell>
          <cell r="W122">
            <v>175.52857918693945</v>
          </cell>
          <cell r="X122">
            <v>193.18899301874296</v>
          </cell>
        </row>
        <row r="124">
          <cell r="I124" t="str">
            <v>Adjusted operating income growth</v>
          </cell>
          <cell r="N124">
            <v>-8.3129250987199033E-2</v>
          </cell>
          <cell r="O124">
            <v>-1.2093411653006492</v>
          </cell>
          <cell r="P124">
            <v>-0.65918963962732158</v>
          </cell>
          <cell r="Q124">
            <v>0.55108225108216091</v>
          </cell>
          <cell r="R124">
            <v>55.720786352219932</v>
          </cell>
          <cell r="S124">
            <v>0.92747029267504932</v>
          </cell>
          <cell r="T124">
            <v>0.55235983331861194</v>
          </cell>
          <cell r="U124">
            <v>0.44488356883263114</v>
          </cell>
          <cell r="V124">
            <v>0.2568721605004427</v>
          </cell>
          <cell r="W124">
            <v>0.17963130129099958</v>
          </cell>
          <cell r="X124">
            <v>0.13070160115946283</v>
          </cell>
        </row>
        <row r="125">
          <cell r="I125" t="str">
            <v>Base case</v>
          </cell>
          <cell r="M125">
            <v>1</v>
          </cell>
          <cell r="N125">
            <v>-8.3129250987199033E-2</v>
          </cell>
          <cell r="O125">
            <v>-1.2093411653006492</v>
          </cell>
          <cell r="P125">
            <v>-0.65918963962732158</v>
          </cell>
          <cell r="Q125">
            <v>0.55108225108216091</v>
          </cell>
          <cell r="R125">
            <v>55.720786352219932</v>
          </cell>
          <cell r="S125">
            <v>0.92747029267504932</v>
          </cell>
          <cell r="T125">
            <v>0.55235983331861194</v>
          </cell>
          <cell r="U125">
            <v>0.44488356883263114</v>
          </cell>
          <cell r="V125">
            <v>0.2568721605004427</v>
          </cell>
          <cell r="W125">
            <v>0.17963130129099958</v>
          </cell>
          <cell r="X125">
            <v>0.13070160115946283</v>
          </cell>
        </row>
        <row r="126">
          <cell r="I126" t="str">
            <v>Bull case</v>
          </cell>
          <cell r="M126">
            <v>2</v>
          </cell>
          <cell r="N126">
            <v>-8.3129250987199033E-2</v>
          </cell>
          <cell r="O126">
            <v>-1.2093411653006492</v>
          </cell>
          <cell r="P126">
            <v>-0.65918963962732158</v>
          </cell>
          <cell r="Q126">
            <v>5.0925367965364705</v>
          </cell>
          <cell r="R126">
            <v>17.069000451905133</v>
          </cell>
          <cell r="S126">
            <v>0.86666744919020244</v>
          </cell>
          <cell r="T126">
            <v>0.55550857950609145</v>
          </cell>
          <cell r="U126">
            <v>0.45665138039589737</v>
          </cell>
          <cell r="V126">
            <v>0.28265321069329508</v>
          </cell>
          <cell r="W126">
            <v>0.20844119414215467</v>
          </cell>
          <cell r="X126">
            <v>0.16074622483693624</v>
          </cell>
        </row>
        <row r="127">
          <cell r="I127" t="str">
            <v>Bear case</v>
          </cell>
          <cell r="M127">
            <v>3</v>
          </cell>
          <cell r="N127">
            <v>-8.3129250987199033E-2</v>
          </cell>
          <cell r="O127">
            <v>-1.2093411653006492</v>
          </cell>
          <cell r="P127">
            <v>-0.65918963962732158</v>
          </cell>
          <cell r="Q127">
            <v>-8.1554632034629648</v>
          </cell>
          <cell r="R127">
            <v>-7.7274168013783813</v>
          </cell>
          <cell r="S127">
            <v>1.300177506299395</v>
          </cell>
          <cell r="T127">
            <v>0.62162536263071444</v>
          </cell>
          <cell r="U127">
            <v>0.47796469881851911</v>
          </cell>
          <cell r="V127">
            <v>0.24099892147825797</v>
          </cell>
          <cell r="W127">
            <v>0.15364563769699036</v>
          </cell>
          <cell r="X127">
            <v>0.10061275442214468</v>
          </cell>
        </row>
        <row r="129">
          <cell r="I129" t="str">
            <v>Adjusted operating margin</v>
          </cell>
          <cell r="N129">
            <v>-0.1353917897156168</v>
          </cell>
          <cell r="O129">
            <v>1.3075026452985208E-2</v>
          </cell>
          <cell r="P129">
            <v>2.4022337654235233E-3</v>
          </cell>
          <cell r="Q129">
            <v>2.4357828257935516E-3</v>
          </cell>
          <cell r="R129">
            <v>9.1653917136264029E-2</v>
          </cell>
          <cell r="S129">
            <v>0.12618585891960682</v>
          </cell>
          <cell r="T129">
            <v>0.14839837796939906</v>
          </cell>
          <cell r="U129">
            <v>0.17071526908391643</v>
          </cell>
          <cell r="V129">
            <v>0.17809368283857607</v>
          </cell>
          <cell r="W129">
            <v>0.18051010692069017</v>
          </cell>
          <cell r="X129">
            <v>0.18045099420787553</v>
          </cell>
        </row>
        <row r="130">
          <cell r="I130" t="str">
            <v>Base case</v>
          </cell>
          <cell r="M130">
            <v>1</v>
          </cell>
          <cell r="N130">
            <v>-0.1353917897156168</v>
          </cell>
          <cell r="O130">
            <v>1.3075026452985208E-2</v>
          </cell>
          <cell r="P130">
            <v>2.4022337654235233E-3</v>
          </cell>
          <cell r="Q130">
            <v>2.4357828257935516E-3</v>
          </cell>
          <cell r="R130">
            <v>9.1653917136264029E-2</v>
          </cell>
          <cell r="S130">
            <v>0.12618585891960682</v>
          </cell>
          <cell r="T130">
            <v>0.14839837796939906</v>
          </cell>
          <cell r="U130">
            <v>0.17071526908391643</v>
          </cell>
          <cell r="V130">
            <v>0.17809368283857607</v>
          </cell>
          <cell r="W130">
            <v>0.18051010692069017</v>
          </cell>
          <cell r="X130">
            <v>0.18045099420787553</v>
          </cell>
        </row>
        <row r="131">
          <cell r="I131" t="str">
            <v>Bull case</v>
          </cell>
          <cell r="M131">
            <v>2</v>
          </cell>
          <cell r="N131">
            <v>-0.1353917897156168</v>
          </cell>
          <cell r="O131">
            <v>1.3075026452985208E-2</v>
          </cell>
          <cell r="P131">
            <v>2.4022337654235233E-3</v>
          </cell>
          <cell r="Q131">
            <v>9.5113602342128123E-3</v>
          </cell>
          <cell r="R131">
            <v>0.11187499326349178</v>
          </cell>
          <cell r="S131">
            <v>0.1460373484638694</v>
          </cell>
          <cell r="T131">
            <v>0.16826840626953299</v>
          </cell>
          <cell r="U131">
            <v>0.19059751653929463</v>
          </cell>
          <cell r="V131">
            <v>0.19798389742411296</v>
          </cell>
          <cell r="W131">
            <v>0.20040532853993243</v>
          </cell>
          <cell r="X131">
            <v>0.20034909853991179</v>
          </cell>
        </row>
        <row r="132">
          <cell r="I132" t="str">
            <v>Bear case</v>
          </cell>
          <cell r="M132">
            <v>3</v>
          </cell>
          <cell r="N132">
            <v>-0.1353917897156168</v>
          </cell>
          <cell r="O132">
            <v>1.3075026452985208E-2</v>
          </cell>
          <cell r="P132">
            <v>2.4022337654235233E-3</v>
          </cell>
          <cell r="Q132">
            <v>-1.1303577742050029E-2</v>
          </cell>
          <cell r="R132">
            <v>5.1428344278798603E-2</v>
          </cell>
          <cell r="S132">
            <v>8.634621948636037E-2</v>
          </cell>
          <cell r="T132">
            <v>0.1085435809971786</v>
          </cell>
          <cell r="U132">
            <v>0.13085120799117342</v>
          </cell>
          <cell r="V132">
            <v>0.1382245556615368</v>
          </cell>
          <cell r="W132">
            <v>0.1406390281358364</v>
          </cell>
          <cell r="X132">
            <v>0.1405803690729002</v>
          </cell>
        </row>
        <row r="134">
          <cell r="I134" t="str">
            <v>Adjusted EPS</v>
          </cell>
          <cell r="N134">
            <v>-0.11508713870317294</v>
          </cell>
          <cell r="O134">
            <v>1.6353708975691186E-2</v>
          </cell>
          <cell r="P134">
            <v>-2.4817293027498903E-2</v>
          </cell>
          <cell r="Q134">
            <v>-7.9140191765229954E-3</v>
          </cell>
          <cell r="R134">
            <v>0.22476465237963411</v>
          </cell>
          <cell r="S134">
            <v>0.44472702644233691</v>
          </cell>
          <cell r="T134">
            <v>0.70072661696972671</v>
          </cell>
          <cell r="U134">
            <v>1.0131093503787387</v>
          </cell>
          <cell r="V134">
            <v>1.2573160049711964</v>
          </cell>
          <cell r="W134">
            <v>1.4657023330098846</v>
          </cell>
          <cell r="X134">
            <v>1.6385353209952498</v>
          </cell>
        </row>
        <row r="135">
          <cell r="I135" t="str">
            <v>Base case</v>
          </cell>
          <cell r="M135">
            <v>1</v>
          </cell>
          <cell r="N135">
            <v>-0.11508713870317294</v>
          </cell>
          <cell r="O135">
            <v>1.6353708975691186E-2</v>
          </cell>
          <cell r="P135">
            <v>-2.4817293027498903E-2</v>
          </cell>
          <cell r="Q135">
            <v>-7.9140191765229954E-3</v>
          </cell>
          <cell r="R135">
            <v>0.22476465237963411</v>
          </cell>
          <cell r="S135">
            <v>0.44472702644233691</v>
          </cell>
          <cell r="T135">
            <v>0.70072661696972671</v>
          </cell>
          <cell r="U135">
            <v>1.0131093503787387</v>
          </cell>
          <cell r="V135">
            <v>1.2573160049711964</v>
          </cell>
          <cell r="W135">
            <v>1.4657023330098846</v>
          </cell>
          <cell r="X135">
            <v>1.6385353209952498</v>
          </cell>
        </row>
        <row r="136">
          <cell r="I136" t="str">
            <v>Bull case</v>
          </cell>
          <cell r="M136">
            <v>2</v>
          </cell>
          <cell r="N136">
            <v>-0.11508713870317294</v>
          </cell>
          <cell r="O136">
            <v>1.6353708975691186E-2</v>
          </cell>
          <cell r="P136">
            <v>-2.4817293027498903E-2</v>
          </cell>
          <cell r="Q136">
            <v>5.4818519625984084E-3</v>
          </cell>
          <cell r="R136">
            <v>0.28092578561948917</v>
          </cell>
          <cell r="S136">
            <v>0.53793653626809224</v>
          </cell>
          <cell r="T136">
            <v>0.84995435975973943</v>
          </cell>
          <cell r="U136">
            <v>1.2392504978248826</v>
          </cell>
          <cell r="V136">
            <v>1.5694010066118846</v>
          </cell>
          <cell r="W136">
            <v>1.8737523203387494</v>
          </cell>
          <cell r="X136">
            <v>2.1495933843145982</v>
          </cell>
        </row>
        <row r="137">
          <cell r="I137" t="str">
            <v>Bear case</v>
          </cell>
          <cell r="M137">
            <v>3</v>
          </cell>
          <cell r="N137">
            <v>-0.11508713870317294</v>
          </cell>
          <cell r="O137">
            <v>1.6353708975691186E-2</v>
          </cell>
          <cell r="P137">
            <v>-2.4817293027498903E-2</v>
          </cell>
          <cell r="Q137">
            <v>-4.179593332938538E-2</v>
          </cell>
          <cell r="R137">
            <v>0.12353781430228308</v>
          </cell>
          <cell r="S137">
            <v>0.29184123410326335</v>
          </cell>
          <cell r="T137">
            <v>0.47898452077038672</v>
          </cell>
          <cell r="U137">
            <v>0.70751314409526944</v>
          </cell>
          <cell r="V137">
            <v>0.86682102398672067</v>
          </cell>
          <cell r="W137">
            <v>0.98839130411788034</v>
          </cell>
          <cell r="X137">
            <v>1.0759346801772927</v>
          </cell>
        </row>
        <row r="139">
          <cell r="I139" t="str">
            <v>EV/Revenue at PT</v>
          </cell>
          <cell r="P139">
            <v>3.7642227089850335</v>
          </cell>
          <cell r="Q139">
            <v>2.4607289524186542</v>
          </cell>
          <cell r="R139">
            <v>1.6324278773476966</v>
          </cell>
          <cell r="S139">
            <v>1.1660199123912121</v>
          </cell>
        </row>
        <row r="140">
          <cell r="I140" t="str">
            <v>Base case</v>
          </cell>
          <cell r="O140">
            <v>1</v>
          </cell>
          <cell r="P140">
            <v>3.7642227089850335</v>
          </cell>
          <cell r="Q140">
            <v>2.4607289524186542</v>
          </cell>
          <cell r="R140">
            <v>1.6324278773476966</v>
          </cell>
          <cell r="S140">
            <v>1.1660199123912121</v>
          </cell>
        </row>
        <row r="141">
          <cell r="I141" t="str">
            <v>Bull case</v>
          </cell>
          <cell r="O141">
            <v>2</v>
          </cell>
          <cell r="P141">
            <v>5.283338824264713</v>
          </cell>
          <cell r="Q141">
            <v>3.4335048548415368</v>
          </cell>
          <cell r="R141">
            <v>2.2350844070343276</v>
          </cell>
          <cell r="S141">
            <v>1.5629960888351939</v>
          </cell>
        </row>
        <row r="142">
          <cell r="I142" t="str">
            <v>Bear case</v>
          </cell>
          <cell r="O142">
            <v>3</v>
          </cell>
          <cell r="P142">
            <v>1.7553150641845263</v>
          </cell>
          <cell r="Q142">
            <v>1.1542981132313348</v>
          </cell>
          <cell r="R142">
            <v>0.78064982600447208</v>
          </cell>
          <cell r="S142">
            <v>0.5698173912441401</v>
          </cell>
        </row>
        <row r="144">
          <cell r="I144" t="str">
            <v>EV/EBITDA at PT</v>
          </cell>
          <cell r="P144">
            <v>383.84892662497566</v>
          </cell>
          <cell r="Q144">
            <v>155.83327785748085</v>
          </cell>
          <cell r="R144">
            <v>16.662918359518496</v>
          </cell>
          <cell r="S144">
            <v>8.8820358479232695</v>
          </cell>
        </row>
        <row r="145">
          <cell r="I145" t="str">
            <v>Base case</v>
          </cell>
          <cell r="O145">
            <v>1</v>
          </cell>
          <cell r="P145">
            <v>383.84892662497566</v>
          </cell>
          <cell r="Q145">
            <v>155.83327785748085</v>
          </cell>
          <cell r="R145">
            <v>16.662918359518496</v>
          </cell>
          <cell r="S145">
            <v>8.8820358479232695</v>
          </cell>
        </row>
        <row r="146">
          <cell r="I146" t="str">
            <v>Bull case</v>
          </cell>
          <cell r="O146">
            <v>2</v>
          </cell>
          <cell r="P146">
            <v>538.75769142174158</v>
          </cell>
          <cell r="Q146">
            <v>150.67235657856645</v>
          </cell>
          <cell r="R146">
            <v>18.9359232630053</v>
          </cell>
          <cell r="S146">
            <v>10.342067745869496</v>
          </cell>
        </row>
        <row r="147">
          <cell r="I147" t="str">
            <v>Bear case</v>
          </cell>
          <cell r="O147">
            <v>3</v>
          </cell>
          <cell r="P147">
            <v>178.99467044487233</v>
          </cell>
          <cell r="Q147">
            <v>541.7152593473445</v>
          </cell>
          <cell r="R147">
            <v>13.481972337702652</v>
          </cell>
          <cell r="S147">
            <v>6.2316797242743105</v>
          </cell>
        </row>
        <row r="149">
          <cell r="I149" t="str">
            <v>P/E (adjusted) at PT</v>
          </cell>
          <cell r="P149" t="str">
            <v>NM</v>
          </cell>
          <cell r="Q149" t="str">
            <v>NM</v>
          </cell>
          <cell r="R149">
            <v>33.368236155444407</v>
          </cell>
          <cell r="S149">
            <v>16.864277532214352</v>
          </cell>
        </row>
        <row r="150">
          <cell r="I150" t="str">
            <v>Base case</v>
          </cell>
          <cell r="O150">
            <v>1</v>
          </cell>
          <cell r="P150" t="str">
            <v>NM</v>
          </cell>
          <cell r="Q150" t="str">
            <v>NM</v>
          </cell>
          <cell r="R150">
            <v>33.368236155444407</v>
          </cell>
          <cell r="S150">
            <v>16.864277532214352</v>
          </cell>
        </row>
        <row r="151">
          <cell r="I151" t="str">
            <v>Bull case</v>
          </cell>
          <cell r="O151">
            <v>2</v>
          </cell>
          <cell r="P151" t="str">
            <v>NM</v>
          </cell>
          <cell r="Q151">
            <v>1824.201030642203</v>
          </cell>
          <cell r="R151">
            <v>35.596589960399321</v>
          </cell>
          <cell r="S151">
            <v>18.58955346177915</v>
          </cell>
        </row>
        <row r="152">
          <cell r="I152" t="str">
            <v>Bear case</v>
          </cell>
          <cell r="O152">
            <v>3</v>
          </cell>
          <cell r="P152" t="str">
            <v>NM</v>
          </cell>
          <cell r="Q152" t="str">
            <v>NM</v>
          </cell>
          <cell r="R152">
            <v>32.378749960821324</v>
          </cell>
          <cell r="S152">
            <v>13.706082391992162</v>
          </cell>
        </row>
        <row r="157">
          <cell r="I157" t="str">
            <v>ModelWare DCF Metrics (DO NOT DELETE)</v>
          </cell>
        </row>
        <row r="159">
          <cell r="I159">
            <v>1</v>
          </cell>
          <cell r="J159" t="str">
            <v>Base Case</v>
          </cell>
        </row>
        <row r="160">
          <cell r="I160">
            <v>1</v>
          </cell>
          <cell r="J160" t="str">
            <v>Base Case</v>
          </cell>
        </row>
        <row r="161">
          <cell r="I161">
            <v>2</v>
          </cell>
          <cell r="J161" t="str">
            <v>Bull Case</v>
          </cell>
        </row>
        <row r="162">
          <cell r="I162">
            <v>3</v>
          </cell>
          <cell r="J162" t="str">
            <v>Bear Case</v>
          </cell>
        </row>
        <row r="164">
          <cell r="B164" t="str">
            <v>mstag:tag031</v>
          </cell>
          <cell r="C164">
            <v>0</v>
          </cell>
          <cell r="D164" t="str">
            <v>ms_eqr_gcim_Decimal:ms_eqr_gcim_decimal</v>
          </cell>
          <cell r="E164" t="b">
            <v>0</v>
          </cell>
          <cell r="I164" t="str">
            <v>WACC / Hurdle Rate</v>
          </cell>
          <cell r="M164">
            <v>0.13500000000000001</v>
          </cell>
          <cell r="N164">
            <v>0.13500000000000001</v>
          </cell>
          <cell r="O164">
            <v>0.13500000000000001</v>
          </cell>
          <cell r="P164">
            <v>0.13500000000000001</v>
          </cell>
          <cell r="Q164">
            <v>0.13500000000000001</v>
          </cell>
          <cell r="R164">
            <v>0.13500000000000001</v>
          </cell>
          <cell r="S164">
            <v>0.13500000000000001</v>
          </cell>
          <cell r="T164">
            <v>0.13500000000000001</v>
          </cell>
          <cell r="U164">
            <v>0.13500000000000001</v>
          </cell>
          <cell r="V164">
            <v>0.13500000000000001</v>
          </cell>
          <cell r="W164">
            <v>0.13500000000000001</v>
          </cell>
          <cell r="X164">
            <v>0.13500000000000001</v>
          </cell>
        </row>
        <row r="165">
          <cell r="B165" t="str">
            <v>mstag:tag032</v>
          </cell>
          <cell r="C165">
            <v>0</v>
          </cell>
          <cell r="D165" t="str">
            <v>ms_eqr_gcim_Decimal:ms_eqr_gcim_decimal</v>
          </cell>
          <cell r="E165" t="b">
            <v>0</v>
          </cell>
          <cell r="I165" t="str">
            <v>Perpetual Growth Rate - Base Case</v>
          </cell>
          <cell r="M165">
            <v>0.04</v>
          </cell>
          <cell r="N165">
            <v>0.04</v>
          </cell>
          <cell r="O165">
            <v>0.04</v>
          </cell>
          <cell r="P165">
            <v>0.04</v>
          </cell>
          <cell r="Q165">
            <v>0.04</v>
          </cell>
          <cell r="R165">
            <v>0.04</v>
          </cell>
          <cell r="S165">
            <v>0.04</v>
          </cell>
          <cell r="T165">
            <v>0.04</v>
          </cell>
          <cell r="U165">
            <v>0.04</v>
          </cell>
          <cell r="V165">
            <v>0.04</v>
          </cell>
          <cell r="W165">
            <v>0.04</v>
          </cell>
          <cell r="X165">
            <v>0.04</v>
          </cell>
        </row>
        <row r="166">
          <cell r="B166" t="str">
            <v>mstag:tag033</v>
          </cell>
          <cell r="C166">
            <v>0</v>
          </cell>
          <cell r="D166" t="str">
            <v>ms_eqr_gcim_Decimal:ms_eqr_gcim_decimal</v>
          </cell>
          <cell r="E166" t="b">
            <v>0</v>
          </cell>
          <cell r="I166" t="str">
            <v>Perpetual Growth Rate - Bull Case</v>
          </cell>
          <cell r="M166">
            <v>0.04</v>
          </cell>
          <cell r="N166">
            <v>0.04</v>
          </cell>
          <cell r="O166">
            <v>0.04</v>
          </cell>
          <cell r="P166">
            <v>0.04</v>
          </cell>
          <cell r="Q166">
            <v>0.04</v>
          </cell>
          <cell r="R166">
            <v>0.04</v>
          </cell>
          <cell r="S166">
            <v>0.04</v>
          </cell>
          <cell r="T166">
            <v>0.04</v>
          </cell>
          <cell r="U166">
            <v>0.04</v>
          </cell>
          <cell r="V166">
            <v>0.04</v>
          </cell>
          <cell r="W166">
            <v>0.04</v>
          </cell>
          <cell r="X166">
            <v>0.04</v>
          </cell>
        </row>
        <row r="167">
          <cell r="B167" t="str">
            <v>mstag:tag034</v>
          </cell>
          <cell r="C167">
            <v>0</v>
          </cell>
          <cell r="D167" t="str">
            <v>ms_eqr_gcim_Decimal:ms_eqr_gcim_decimal</v>
          </cell>
          <cell r="E167" t="b">
            <v>0</v>
          </cell>
          <cell r="I167" t="str">
            <v>Perpetual Growth Rate - Bear Case</v>
          </cell>
          <cell r="M167">
            <v>3.5000000000000003E-2</v>
          </cell>
          <cell r="N167">
            <v>3.5000000000000003E-2</v>
          </cell>
          <cell r="O167">
            <v>3.5000000000000003E-2</v>
          </cell>
          <cell r="P167">
            <v>3.5000000000000003E-2</v>
          </cell>
          <cell r="Q167">
            <v>3.5000000000000003E-2</v>
          </cell>
          <cell r="R167">
            <v>3.5000000000000003E-2</v>
          </cell>
          <cell r="S167">
            <v>3.5000000000000003E-2</v>
          </cell>
          <cell r="T167">
            <v>3.5000000000000003E-2</v>
          </cell>
          <cell r="U167">
            <v>3.5000000000000003E-2</v>
          </cell>
          <cell r="V167">
            <v>3.5000000000000003E-2</v>
          </cell>
          <cell r="W167">
            <v>3.5000000000000003E-2</v>
          </cell>
          <cell r="X167">
            <v>3.5000000000000003E-2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PriceSyn"/>
    </sheetNames>
    <sheetDataSet>
      <sheetData sheetId="0" refreshError="1">
        <row r="1">
          <cell r="A1" t="str">
            <v>PROJECT X</v>
          </cell>
          <cell r="K1" t="str">
            <v>Asset Purchase</v>
          </cell>
          <cell r="M1">
            <v>6</v>
          </cell>
        </row>
        <row r="2">
          <cell r="A2" t="str">
            <v>EPS Sensitivity to Purchase Price</v>
          </cell>
          <cell r="J2" t="str">
            <v xml:space="preserve">     Cash</v>
          </cell>
          <cell r="K2">
            <v>1</v>
          </cell>
          <cell r="L2" t="str">
            <v xml:space="preserve">     Stock</v>
          </cell>
          <cell r="M2">
            <v>0</v>
          </cell>
        </row>
        <row r="3">
          <cell r="A3" t="str">
            <v>(dollars in millions, except per share data)</v>
          </cell>
        </row>
        <row r="5">
          <cell r="A5" t="str">
            <v>Sensitivity to Offer Value (a)</v>
          </cell>
          <cell r="H5" t="str">
            <v>Sensitivity to ACQUIROR Stock Price (b)</v>
          </cell>
        </row>
        <row r="7">
          <cell r="A7" t="str">
            <v>Offer</v>
          </cell>
          <cell r="B7" t="str">
            <v>EPS Accretion / (Dilution) - $</v>
          </cell>
          <cell r="H7" t="str">
            <v>Share</v>
          </cell>
          <cell r="I7" t="str">
            <v>EPS Accretion / (Dilution) - $</v>
          </cell>
        </row>
        <row r="8">
          <cell r="A8" t="str">
            <v>Price</v>
          </cell>
          <cell r="B8">
            <v>1996</v>
          </cell>
          <cell r="C8">
            <v>1997</v>
          </cell>
          <cell r="D8">
            <v>1998</v>
          </cell>
          <cell r="E8">
            <v>1999</v>
          </cell>
          <cell r="F8">
            <v>2000</v>
          </cell>
          <cell r="H8" t="str">
            <v>Price</v>
          </cell>
          <cell r="I8">
            <v>1996</v>
          </cell>
          <cell r="J8">
            <v>1997</v>
          </cell>
          <cell r="K8">
            <v>1998</v>
          </cell>
          <cell r="L8">
            <v>1999</v>
          </cell>
          <cell r="M8">
            <v>2000</v>
          </cell>
        </row>
        <row r="9">
          <cell r="B9">
            <v>7.743402096123897E-2</v>
          </cell>
          <cell r="C9">
            <v>0.19542472755478757</v>
          </cell>
          <cell r="D9">
            <v>0.26522052238130644</v>
          </cell>
          <cell r="E9">
            <v>0.34760797026197565</v>
          </cell>
          <cell r="F9">
            <v>0.44561445586099291</v>
          </cell>
          <cell r="I9">
            <v>7.743402096123897E-2</v>
          </cell>
          <cell r="J9">
            <v>0.19542472755478757</v>
          </cell>
          <cell r="K9">
            <v>0.26522052238130644</v>
          </cell>
          <cell r="L9">
            <v>0.34760797026197565</v>
          </cell>
          <cell r="M9">
            <v>0.44561445586099291</v>
          </cell>
        </row>
        <row r="10">
          <cell r="A10">
            <v>30</v>
          </cell>
          <cell r="B10" t="e">
            <v>#REF!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H10">
            <v>26.75</v>
          </cell>
          <cell r="I10">
            <v>7.7434020957870775E-2</v>
          </cell>
          <cell r="J10">
            <v>0.19542472754447893</v>
          </cell>
          <cell r="K10">
            <v>0.26522052235498572</v>
          </cell>
          <cell r="L10">
            <v>0.34760797019429379</v>
          </cell>
          <cell r="M10">
            <v>0.44561445568947322</v>
          </cell>
        </row>
        <row r="11">
          <cell r="A11">
            <v>32</v>
          </cell>
          <cell r="B11" t="e">
            <v>#REF!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H11">
            <v>28.75</v>
          </cell>
          <cell r="I11">
            <v>7.7434020961157257E-2</v>
          </cell>
          <cell r="J11">
            <v>0.19542472755441098</v>
          </cell>
          <cell r="K11">
            <v>0.26522052238013627</v>
          </cell>
          <cell r="L11">
            <v>0.34760797025876977</v>
          </cell>
          <cell r="M11">
            <v>0.44561445585260318</v>
          </cell>
        </row>
        <row r="12">
          <cell r="A12">
            <v>34</v>
          </cell>
          <cell r="B12" t="e">
            <v>#REF!</v>
          </cell>
          <cell r="C12" t="e">
            <v>#REF!</v>
          </cell>
          <cell r="D12" t="e">
            <v>#REF!</v>
          </cell>
          <cell r="E12" t="e">
            <v>#REF!</v>
          </cell>
          <cell r="F12" t="e">
            <v>#REF!</v>
          </cell>
          <cell r="H12">
            <v>30.75</v>
          </cell>
          <cell r="I12">
            <v>7.7434020961227645E-2</v>
          </cell>
          <cell r="J12">
            <v>0.19542472755476759</v>
          </cell>
          <cell r="K12">
            <v>0.26522052238125404</v>
          </cell>
          <cell r="L12">
            <v>0.34760797026183266</v>
          </cell>
          <cell r="M12">
            <v>0.44561445586060922</v>
          </cell>
        </row>
        <row r="13">
          <cell r="A13">
            <v>36</v>
          </cell>
          <cell r="B13" t="e">
            <v>#REF!</v>
          </cell>
          <cell r="C13" t="e">
            <v>#REF!</v>
          </cell>
          <cell r="D13" t="e">
            <v>#REF!</v>
          </cell>
          <cell r="E13" t="e">
            <v>#REF!</v>
          </cell>
          <cell r="F13" t="e">
            <v>#REF!</v>
          </cell>
          <cell r="H13">
            <v>32.75</v>
          </cell>
          <cell r="I13">
            <v>7.743402096123897E-2</v>
          </cell>
          <cell r="J13">
            <v>0.19542472755478757</v>
          </cell>
          <cell r="K13">
            <v>0.26522052238130644</v>
          </cell>
          <cell r="L13">
            <v>0.34760797026197565</v>
          </cell>
          <cell r="M13">
            <v>0.44561445586099291</v>
          </cell>
        </row>
        <row r="14">
          <cell r="A14">
            <v>38</v>
          </cell>
          <cell r="B14" t="e">
            <v>#REF!</v>
          </cell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H14">
            <v>34.75</v>
          </cell>
          <cell r="I14">
            <v>-1.0519421108215778</v>
          </cell>
          <cell r="J14">
            <v>-0.94381463721215608</v>
          </cell>
          <cell r="K14">
            <v>-0.88056398707355199</v>
          </cell>
          <cell r="L14">
            <v>-0.80485622308289839</v>
          </cell>
          <cell r="M14">
            <v>-0.71369326653855336</v>
          </cell>
        </row>
        <row r="15">
          <cell r="A15">
            <v>40</v>
          </cell>
          <cell r="B15" t="e">
            <v>#REF!</v>
          </cell>
          <cell r="C15" t="e">
            <v>#REF!</v>
          </cell>
          <cell r="D15" t="e">
            <v>#REF!</v>
          </cell>
          <cell r="E15" t="e">
            <v>#REF!</v>
          </cell>
          <cell r="F15" t="e">
            <v>#REF!</v>
          </cell>
          <cell r="H15">
            <v>36.75</v>
          </cell>
          <cell r="I15">
            <v>-1.0519421108215778</v>
          </cell>
          <cell r="J15">
            <v>-0.94381463721215608</v>
          </cell>
          <cell r="K15">
            <v>-0.88056398707355199</v>
          </cell>
          <cell r="L15">
            <v>-0.80485622308289839</v>
          </cell>
          <cell r="M15">
            <v>-0.71369326653855336</v>
          </cell>
        </row>
        <row r="17">
          <cell r="A17" t="str">
            <v>Offer</v>
          </cell>
          <cell r="B17" t="str">
            <v>EPS Accretion / (Dilution) - %</v>
          </cell>
          <cell r="H17" t="str">
            <v>Share</v>
          </cell>
          <cell r="I17" t="str">
            <v>EPS Accretion / (Dilution) - %</v>
          </cell>
        </row>
        <row r="18">
          <cell r="A18" t="str">
            <v>Price</v>
          </cell>
          <cell r="B18">
            <v>1996</v>
          </cell>
          <cell r="C18">
            <v>1997</v>
          </cell>
          <cell r="D18">
            <v>1998</v>
          </cell>
          <cell r="E18">
            <v>1999</v>
          </cell>
          <cell r="F18">
            <v>2000</v>
          </cell>
          <cell r="H18" t="str">
            <v>Price</v>
          </cell>
          <cell r="I18">
            <v>1996</v>
          </cell>
          <cell r="J18">
            <v>1997</v>
          </cell>
          <cell r="K18">
            <v>1998</v>
          </cell>
          <cell r="L18">
            <v>1999</v>
          </cell>
          <cell r="M18">
            <v>2000</v>
          </cell>
        </row>
        <row r="19">
          <cell r="B19">
            <v>4.9698752594158568E-2</v>
          </cell>
          <cell r="C19">
            <v>0.10333264009265331</v>
          </cell>
          <cell r="D19">
            <v>0.12569754970991842</v>
          </cell>
          <cell r="E19">
            <v>0.14809986773541239</v>
          </cell>
          <cell r="F19">
            <v>0.17084518864031439</v>
          </cell>
          <cell r="I19">
            <v>4.9698752594158568E-2</v>
          </cell>
          <cell r="J19">
            <v>0.10333264009265331</v>
          </cell>
          <cell r="K19">
            <v>0.12569754970991842</v>
          </cell>
          <cell r="L19">
            <v>0.14809986773541239</v>
          </cell>
          <cell r="M19">
            <v>0.17084518864031439</v>
          </cell>
        </row>
        <row r="20">
          <cell r="A20">
            <v>30</v>
          </cell>
          <cell r="B20" t="e">
            <v>#REF!</v>
          </cell>
          <cell r="C20" t="e">
            <v>#REF!</v>
          </cell>
          <cell r="D20" t="e">
            <v>#REF!</v>
          </cell>
          <cell r="E20" t="e">
            <v>#REF!</v>
          </cell>
          <cell r="F20" t="e">
            <v>#REF!</v>
          </cell>
          <cell r="H20">
            <v>26.75</v>
          </cell>
          <cell r="I20">
            <v>4.9698752591996805E-2</v>
          </cell>
          <cell r="J20">
            <v>0.10333264008720246</v>
          </cell>
          <cell r="K20">
            <v>0.12569754969744407</v>
          </cell>
          <cell r="L20">
            <v>0.14809986770657632</v>
          </cell>
          <cell r="M20">
            <v>0.17084518857455508</v>
          </cell>
        </row>
        <row r="21">
          <cell r="A21">
            <v>32</v>
          </cell>
          <cell r="B21" t="e">
            <v>#REF!</v>
          </cell>
          <cell r="C21" t="e">
            <v>#REF!</v>
          </cell>
          <cell r="D21" t="e">
            <v>#REF!</v>
          </cell>
          <cell r="E21" t="e">
            <v>#REF!</v>
          </cell>
          <cell r="F21" t="e">
            <v>#REF!</v>
          </cell>
          <cell r="H21">
            <v>28.75</v>
          </cell>
          <cell r="I21">
            <v>4.9698752594106138E-2</v>
          </cell>
          <cell r="J21">
            <v>0.10333264009245413</v>
          </cell>
          <cell r="K21">
            <v>0.12569754970936384</v>
          </cell>
          <cell r="L21">
            <v>0.1480998677340466</v>
          </cell>
          <cell r="M21">
            <v>0.17084518863709786</v>
          </cell>
        </row>
        <row r="22">
          <cell r="A22">
            <v>34</v>
          </cell>
          <cell r="B22" t="e">
            <v>#REF!</v>
          </cell>
          <cell r="C22" t="e">
            <v>#REF!</v>
          </cell>
          <cell r="D22" t="e">
            <v>#REF!</v>
          </cell>
          <cell r="E22" t="e">
            <v>#REF!</v>
          </cell>
          <cell r="F22" t="e">
            <v>#REF!</v>
          </cell>
          <cell r="H22">
            <v>30.75</v>
          </cell>
          <cell r="I22">
            <v>4.9698752594151317E-2</v>
          </cell>
          <cell r="J22">
            <v>0.10333264009264269</v>
          </cell>
          <cell r="K22">
            <v>0.12569754970989358</v>
          </cell>
          <cell r="L22">
            <v>0.14809986773535155</v>
          </cell>
          <cell r="M22">
            <v>0.17084518864016732</v>
          </cell>
        </row>
        <row r="23">
          <cell r="A23">
            <v>36</v>
          </cell>
          <cell r="B23" t="e">
            <v>#REF!</v>
          </cell>
          <cell r="C23" t="e">
            <v>#REF!</v>
          </cell>
          <cell r="D23" t="e">
            <v>#REF!</v>
          </cell>
          <cell r="E23" t="e">
            <v>#REF!</v>
          </cell>
          <cell r="F23" t="e">
            <v>#REF!</v>
          </cell>
          <cell r="H23">
            <v>32.75</v>
          </cell>
          <cell r="I23">
            <v>-0.67515815477628849</v>
          </cell>
          <cell r="J23">
            <v>-0.49905075699225443</v>
          </cell>
          <cell r="K23">
            <v>-0.41733096120974672</v>
          </cell>
          <cell r="L23">
            <v>-0.34291244845383195</v>
          </cell>
          <cell r="M23">
            <v>-0.27362456300371257</v>
          </cell>
        </row>
        <row r="24">
          <cell r="A24">
            <v>38</v>
          </cell>
          <cell r="B24" t="e">
            <v>#REF!</v>
          </cell>
          <cell r="C24" t="e">
            <v>#REF!</v>
          </cell>
          <cell r="D24" t="e">
            <v>#REF!</v>
          </cell>
          <cell r="E24" t="e">
            <v>#REF!</v>
          </cell>
          <cell r="F24" t="e">
            <v>#REF!</v>
          </cell>
          <cell r="H24">
            <v>34.75</v>
          </cell>
          <cell r="I24">
            <v>-0.67515815477628849</v>
          </cell>
          <cell r="J24">
            <v>-0.49905075699225443</v>
          </cell>
          <cell r="K24">
            <v>-0.41733096120974672</v>
          </cell>
          <cell r="L24">
            <v>-0.34291244845383195</v>
          </cell>
          <cell r="M24">
            <v>-0.27362456300371257</v>
          </cell>
        </row>
        <row r="25">
          <cell r="A25">
            <v>40</v>
          </cell>
          <cell r="B25" t="e">
            <v>#REF!</v>
          </cell>
          <cell r="C25" t="e">
            <v>#REF!</v>
          </cell>
          <cell r="D25" t="e">
            <v>#REF!</v>
          </cell>
          <cell r="E25" t="e">
            <v>#REF!</v>
          </cell>
          <cell r="F25" t="e">
            <v>#REF!</v>
          </cell>
          <cell r="H25">
            <v>36.75</v>
          </cell>
          <cell r="I25">
            <v>-0.67515815477628849</v>
          </cell>
          <cell r="J25">
            <v>-0.49905075699225443</v>
          </cell>
          <cell r="K25">
            <v>-0.41733096120974672</v>
          </cell>
          <cell r="L25">
            <v>-0.34291244845383195</v>
          </cell>
          <cell r="M25">
            <v>-0.27362456300371257</v>
          </cell>
        </row>
        <row r="27">
          <cell r="A27" t="str">
            <v>Offer</v>
          </cell>
          <cell r="B27" t="str">
            <v>Additional Pre-Tax Synergies Required to Break Even</v>
          </cell>
          <cell r="H27" t="str">
            <v>Share</v>
          </cell>
          <cell r="I27" t="str">
            <v>Additional Pre-Tax Synergies Required to Break Even</v>
          </cell>
        </row>
        <row r="28">
          <cell r="A28" t="str">
            <v>Price</v>
          </cell>
          <cell r="B28">
            <v>1996</v>
          </cell>
          <cell r="C28">
            <v>1997</v>
          </cell>
          <cell r="D28">
            <v>1998</v>
          </cell>
          <cell r="E28">
            <v>1999</v>
          </cell>
          <cell r="F28">
            <v>2000</v>
          </cell>
          <cell r="H28" t="str">
            <v>Price</v>
          </cell>
          <cell r="I28">
            <v>1996</v>
          </cell>
          <cell r="J28">
            <v>1997</v>
          </cell>
          <cell r="K28">
            <v>1998</v>
          </cell>
          <cell r="L28">
            <v>1999</v>
          </cell>
          <cell r="M28">
            <v>2000</v>
          </cell>
        </row>
        <row r="29">
          <cell r="B29" t="str">
            <v>- -</v>
          </cell>
          <cell r="C29" t="str">
            <v>- -</v>
          </cell>
          <cell r="D29" t="str">
            <v>- -</v>
          </cell>
          <cell r="E29" t="str">
            <v>- -</v>
          </cell>
          <cell r="F29" t="str">
            <v>- -</v>
          </cell>
          <cell r="I29" t="str">
            <v>- -</v>
          </cell>
          <cell r="J29" t="str">
            <v>- -</v>
          </cell>
          <cell r="K29" t="str">
            <v>- -</v>
          </cell>
          <cell r="L29" t="str">
            <v>- -</v>
          </cell>
          <cell r="M29" t="str">
            <v>- -</v>
          </cell>
        </row>
        <row r="30">
          <cell r="A30">
            <v>30</v>
          </cell>
          <cell r="B30" t="e">
            <v>#REF!</v>
          </cell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H30">
            <v>26.75</v>
          </cell>
          <cell r="I30" t="str">
            <v>- -</v>
          </cell>
          <cell r="J30" t="str">
            <v>- -</v>
          </cell>
          <cell r="K30" t="str">
            <v>- -</v>
          </cell>
          <cell r="L30" t="str">
            <v>- -</v>
          </cell>
          <cell r="M30" t="str">
            <v>- -</v>
          </cell>
        </row>
        <row r="31">
          <cell r="A31">
            <v>32</v>
          </cell>
          <cell r="B31" t="e">
            <v>#REF!</v>
          </cell>
          <cell r="C31" t="e">
            <v>#REF!</v>
          </cell>
          <cell r="D31" t="e">
            <v>#REF!</v>
          </cell>
          <cell r="E31" t="e">
            <v>#REF!</v>
          </cell>
          <cell r="F31" t="e">
            <v>#REF!</v>
          </cell>
          <cell r="H31">
            <v>28.75</v>
          </cell>
          <cell r="I31" t="str">
            <v>- -</v>
          </cell>
          <cell r="J31" t="str">
            <v>- -</v>
          </cell>
          <cell r="K31" t="str">
            <v>- -</v>
          </cell>
          <cell r="L31" t="str">
            <v>- -</v>
          </cell>
          <cell r="M31" t="str">
            <v>- -</v>
          </cell>
        </row>
        <row r="32">
          <cell r="A32">
            <v>34</v>
          </cell>
          <cell r="B32" t="e">
            <v>#REF!</v>
          </cell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H32">
            <v>30.75</v>
          </cell>
          <cell r="I32" t="str">
            <v>- -</v>
          </cell>
          <cell r="J32" t="str">
            <v>- -</v>
          </cell>
          <cell r="K32" t="str">
            <v>- -</v>
          </cell>
          <cell r="L32" t="str">
            <v>- -</v>
          </cell>
          <cell r="M32" t="str">
            <v>- -</v>
          </cell>
        </row>
        <row r="33">
          <cell r="A33">
            <v>36</v>
          </cell>
          <cell r="B33" t="e">
            <v>#REF!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H33">
            <v>32.75</v>
          </cell>
          <cell r="I33" t="str">
            <v>- -</v>
          </cell>
          <cell r="J33" t="str">
            <v>- -</v>
          </cell>
          <cell r="K33" t="str">
            <v>- -</v>
          </cell>
          <cell r="L33" t="str">
            <v>- -</v>
          </cell>
          <cell r="M33" t="str">
            <v>- -</v>
          </cell>
        </row>
        <row r="34">
          <cell r="A34">
            <v>38</v>
          </cell>
          <cell r="B34" t="e">
            <v>#REF!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H34">
            <v>34.75</v>
          </cell>
          <cell r="I34">
            <v>99.064142801953693</v>
          </cell>
          <cell r="J34">
            <v>88.879300105657279</v>
          </cell>
          <cell r="K34">
            <v>82.918350706808013</v>
          </cell>
          <cell r="L34">
            <v>75.786508294505651</v>
          </cell>
          <cell r="M34">
            <v>67.199798660513949</v>
          </cell>
        </row>
        <row r="35">
          <cell r="A35">
            <v>40</v>
          </cell>
          <cell r="B35" t="e">
            <v>#REF!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H35">
            <v>36.75</v>
          </cell>
          <cell r="I35">
            <v>99.064142801953693</v>
          </cell>
          <cell r="J35">
            <v>88.879300105657279</v>
          </cell>
          <cell r="K35">
            <v>82.918350706808013</v>
          </cell>
          <cell r="L35">
            <v>75.786508294505651</v>
          </cell>
          <cell r="M35">
            <v>67.199798660513949</v>
          </cell>
        </row>
        <row r="37">
          <cell r="A37" t="str">
            <v>Offer</v>
          </cell>
          <cell r="B37" t="str">
            <v>Additional Pre-Tax Synergies (% of Target Sales)</v>
          </cell>
          <cell r="H37" t="str">
            <v>Share</v>
          </cell>
          <cell r="I37" t="str">
            <v>Additional Pre-Tax Synergies (% of Target Sales)</v>
          </cell>
        </row>
        <row r="38">
          <cell r="A38" t="str">
            <v>Price</v>
          </cell>
          <cell r="B38">
            <v>1996</v>
          </cell>
          <cell r="C38">
            <v>1997</v>
          </cell>
          <cell r="D38">
            <v>1998</v>
          </cell>
          <cell r="E38">
            <v>1999</v>
          </cell>
          <cell r="F38">
            <v>2000</v>
          </cell>
          <cell r="H38" t="str">
            <v>Price</v>
          </cell>
          <cell r="I38">
            <v>1996</v>
          </cell>
          <cell r="J38">
            <v>1997</v>
          </cell>
          <cell r="K38">
            <v>1998</v>
          </cell>
          <cell r="L38">
            <v>1999</v>
          </cell>
          <cell r="M38">
            <v>2000</v>
          </cell>
        </row>
        <row r="39">
          <cell r="B39" t="str">
            <v>- -</v>
          </cell>
          <cell r="C39" t="str">
            <v>- -</v>
          </cell>
          <cell r="D39" t="str">
            <v>- -</v>
          </cell>
          <cell r="E39" t="str">
            <v>- -</v>
          </cell>
          <cell r="F39" t="str">
            <v>- -</v>
          </cell>
          <cell r="I39" t="str">
            <v>- -</v>
          </cell>
          <cell r="J39" t="str">
            <v>- -</v>
          </cell>
          <cell r="K39" t="str">
            <v>- -</v>
          </cell>
          <cell r="L39" t="str">
            <v>- -</v>
          </cell>
          <cell r="M39" t="str">
            <v>- -</v>
          </cell>
        </row>
        <row r="40">
          <cell r="A40">
            <v>30</v>
          </cell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H40">
            <v>26.75</v>
          </cell>
          <cell r="I40" t="str">
            <v>- -</v>
          </cell>
          <cell r="J40" t="str">
            <v>- -</v>
          </cell>
          <cell r="K40" t="str">
            <v>- -</v>
          </cell>
          <cell r="L40" t="str">
            <v>- -</v>
          </cell>
          <cell r="M40" t="str">
            <v>- -</v>
          </cell>
        </row>
        <row r="41">
          <cell r="A41">
            <v>32</v>
          </cell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H41">
            <v>28.75</v>
          </cell>
          <cell r="I41" t="str">
            <v>- -</v>
          </cell>
          <cell r="J41" t="str">
            <v>- -</v>
          </cell>
          <cell r="K41" t="str">
            <v>- -</v>
          </cell>
          <cell r="L41" t="str">
            <v>- -</v>
          </cell>
          <cell r="M41" t="str">
            <v>- -</v>
          </cell>
        </row>
        <row r="42">
          <cell r="A42">
            <v>34</v>
          </cell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H42">
            <v>30.75</v>
          </cell>
          <cell r="I42" t="str">
            <v>- -</v>
          </cell>
          <cell r="J42" t="str">
            <v>- -</v>
          </cell>
          <cell r="K42" t="str">
            <v>- -</v>
          </cell>
          <cell r="L42" t="str">
            <v>- -</v>
          </cell>
          <cell r="M42" t="str">
            <v>- -</v>
          </cell>
        </row>
        <row r="43">
          <cell r="A43">
            <v>36</v>
          </cell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H43">
            <v>32.75</v>
          </cell>
          <cell r="I43">
            <v>0.20476259363777119</v>
          </cell>
          <cell r="J43">
            <v>0.14386419570355663</v>
          </cell>
          <cell r="K43">
            <v>0.12201411269726598</v>
          </cell>
          <cell r="L43">
            <v>0.10325891413120311</v>
          </cell>
          <cell r="M43">
            <v>8.4777356761709263E-2</v>
          </cell>
        </row>
        <row r="44">
          <cell r="A44">
            <v>38</v>
          </cell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H44">
            <v>34.75</v>
          </cell>
          <cell r="I44">
            <v>0.20476259363777119</v>
          </cell>
          <cell r="J44">
            <v>0.14386419570355663</v>
          </cell>
          <cell r="K44">
            <v>0.12201411269726598</v>
          </cell>
          <cell r="L44">
            <v>0.10325891413120311</v>
          </cell>
          <cell r="M44">
            <v>8.4777356761709263E-2</v>
          </cell>
        </row>
        <row r="45">
          <cell r="A45">
            <v>40</v>
          </cell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H45">
            <v>36.75</v>
          </cell>
          <cell r="I45">
            <v>0.20476259363777119</v>
          </cell>
          <cell r="J45">
            <v>0.14386419570355663</v>
          </cell>
          <cell r="K45">
            <v>0.12201411269726598</v>
          </cell>
          <cell r="L45">
            <v>0.10325891413120311</v>
          </cell>
          <cell r="M45">
            <v>8.4777356761709263E-2</v>
          </cell>
        </row>
        <row r="47">
          <cell r="A47" t="str">
            <v>(a)  All offer value sensitivities assume that changes in purchase price result in changes in revolving bank debt.</v>
          </cell>
        </row>
        <row r="48">
          <cell r="A48" t="str">
            <v>(b)  All stock price sensitivities assume a $1000.00 per share purchase price</v>
          </cell>
        </row>
      </sheetData>
      <sheetData sheetId="1" refreshError="1">
        <row r="9">
          <cell r="O9">
            <v>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output"/>
      <sheetName val="Segment Analysis"/>
      <sheetName val="Valuation"/>
      <sheetName val="Front table"/>
      <sheetName val="Factsheet"/>
      <sheetName val="Summary"/>
      <sheetName val="charts"/>
      <sheetName val="Consolidated Financials"/>
      <sheetName val="CICC universe"/>
      <sheetName val="Module1"/>
      <sheetName val="Module2"/>
      <sheetName val="Module3"/>
      <sheetName val="Module4"/>
      <sheetName val="Module5"/>
      <sheetName val="Module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69">
          <cell r="H69">
            <v>100</v>
          </cell>
          <cell r="M69">
            <v>100</v>
          </cell>
        </row>
        <row r="171">
          <cell r="H171">
            <v>0.38700000000000001</v>
          </cell>
          <cell r="M171">
            <v>4.1820000000000004</v>
          </cell>
          <cell r="W171">
            <v>11.756</v>
          </cell>
        </row>
        <row r="269">
          <cell r="H269">
            <v>-32.344000000000001</v>
          </cell>
          <cell r="M269">
            <v>-692.32900000000006</v>
          </cell>
        </row>
        <row r="337">
          <cell r="H337">
            <v>0.14587805925289823</v>
          </cell>
        </row>
        <row r="339">
          <cell r="H339">
            <v>0.33750000000000002</v>
          </cell>
          <cell r="M339">
            <v>0.6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Inputs"/>
      <sheetName val="Assum"/>
      <sheetName val="Op-BS"/>
      <sheetName val="IS"/>
      <sheetName val="BSCF"/>
      <sheetName val="Ratios"/>
      <sheetName val="Matrix"/>
      <sheetName val="Contrib"/>
      <sheetName val="AcqIS"/>
      <sheetName val="AcqBSCF"/>
      <sheetName val="AcqRat"/>
      <sheetName val="AcqDCF1"/>
      <sheetName val="AcqDCF2"/>
      <sheetName val="TargIS"/>
      <sheetName val="TargBSCF"/>
      <sheetName val="TargRat"/>
      <sheetName val="TargDCF1"/>
      <sheetName val="TargDCF2"/>
      <sheetName val="Summary"/>
    </sheetNames>
    <sheetDataSet>
      <sheetData sheetId="0" refreshError="1"/>
      <sheetData sheetId="1" refreshError="1">
        <row r="13">
          <cell r="D13" t="str">
            <v>December 31</v>
          </cell>
        </row>
        <row r="14">
          <cell r="D14">
            <v>1998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 Model 3.2.00"/>
      <sheetName val="Internet Summary"/>
      <sheetName val="old Model"/>
      <sheetName val="Headlines"/>
      <sheetName val="Module1"/>
      <sheetName val="Module2"/>
    </sheetNames>
    <sheetDataSet>
      <sheetData sheetId="0" refreshError="1"/>
      <sheetData sheetId="1" refreshError="1"/>
      <sheetData sheetId="2" refreshError="1">
        <row r="102">
          <cell r="A102" t="str">
            <v>Time Warner Entertainment</v>
          </cell>
        </row>
        <row r="104">
          <cell r="B104" t="str">
            <v>Quarterly</v>
          </cell>
        </row>
        <row r="105">
          <cell r="B105">
            <v>35490</v>
          </cell>
          <cell r="C105">
            <v>35582</v>
          </cell>
        </row>
        <row r="106">
          <cell r="A106" t="str">
            <v xml:space="preserve">   Revenues (in $millions):</v>
          </cell>
        </row>
        <row r="107">
          <cell r="A107" t="str">
            <v xml:space="preserve">      Filmed Entertainment</v>
          </cell>
          <cell r="B107">
            <v>1174</v>
          </cell>
          <cell r="C107">
            <v>1257</v>
          </cell>
        </row>
        <row r="108">
          <cell r="A108" t="str">
            <v xml:space="preserve">      Broadcasting - The WB Network</v>
          </cell>
          <cell r="B108">
            <v>24</v>
          </cell>
          <cell r="C108">
            <v>29</v>
          </cell>
        </row>
        <row r="109">
          <cell r="A109" t="str">
            <v xml:space="preserve">      Programming - HBO</v>
          </cell>
          <cell r="B109">
            <v>483</v>
          </cell>
          <cell r="C109">
            <v>487</v>
          </cell>
        </row>
        <row r="110">
          <cell r="A110" t="str">
            <v xml:space="preserve">      Cable</v>
          </cell>
          <cell r="B110">
            <v>1020</v>
          </cell>
          <cell r="C110">
            <v>1066</v>
          </cell>
        </row>
        <row r="111">
          <cell r="A111" t="str">
            <v xml:space="preserve">      Digital Media</v>
          </cell>
          <cell r="B111">
            <v>0</v>
          </cell>
          <cell r="C111">
            <v>0</v>
          </cell>
        </row>
        <row r="112">
          <cell r="A112" t="str">
            <v xml:space="preserve">      Intersegment elimination</v>
          </cell>
          <cell r="B112">
            <v>-99</v>
          </cell>
          <cell r="C112">
            <v>-108</v>
          </cell>
        </row>
        <row r="113">
          <cell r="A113" t="str">
            <v xml:space="preserve">  Total revenues</v>
          </cell>
          <cell r="B113">
            <v>2602</v>
          </cell>
          <cell r="C113">
            <v>2731</v>
          </cell>
        </row>
        <row r="114">
          <cell r="A114" t="str">
            <v xml:space="preserve">   EBITDA:</v>
          </cell>
        </row>
        <row r="115">
          <cell r="A115" t="str">
            <v xml:space="preserve">      Filmed Entertainment</v>
          </cell>
          <cell r="B115">
            <v>150</v>
          </cell>
          <cell r="C115">
            <v>155</v>
          </cell>
        </row>
        <row r="116">
          <cell r="A116" t="str">
            <v xml:space="preserve">      Broadcasting - The WB Network</v>
          </cell>
          <cell r="B116">
            <v>-20</v>
          </cell>
          <cell r="C116">
            <v>-18</v>
          </cell>
        </row>
        <row r="117">
          <cell r="A117" t="str">
            <v xml:space="preserve">      Programming - HBO</v>
          </cell>
          <cell r="B117">
            <v>96</v>
          </cell>
          <cell r="C117">
            <v>103</v>
          </cell>
        </row>
        <row r="118">
          <cell r="A118" t="str">
            <v xml:space="preserve">      Cable</v>
          </cell>
          <cell r="B118">
            <v>407</v>
          </cell>
          <cell r="C118">
            <v>419</v>
          </cell>
        </row>
        <row r="119">
          <cell r="A119" t="str">
            <v xml:space="preserve">      Digital Media</v>
          </cell>
          <cell r="B119">
            <v>0</v>
          </cell>
          <cell r="C119">
            <v>0</v>
          </cell>
        </row>
        <row r="120">
          <cell r="A120" t="str">
            <v xml:space="preserve">  Total EBITDA</v>
          </cell>
          <cell r="B120">
            <v>633</v>
          </cell>
          <cell r="C120">
            <v>659</v>
          </cell>
        </row>
        <row r="121">
          <cell r="A121" t="str">
            <v>Depreciation</v>
          </cell>
        </row>
        <row r="122">
          <cell r="A122" t="str">
            <v xml:space="preserve">      Filmed Entertainment</v>
          </cell>
          <cell r="B122">
            <v>45</v>
          </cell>
          <cell r="C122">
            <v>45</v>
          </cell>
        </row>
        <row r="123">
          <cell r="A123" t="str">
            <v xml:space="preserve">      Broadcasting - The WB Network</v>
          </cell>
          <cell r="B123">
            <v>0</v>
          </cell>
          <cell r="C123">
            <v>1</v>
          </cell>
        </row>
        <row r="124">
          <cell r="A124" t="str">
            <v xml:space="preserve">      Programming - HBO</v>
          </cell>
          <cell r="B124">
            <v>5</v>
          </cell>
          <cell r="C124">
            <v>5</v>
          </cell>
        </row>
        <row r="125">
          <cell r="A125" t="str">
            <v xml:space="preserve">      Cable</v>
          </cell>
          <cell r="B125">
            <v>172</v>
          </cell>
          <cell r="C125">
            <v>176</v>
          </cell>
        </row>
        <row r="126">
          <cell r="A126" t="str">
            <v xml:space="preserve">      Digital Media</v>
          </cell>
          <cell r="B126">
            <v>0</v>
          </cell>
          <cell r="C126">
            <v>0</v>
          </cell>
        </row>
        <row r="127">
          <cell r="A127" t="str">
            <v>Total Depreciation</v>
          </cell>
          <cell r="B127">
            <v>222</v>
          </cell>
          <cell r="C127">
            <v>227</v>
          </cell>
        </row>
        <row r="129">
          <cell r="A129" t="str">
            <v>EBITA:</v>
          </cell>
        </row>
        <row r="130">
          <cell r="A130" t="str">
            <v xml:space="preserve">      Filmed Entertainment</v>
          </cell>
          <cell r="B130">
            <v>105</v>
          </cell>
          <cell r="C130">
            <v>110</v>
          </cell>
        </row>
        <row r="131">
          <cell r="A131" t="str">
            <v xml:space="preserve">      Broadcasting - The WB Network</v>
          </cell>
          <cell r="B131">
            <v>-20</v>
          </cell>
          <cell r="C131">
            <v>-19</v>
          </cell>
        </row>
        <row r="132">
          <cell r="A132" t="str">
            <v xml:space="preserve">      Programming - HBO</v>
          </cell>
          <cell r="B132">
            <v>91</v>
          </cell>
          <cell r="C132">
            <v>98</v>
          </cell>
        </row>
        <row r="133">
          <cell r="A133" t="str">
            <v xml:space="preserve">      Cable</v>
          </cell>
          <cell r="B133">
            <v>235</v>
          </cell>
          <cell r="C133">
            <v>243</v>
          </cell>
        </row>
        <row r="134">
          <cell r="A134" t="str">
            <v xml:space="preserve">      Digital Media</v>
          </cell>
          <cell r="B134">
            <v>0</v>
          </cell>
          <cell r="C134">
            <v>0</v>
          </cell>
        </row>
        <row r="135">
          <cell r="A135" t="str">
            <v>Total EBITA</v>
          </cell>
          <cell r="B135">
            <v>411</v>
          </cell>
          <cell r="C135">
            <v>432</v>
          </cell>
        </row>
        <row r="136">
          <cell r="A136" t="str">
            <v xml:space="preserve">  Corporate Expenses</v>
          </cell>
          <cell r="B136">
            <v>18</v>
          </cell>
          <cell r="C136">
            <v>18</v>
          </cell>
        </row>
        <row r="137">
          <cell r="A137" t="str">
            <v xml:space="preserve">  Interest Expense</v>
          </cell>
          <cell r="B137">
            <v>116</v>
          </cell>
          <cell r="C137">
            <v>120</v>
          </cell>
        </row>
        <row r="139">
          <cell r="A139" t="str">
            <v>Margins</v>
          </cell>
        </row>
        <row r="140">
          <cell r="A140" t="str">
            <v xml:space="preserve">      Filmed Entertainment</v>
          </cell>
          <cell r="B140">
            <v>0.12776831345826234</v>
          </cell>
          <cell r="C140">
            <v>0.12330946698488465</v>
          </cell>
        </row>
        <row r="141">
          <cell r="A141" t="str">
            <v xml:space="preserve">      Broadcasting - The WB Network</v>
          </cell>
          <cell r="B141">
            <v>-0.83333333333333337</v>
          </cell>
          <cell r="C141">
            <v>-0.62068965517241381</v>
          </cell>
        </row>
        <row r="142">
          <cell r="A142" t="str">
            <v xml:space="preserve">      Programming - HBO</v>
          </cell>
          <cell r="B142">
            <v>0.19875776397515527</v>
          </cell>
          <cell r="C142">
            <v>0.21149897330595482</v>
          </cell>
        </row>
        <row r="143">
          <cell r="A143" t="str">
            <v xml:space="preserve">      Cable</v>
          </cell>
          <cell r="B143">
            <v>0.39901960784313728</v>
          </cell>
          <cell r="C143">
            <v>0.39305816135084426</v>
          </cell>
        </row>
        <row r="144">
          <cell r="A144" t="str">
            <v>Total</v>
          </cell>
          <cell r="B144">
            <v>0.24327440430438124</v>
          </cell>
          <cell r="C144">
            <v>0.24130355181252289</v>
          </cell>
        </row>
        <row r="145">
          <cell r="B145" t="str">
            <v>LTM</v>
          </cell>
        </row>
        <row r="146">
          <cell r="A146" t="str">
            <v xml:space="preserve">   Revenues:</v>
          </cell>
          <cell r="B146">
            <v>35490</v>
          </cell>
          <cell r="C146">
            <v>35582</v>
          </cell>
        </row>
        <row r="147">
          <cell r="A147" t="str">
            <v xml:space="preserve">      Filmed Entertainment</v>
          </cell>
        </row>
        <row r="148">
          <cell r="A148" t="str">
            <v xml:space="preserve">      Broadcasting - The WB Network</v>
          </cell>
        </row>
        <row r="149">
          <cell r="A149" t="str">
            <v xml:space="preserve">      Programming - HBO</v>
          </cell>
        </row>
        <row r="150">
          <cell r="A150" t="str">
            <v xml:space="preserve">      Cable</v>
          </cell>
        </row>
        <row r="151">
          <cell r="A151" t="str">
            <v xml:space="preserve">      Digital Media</v>
          </cell>
        </row>
        <row r="152">
          <cell r="A152" t="str">
            <v xml:space="preserve">      Intersegment elimination</v>
          </cell>
        </row>
        <row r="153">
          <cell r="A153" t="str">
            <v xml:space="preserve">  Total revenues</v>
          </cell>
        </row>
        <row r="154">
          <cell r="A154" t="str">
            <v xml:space="preserve">   EBITDA:</v>
          </cell>
        </row>
        <row r="155">
          <cell r="A155" t="str">
            <v xml:space="preserve">      Filmed Entertainment</v>
          </cell>
        </row>
        <row r="156">
          <cell r="A156" t="str">
            <v xml:space="preserve">      Broadcasting - The WB Network</v>
          </cell>
        </row>
        <row r="157">
          <cell r="A157" t="str">
            <v xml:space="preserve">      Programming - HBO</v>
          </cell>
        </row>
        <row r="158">
          <cell r="A158" t="str">
            <v xml:space="preserve">      Cable</v>
          </cell>
        </row>
        <row r="159">
          <cell r="A159" t="str">
            <v xml:space="preserve">      Digital Media</v>
          </cell>
        </row>
        <row r="160">
          <cell r="A160" t="str">
            <v xml:space="preserve">  Total EBITDA</v>
          </cell>
        </row>
        <row r="162">
          <cell r="A162" t="str">
            <v>EBITA:</v>
          </cell>
        </row>
        <row r="163">
          <cell r="A163" t="str">
            <v xml:space="preserve">      Filmed Entertainment</v>
          </cell>
        </row>
        <row r="164">
          <cell r="A164" t="str">
            <v xml:space="preserve">      Broadcasting - The WB Network</v>
          </cell>
        </row>
        <row r="165">
          <cell r="A165" t="str">
            <v xml:space="preserve">      Programming - HBO</v>
          </cell>
        </row>
        <row r="166">
          <cell r="A166" t="str">
            <v xml:space="preserve">      Cable</v>
          </cell>
        </row>
        <row r="167">
          <cell r="A167" t="str">
            <v xml:space="preserve">      Digital Media</v>
          </cell>
        </row>
        <row r="168">
          <cell r="A168" t="str">
            <v>Total EBITA</v>
          </cell>
        </row>
        <row r="169">
          <cell r="A169" t="str">
            <v xml:space="preserve">  Corporate Expenses</v>
          </cell>
        </row>
        <row r="170">
          <cell r="A170" t="str">
            <v xml:space="preserve">  Interest Expense</v>
          </cell>
        </row>
        <row r="171">
          <cell r="A171" t="str">
            <v xml:space="preserve">  Cash</v>
          </cell>
        </row>
        <row r="172">
          <cell r="A172" t="str">
            <v xml:space="preserve">  Debt</v>
          </cell>
        </row>
        <row r="173">
          <cell r="A173" t="str">
            <v xml:space="preserve">  Net Debt</v>
          </cell>
        </row>
        <row r="175">
          <cell r="A175" t="str">
            <v xml:space="preserve">   EBITDA Margins</v>
          </cell>
        </row>
        <row r="176">
          <cell r="A176" t="str">
            <v xml:space="preserve">   EBITDA Coverage</v>
          </cell>
        </row>
        <row r="177">
          <cell r="A177" t="str">
            <v xml:space="preserve">   Debt/EBITDA</v>
          </cell>
        </row>
        <row r="178">
          <cell r="A178" t="str">
            <v xml:space="preserve">   Net Debt/EBITDA</v>
          </cell>
        </row>
        <row r="180">
          <cell r="A180" t="str">
            <v xml:space="preserve">   EBITA Margins</v>
          </cell>
        </row>
        <row r="181">
          <cell r="A181" t="str">
            <v xml:space="preserve">   EBITA Coverage</v>
          </cell>
        </row>
        <row r="182">
          <cell r="A182" t="str">
            <v xml:space="preserve">   Debt/EBITA</v>
          </cell>
        </row>
        <row r="183">
          <cell r="A183" t="str">
            <v xml:space="preserve">   Net Debt/EBITA</v>
          </cell>
        </row>
        <row r="184">
          <cell r="A184" t="str">
            <v>Italicized numbers are estimates</v>
          </cell>
        </row>
        <row r="190">
          <cell r="A190" t="str">
            <v>Combined Cable (Quarterly)</v>
          </cell>
        </row>
        <row r="195">
          <cell r="A195" t="str">
            <v>Time Warner Inc./Time Warner Entertainment</v>
          </cell>
        </row>
        <row r="197">
          <cell r="B197" t="str">
            <v>Quarterly</v>
          </cell>
        </row>
        <row r="198">
          <cell r="A198" t="str">
            <v>(in $millions)</v>
          </cell>
          <cell r="B198">
            <v>35490</v>
          </cell>
          <cell r="C198">
            <v>35582</v>
          </cell>
        </row>
        <row r="199">
          <cell r="A199" t="str">
            <v xml:space="preserve">  Combined Revenues</v>
          </cell>
          <cell r="B199">
            <v>5636</v>
          </cell>
          <cell r="C199">
            <v>5924</v>
          </cell>
        </row>
        <row r="200">
          <cell r="A200" t="str">
            <v xml:space="preserve">  Combined EBITA</v>
          </cell>
          <cell r="B200">
            <v>819</v>
          </cell>
          <cell r="C200">
            <v>997</v>
          </cell>
        </row>
        <row r="201">
          <cell r="A201" t="str">
            <v xml:space="preserve">  Combined EBITDA</v>
          </cell>
          <cell r="B201">
            <v>1120</v>
          </cell>
          <cell r="C201">
            <v>1308</v>
          </cell>
        </row>
        <row r="202">
          <cell r="A202" t="str">
            <v xml:space="preserve">  Combined Corporate Expenses</v>
          </cell>
          <cell r="B202">
            <v>39</v>
          </cell>
          <cell r="C202">
            <v>40</v>
          </cell>
        </row>
        <row r="203">
          <cell r="A203" t="str">
            <v xml:space="preserve">  Combined Interest Expenses</v>
          </cell>
          <cell r="B203">
            <v>394</v>
          </cell>
          <cell r="C203">
            <v>376</v>
          </cell>
        </row>
        <row r="204">
          <cell r="A204" t="str">
            <v>Bold are adjusted for intercompany eliminations</v>
          </cell>
        </row>
        <row r="205">
          <cell r="B205" t="str">
            <v>LTM</v>
          </cell>
        </row>
        <row r="206">
          <cell r="B206">
            <v>35490</v>
          </cell>
          <cell r="C206">
            <v>35582</v>
          </cell>
        </row>
        <row r="207">
          <cell r="A207" t="str">
            <v xml:space="preserve">  Combined Revenues</v>
          </cell>
          <cell r="B207">
            <v>0</v>
          </cell>
          <cell r="C207">
            <v>0</v>
          </cell>
        </row>
        <row r="208">
          <cell r="A208" t="str">
            <v xml:space="preserve">  Combined EBITA</v>
          </cell>
          <cell r="B208">
            <v>0</v>
          </cell>
          <cell r="C208">
            <v>0</v>
          </cell>
        </row>
        <row r="209">
          <cell r="A209" t="str">
            <v xml:space="preserve">  Combined EBITDA</v>
          </cell>
          <cell r="B209">
            <v>0</v>
          </cell>
          <cell r="C209">
            <v>0</v>
          </cell>
        </row>
        <row r="210">
          <cell r="A210" t="str">
            <v xml:space="preserve">  Combined Corporate Expenses</v>
          </cell>
          <cell r="B210">
            <v>0</v>
          </cell>
          <cell r="C210">
            <v>0</v>
          </cell>
        </row>
        <row r="211">
          <cell r="A211" t="str">
            <v xml:space="preserve">  Combined Interest Expenses</v>
          </cell>
          <cell r="B211">
            <v>0</v>
          </cell>
          <cell r="C211">
            <v>0</v>
          </cell>
        </row>
        <row r="212">
          <cell r="A212" t="str">
            <v xml:space="preserve">  Combined Preferred Dividends</v>
          </cell>
          <cell r="B212">
            <v>0</v>
          </cell>
          <cell r="C212">
            <v>0</v>
          </cell>
        </row>
        <row r="213">
          <cell r="A213" t="str">
            <v xml:space="preserve">  Combined Cash</v>
          </cell>
          <cell r="B213">
            <v>0</v>
          </cell>
          <cell r="C213">
            <v>0</v>
          </cell>
        </row>
        <row r="214">
          <cell r="A214" t="str">
            <v xml:space="preserve">  Combined Debt</v>
          </cell>
          <cell r="B214">
            <v>0</v>
          </cell>
          <cell r="C214">
            <v>0</v>
          </cell>
        </row>
        <row r="215">
          <cell r="A215" t="str">
            <v xml:space="preserve">  Combined Net Debt</v>
          </cell>
          <cell r="B215">
            <v>0</v>
          </cell>
          <cell r="C215">
            <v>0</v>
          </cell>
        </row>
        <row r="216">
          <cell r="A216" t="str">
            <v xml:space="preserve">  Combined Preferred Securities</v>
          </cell>
          <cell r="B216">
            <v>0</v>
          </cell>
          <cell r="C216">
            <v>0</v>
          </cell>
        </row>
        <row r="218">
          <cell r="A218" t="str">
            <v>Ratio Analysis: with EBITA</v>
          </cell>
        </row>
        <row r="219">
          <cell r="A219" t="str">
            <v xml:space="preserve">   Publishing EBITA margins</v>
          </cell>
          <cell r="B219" t="e">
            <v>#DIV/0!</v>
          </cell>
          <cell r="C219" t="e">
            <v>#DIV/0!</v>
          </cell>
        </row>
        <row r="220">
          <cell r="A220" t="str">
            <v xml:space="preserve">   Music EBITA margins</v>
          </cell>
          <cell r="B220" t="e">
            <v>#DIV/0!</v>
          </cell>
          <cell r="C220" t="e">
            <v>#DIV/0!</v>
          </cell>
        </row>
        <row r="221">
          <cell r="A221" t="str">
            <v xml:space="preserve">   Cable Networks - TBS margins</v>
          </cell>
          <cell r="B221" t="e">
            <v>#DIV/0!</v>
          </cell>
          <cell r="C221" t="e">
            <v>#DIV/0!</v>
          </cell>
        </row>
        <row r="222">
          <cell r="A222" t="str">
            <v xml:space="preserve">   Filmed Entertainment - TBS margins</v>
          </cell>
          <cell r="B222" t="e">
            <v>#DIV/0!</v>
          </cell>
          <cell r="C222" t="e">
            <v>#DIV/0!</v>
          </cell>
        </row>
        <row r="223">
          <cell r="A223" t="str">
            <v xml:space="preserve">   Cable EBITA margins (TWX)</v>
          </cell>
          <cell r="B223" t="e">
            <v>#DIV/0!</v>
          </cell>
          <cell r="C223" t="e">
            <v>#DIV/0!</v>
          </cell>
        </row>
        <row r="224">
          <cell r="A224" t="str">
            <v xml:space="preserve">   TWX EBITA margins</v>
          </cell>
          <cell r="B224" t="e">
            <v>#DIV/0!</v>
          </cell>
          <cell r="C224" t="e">
            <v>#DIV/0!</v>
          </cell>
        </row>
        <row r="225">
          <cell r="A225" t="str">
            <v xml:space="preserve">   Filmed Entertainment EBITA margins</v>
          </cell>
          <cell r="B225" t="e">
            <v>#DIV/0!</v>
          </cell>
          <cell r="C225" t="e">
            <v>#DIV/0!</v>
          </cell>
        </row>
        <row r="226">
          <cell r="A226" t="str">
            <v xml:space="preserve">    Broadcasting - WB EBITA</v>
          </cell>
          <cell r="B226" t="e">
            <v>#DIV/0!</v>
          </cell>
          <cell r="C226" t="e">
            <v>#DIV/0!</v>
          </cell>
        </row>
        <row r="227">
          <cell r="A227" t="str">
            <v xml:space="preserve">   Programming EBITA margins</v>
          </cell>
          <cell r="B227" t="e">
            <v>#DIV/0!</v>
          </cell>
          <cell r="C227" t="e">
            <v>#DIV/0!</v>
          </cell>
        </row>
        <row r="228">
          <cell r="A228" t="str">
            <v xml:space="preserve">   Cable EBITA margins</v>
          </cell>
          <cell r="B228" t="e">
            <v>#DIV/0!</v>
          </cell>
          <cell r="C228" t="e">
            <v>#DIV/0!</v>
          </cell>
        </row>
        <row r="229">
          <cell r="A229" t="str">
            <v xml:space="preserve">   TWE EBITA margins</v>
          </cell>
          <cell r="B229" t="e">
            <v>#DIV/0!</v>
          </cell>
          <cell r="C229" t="e">
            <v>#DIV/0!</v>
          </cell>
        </row>
        <row r="230">
          <cell r="A230" t="str">
            <v xml:space="preserve">   TWX/TWE EBITA margins</v>
          </cell>
          <cell r="B230" t="e">
            <v>#DIV/0!</v>
          </cell>
          <cell r="C230" t="e">
            <v>#DIV/0!</v>
          </cell>
        </row>
        <row r="231">
          <cell r="A231" t="str">
            <v xml:space="preserve">   EBITA/Interest</v>
          </cell>
          <cell r="B231" t="e">
            <v>#DIV/0!</v>
          </cell>
          <cell r="C231" t="e">
            <v>#DIV/0!</v>
          </cell>
        </row>
        <row r="232">
          <cell r="A232" t="str">
            <v xml:space="preserve">   (EBITA-Corporate Expenses)/Interest</v>
          </cell>
          <cell r="B232" t="e">
            <v>#DIV/0!</v>
          </cell>
          <cell r="C232" t="e">
            <v>#DIV/0!</v>
          </cell>
        </row>
        <row r="233">
          <cell r="A233" t="str">
            <v xml:space="preserve">   EBITA/(Interest+Preferred Dividends)</v>
          </cell>
          <cell r="B233" t="e">
            <v>#DIV/0!</v>
          </cell>
          <cell r="C233" t="e">
            <v>#DIV/0!</v>
          </cell>
        </row>
        <row r="234">
          <cell r="A234" t="str">
            <v xml:space="preserve">   (EBITA-Corporate Expenses)/(Interest+Preferred Dividends)</v>
          </cell>
          <cell r="B234" t="e">
            <v>#DIV/0!</v>
          </cell>
          <cell r="C234" t="e">
            <v>#DIV/0!</v>
          </cell>
        </row>
        <row r="235">
          <cell r="A235" t="str">
            <v xml:space="preserve">   Debt/EBITA</v>
          </cell>
          <cell r="B235" t="e">
            <v>#DIV/0!</v>
          </cell>
          <cell r="C235" t="e">
            <v>#DIV/0!</v>
          </cell>
        </row>
        <row r="236">
          <cell r="A236" t="str">
            <v xml:space="preserve">   Net Debt/EBITA</v>
          </cell>
          <cell r="B236" t="e">
            <v>#DIV/0!</v>
          </cell>
          <cell r="C236" t="e">
            <v>#DIV/0!</v>
          </cell>
        </row>
        <row r="237">
          <cell r="A237" t="str">
            <v xml:space="preserve">   Net Debt+Preferreds/EBITA</v>
          </cell>
          <cell r="B237" t="e">
            <v>#DIV/0!</v>
          </cell>
          <cell r="C237" t="e">
            <v>#DIV/0!</v>
          </cell>
        </row>
        <row r="239">
          <cell r="A239" t="str">
            <v>EBITA Growth:</v>
          </cell>
        </row>
        <row r="246">
          <cell r="A246" t="str">
            <v>Ratio Analysis: with EBITDA</v>
          </cell>
        </row>
        <row r="247">
          <cell r="A247" t="str">
            <v xml:space="preserve">   Publishing EBITDA margins</v>
          </cell>
          <cell r="B247" t="e">
            <v>#DIV/0!</v>
          </cell>
          <cell r="C247" t="e">
            <v>#DIV/0!</v>
          </cell>
        </row>
        <row r="248">
          <cell r="A248" t="str">
            <v xml:space="preserve">   Music EBITDA margins</v>
          </cell>
          <cell r="B248" t="e">
            <v>#DIV/0!</v>
          </cell>
          <cell r="C248" t="e">
            <v>#DIV/0!</v>
          </cell>
        </row>
        <row r="249">
          <cell r="A249" t="str">
            <v xml:space="preserve">   Cable Networks - TBS margins</v>
          </cell>
          <cell r="B249" t="e">
            <v>#DIV/0!</v>
          </cell>
          <cell r="C249" t="e">
            <v>#DIV/0!</v>
          </cell>
        </row>
        <row r="250">
          <cell r="A250" t="str">
            <v xml:space="preserve">   Filmed Entertainment - TBS margins</v>
          </cell>
          <cell r="B250" t="e">
            <v>#DIV/0!</v>
          </cell>
          <cell r="C250" t="e">
            <v>#DIV/0!</v>
          </cell>
        </row>
        <row r="251">
          <cell r="A251" t="str">
            <v xml:space="preserve">   Cable EBITDA margins (TWX)</v>
          </cell>
          <cell r="B251" t="e">
            <v>#DIV/0!</v>
          </cell>
          <cell r="C251" t="e">
            <v>#DIV/0!</v>
          </cell>
        </row>
        <row r="252">
          <cell r="A252" t="str">
            <v xml:space="preserve">   TWX EBITDA margins</v>
          </cell>
          <cell r="B252" t="e">
            <v>#DIV/0!</v>
          </cell>
          <cell r="C252" t="e">
            <v>#DIV/0!</v>
          </cell>
        </row>
        <row r="253">
          <cell r="A253" t="str">
            <v xml:space="preserve">   Filmed Entertainment EBITDA margins</v>
          </cell>
          <cell r="B253" t="e">
            <v>#DIV/0!</v>
          </cell>
          <cell r="C253" t="e">
            <v>#DIV/0!</v>
          </cell>
        </row>
        <row r="254">
          <cell r="A254" t="str">
            <v xml:space="preserve">   Programming EBITDA margins</v>
          </cell>
          <cell r="B254" t="e">
            <v>#DIV/0!</v>
          </cell>
          <cell r="C254" t="e">
            <v>#DIV/0!</v>
          </cell>
        </row>
        <row r="255">
          <cell r="A255" t="str">
            <v xml:space="preserve">   Cable EBITDA margins</v>
          </cell>
          <cell r="B255" t="e">
            <v>#DIV/0!</v>
          </cell>
          <cell r="C255" t="e">
            <v>#DIV/0!</v>
          </cell>
        </row>
        <row r="256">
          <cell r="A256" t="str">
            <v xml:space="preserve">   TWE EBITDA margins</v>
          </cell>
          <cell r="B256" t="e">
            <v>#DIV/0!</v>
          </cell>
          <cell r="C256" t="e">
            <v>#DIV/0!</v>
          </cell>
        </row>
        <row r="257">
          <cell r="A257" t="str">
            <v xml:space="preserve">   TWX/TWE EBITDA margins</v>
          </cell>
          <cell r="B257" t="e">
            <v>#DIV/0!</v>
          </cell>
          <cell r="C257" t="e">
            <v>#DIV/0!</v>
          </cell>
        </row>
        <row r="258">
          <cell r="A258" t="str">
            <v xml:space="preserve">   EBITDA/Interest</v>
          </cell>
          <cell r="B258" t="e">
            <v>#DIV/0!</v>
          </cell>
          <cell r="C258" t="e">
            <v>#DIV/0!</v>
          </cell>
        </row>
        <row r="259">
          <cell r="A259" t="str">
            <v xml:space="preserve">   (EBITDA-Corporate Expenses)/Interest</v>
          </cell>
          <cell r="B259" t="e">
            <v>#DIV/0!</v>
          </cell>
          <cell r="C259" t="e">
            <v>#DIV/0!</v>
          </cell>
        </row>
        <row r="260">
          <cell r="A260" t="str">
            <v xml:space="preserve">   EBITDA/(Interest+Preferred Dividends)</v>
          </cell>
          <cell r="B260" t="e">
            <v>#DIV/0!</v>
          </cell>
          <cell r="C260" t="e">
            <v>#DIV/0!</v>
          </cell>
        </row>
        <row r="261">
          <cell r="A261" t="str">
            <v xml:space="preserve">   (EBITDA-Corporate Expenses)/(Interest+Preferred Dividends)</v>
          </cell>
          <cell r="B261" t="e">
            <v>#DIV/0!</v>
          </cell>
          <cell r="C261" t="e">
            <v>#DIV/0!</v>
          </cell>
        </row>
        <row r="262">
          <cell r="A262" t="str">
            <v xml:space="preserve">   Debt/EBITDA</v>
          </cell>
          <cell r="B262" t="e">
            <v>#DIV/0!</v>
          </cell>
          <cell r="C262" t="e">
            <v>#DIV/0!</v>
          </cell>
        </row>
        <row r="263">
          <cell r="A263" t="str">
            <v xml:space="preserve">   Net Debt/EBITDA</v>
          </cell>
          <cell r="B263" t="e">
            <v>#DIV/0!</v>
          </cell>
          <cell r="C263" t="e">
            <v>#DIV/0!</v>
          </cell>
        </row>
        <row r="264">
          <cell r="A264" t="str">
            <v xml:space="preserve">   Net Debt+Preferreds/EBITDA</v>
          </cell>
          <cell r="B264" t="e">
            <v>#DIV/0!</v>
          </cell>
          <cell r="C264" t="e">
            <v>#DIV/0!</v>
          </cell>
        </row>
        <row r="265">
          <cell r="A265" t="str">
            <v xml:space="preserve"> </v>
          </cell>
        </row>
        <row r="266">
          <cell r="A266" t="str">
            <v>Vertical Dotted line indicates TWX/TBS consolidated numbers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/>
  <dimension ref="B1:W79"/>
  <sheetViews>
    <sheetView view="pageBreakPreview" zoomScaleNormal="100" zoomScaleSheetLayoutView="100" workbookViewId="0">
      <pane xSplit="5" ySplit="3" topLeftCell="F4" activePane="bottomRight" state="frozen"/>
      <selection activeCell="Z17" sqref="Z17"/>
      <selection pane="topRight" activeCell="Z17" sqref="Z17"/>
      <selection pane="bottomLeft" activeCell="Z17" sqref="Z17"/>
      <selection pane="bottomRight" activeCell="K37" sqref="K37"/>
    </sheetView>
  </sheetViews>
  <sheetFormatPr baseColWidth="10" defaultColWidth="8.33203125" defaultRowHeight="15" customHeight="1" outlineLevelCol="1"/>
  <cols>
    <col min="1" max="1" width="8.33203125" style="70" customWidth="1"/>
    <col min="2" max="2" width="6.1640625" style="70" customWidth="1"/>
    <col min="3" max="3" width="19.5" style="70" customWidth="1"/>
    <col min="4" max="4" width="24.1640625" style="70" hidden="1" customWidth="1" outlineLevel="1"/>
    <col min="5" max="5" width="8.83203125" style="70" hidden="1" customWidth="1" outlineLevel="1"/>
    <col min="6" max="6" width="8.5" style="70" customWidth="1" collapsed="1"/>
    <col min="7" max="24" width="8.5" style="70" customWidth="1"/>
    <col min="25" max="16384" width="8.33203125" style="70"/>
  </cols>
  <sheetData>
    <row r="1" spans="2:23" s="69" customFormat="1" ht="15" customHeight="1">
      <c r="B1" s="66" t="s">
        <v>54</v>
      </c>
      <c r="C1" s="66"/>
      <c r="D1" s="66" t="s">
        <v>525</v>
      </c>
      <c r="E1" s="66"/>
      <c r="F1" s="67">
        <f>'PL-CF-BS'!F1</f>
        <v>0</v>
      </c>
      <c r="G1" s="67">
        <f>'PL-CF-BS'!G1</f>
        <v>0</v>
      </c>
      <c r="H1" s="67">
        <f>'PL-CF-BS'!H1</f>
        <v>0</v>
      </c>
      <c r="I1" s="67">
        <f>'PL-CF-BS'!I1</f>
        <v>0</v>
      </c>
      <c r="J1" s="67">
        <f>'PL-CF-BS'!J1</f>
        <v>0</v>
      </c>
      <c r="K1" s="67">
        <f>'PL-CF-BS'!K1</f>
        <v>0</v>
      </c>
      <c r="L1" s="67">
        <f ca="1">'PL-CF-BS'!L1</f>
        <v>0</v>
      </c>
      <c r="M1" s="67">
        <f ca="1">'PL-CF-BS'!M1</f>
        <v>0</v>
      </c>
      <c r="N1" s="67">
        <f ca="1">'PL-CF-BS'!N1</f>
        <v>0</v>
      </c>
      <c r="O1" s="67">
        <f ca="1">'PL-CF-BS'!O1</f>
        <v>0</v>
      </c>
      <c r="P1" s="67">
        <f ca="1">'PL-CF-BS'!P1</f>
        <v>0</v>
      </c>
      <c r="Q1" s="67">
        <f ca="1">'PL-CF-BS'!Q1</f>
        <v>0</v>
      </c>
      <c r="R1" s="67">
        <f ca="1">'PL-CF-BS'!R1</f>
        <v>0</v>
      </c>
      <c r="S1" s="67">
        <f ca="1">'PL-CF-BS'!S1</f>
        <v>0</v>
      </c>
      <c r="T1" s="67">
        <f ca="1">'PL-CF-BS'!T1</f>
        <v>0</v>
      </c>
      <c r="U1" s="67">
        <f ca="1">'PL-CF-BS'!U1</f>
        <v>0</v>
      </c>
      <c r="V1" s="67">
        <f ca="1">'PL-CF-BS'!V1</f>
        <v>0</v>
      </c>
      <c r="W1" s="67">
        <f ca="1">'PL-CF-BS'!W1</f>
        <v>0</v>
      </c>
    </row>
    <row r="2" spans="2:23" ht="15" customHeight="1">
      <c r="C2" s="71"/>
      <c r="D2" s="71"/>
      <c r="E2" s="71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143"/>
      <c r="T2" s="143"/>
      <c r="U2" s="143"/>
      <c r="V2" s="143"/>
      <c r="W2" s="143"/>
    </row>
    <row r="3" spans="2:23" s="76" customFormat="1" ht="15" customHeight="1">
      <c r="B3" s="73" t="s">
        <v>743</v>
      </c>
      <c r="C3" s="144"/>
      <c r="D3" s="75" t="s">
        <v>526</v>
      </c>
      <c r="E3" s="144"/>
      <c r="F3" s="144" t="s">
        <v>845</v>
      </c>
      <c r="G3" s="144" t="s">
        <v>846</v>
      </c>
      <c r="H3" s="144" t="s">
        <v>847</v>
      </c>
      <c r="I3" s="144" t="s">
        <v>848</v>
      </c>
      <c r="J3" s="144" t="s">
        <v>849</v>
      </c>
      <c r="K3" s="144" t="s">
        <v>850</v>
      </c>
      <c r="L3" s="144" t="s">
        <v>851</v>
      </c>
      <c r="M3" s="144" t="s">
        <v>852</v>
      </c>
      <c r="N3" s="144" t="s">
        <v>853</v>
      </c>
      <c r="O3" s="144" t="s">
        <v>854</v>
      </c>
      <c r="P3" s="144" t="s">
        <v>855</v>
      </c>
      <c r="Q3" s="144" t="s">
        <v>856</v>
      </c>
      <c r="R3" s="144" t="s">
        <v>857</v>
      </c>
      <c r="S3" s="144" t="s">
        <v>858</v>
      </c>
      <c r="T3" s="144" t="s">
        <v>859</v>
      </c>
      <c r="U3" s="144" t="s">
        <v>860</v>
      </c>
      <c r="V3" s="144" t="s">
        <v>861</v>
      </c>
      <c r="W3" s="144" t="s">
        <v>862</v>
      </c>
    </row>
    <row r="4" spans="2:23" s="111" customFormat="1" ht="15" customHeight="1">
      <c r="B4" s="145" t="s">
        <v>744</v>
      </c>
      <c r="C4" s="146"/>
      <c r="D4" s="145" t="s">
        <v>763</v>
      </c>
      <c r="E4" s="146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</row>
    <row r="5" spans="2:23" ht="15" customHeight="1">
      <c r="B5" s="70" t="s">
        <v>745</v>
      </c>
      <c r="D5" s="70" t="s">
        <v>534</v>
      </c>
      <c r="F5" s="148">
        <v>1747.48</v>
      </c>
      <c r="G5" s="148">
        <v>2078.1</v>
      </c>
      <c r="H5" s="148">
        <v>2095.15</v>
      </c>
      <c r="I5" s="148">
        <v>2580.9</v>
      </c>
      <c r="J5" s="148">
        <v>3110.13</v>
      </c>
      <c r="K5" s="148">
        <v>3639.36</v>
      </c>
      <c r="L5" s="149">
        <v>4300</v>
      </c>
      <c r="M5" s="150">
        <f>L5+600*3/4</f>
        <v>4750</v>
      </c>
      <c r="N5" s="150">
        <f>M5*0.8</f>
        <v>3800</v>
      </c>
      <c r="O5" s="150">
        <f>N5*1.3</f>
        <v>4940</v>
      </c>
      <c r="P5" s="150">
        <f t="shared" ref="P5:W5" si="0">O5*1.1</f>
        <v>5434</v>
      </c>
      <c r="Q5" s="150">
        <f t="shared" si="0"/>
        <v>5977.4000000000005</v>
      </c>
      <c r="R5" s="150">
        <f t="shared" si="0"/>
        <v>6575.1400000000012</v>
      </c>
      <c r="S5" s="150">
        <f t="shared" si="0"/>
        <v>7232.6540000000023</v>
      </c>
      <c r="T5" s="150">
        <f t="shared" si="0"/>
        <v>7955.9194000000034</v>
      </c>
      <c r="U5" s="150">
        <f t="shared" si="0"/>
        <v>8751.5113400000046</v>
      </c>
      <c r="V5" s="150">
        <f t="shared" si="0"/>
        <v>9626.6624740000061</v>
      </c>
      <c r="W5" s="150">
        <f t="shared" si="0"/>
        <v>10589.328721400008</v>
      </c>
    </row>
    <row r="6" spans="2:23" ht="15" customHeight="1">
      <c r="B6" s="70" t="s">
        <v>746</v>
      </c>
      <c r="D6" s="70" t="s">
        <v>535</v>
      </c>
      <c r="F6" s="148">
        <v>10</v>
      </c>
      <c r="G6" s="148">
        <v>11</v>
      </c>
      <c r="H6" s="148">
        <v>13</v>
      </c>
      <c r="I6" s="148">
        <v>15</v>
      </c>
      <c r="J6" s="148">
        <v>18</v>
      </c>
      <c r="K6" s="148">
        <v>20</v>
      </c>
      <c r="L6" s="150">
        <f>K6*1.05</f>
        <v>21</v>
      </c>
      <c r="M6" s="150">
        <f t="shared" ref="M6:W6" si="1">L6*1.05</f>
        <v>22.05</v>
      </c>
      <c r="N6" s="150">
        <f t="shared" si="1"/>
        <v>23.152500000000003</v>
      </c>
      <c r="O6" s="150">
        <f t="shared" si="1"/>
        <v>24.310125000000003</v>
      </c>
      <c r="P6" s="150">
        <f t="shared" si="1"/>
        <v>25.525631250000004</v>
      </c>
      <c r="Q6" s="150">
        <f t="shared" si="1"/>
        <v>26.801912812500007</v>
      </c>
      <c r="R6" s="150">
        <f t="shared" si="1"/>
        <v>28.142008453125008</v>
      </c>
      <c r="S6" s="150">
        <f t="shared" si="1"/>
        <v>29.549108875781261</v>
      </c>
      <c r="T6" s="150">
        <f t="shared" si="1"/>
        <v>31.026564319570326</v>
      </c>
      <c r="U6" s="150">
        <f t="shared" si="1"/>
        <v>32.577892535548841</v>
      </c>
      <c r="V6" s="150">
        <f t="shared" si="1"/>
        <v>34.206787162326286</v>
      </c>
      <c r="W6" s="150">
        <f t="shared" si="1"/>
        <v>35.917126520442601</v>
      </c>
    </row>
    <row r="7" spans="2:23" ht="15" customHeight="1">
      <c r="B7" s="70" t="s">
        <v>747</v>
      </c>
      <c r="D7" s="70" t="s">
        <v>536</v>
      </c>
      <c r="F7" s="148">
        <v>3</v>
      </c>
      <c r="G7" s="148">
        <v>4</v>
      </c>
      <c r="H7" s="148">
        <v>4</v>
      </c>
      <c r="I7" s="148">
        <v>4</v>
      </c>
      <c r="J7" s="148">
        <v>4</v>
      </c>
      <c r="K7" s="148">
        <v>4</v>
      </c>
      <c r="L7" s="150">
        <f t="shared" ref="L7:W7" si="2">K7*1.05</f>
        <v>4.2</v>
      </c>
      <c r="M7" s="150">
        <f t="shared" si="2"/>
        <v>4.41</v>
      </c>
      <c r="N7" s="150">
        <f t="shared" si="2"/>
        <v>4.6305000000000005</v>
      </c>
      <c r="O7" s="150">
        <f t="shared" si="2"/>
        <v>4.8620250000000009</v>
      </c>
      <c r="P7" s="150">
        <f t="shared" si="2"/>
        <v>5.1051262500000014</v>
      </c>
      <c r="Q7" s="150">
        <f t="shared" si="2"/>
        <v>5.3603825625000017</v>
      </c>
      <c r="R7" s="150">
        <f t="shared" si="2"/>
        <v>5.6284016906250018</v>
      </c>
      <c r="S7" s="150">
        <f t="shared" si="2"/>
        <v>5.9098217751562521</v>
      </c>
      <c r="T7" s="150">
        <f t="shared" si="2"/>
        <v>6.2053128639140649</v>
      </c>
      <c r="U7" s="150">
        <f t="shared" si="2"/>
        <v>6.515578507109768</v>
      </c>
      <c r="V7" s="150">
        <f t="shared" si="2"/>
        <v>6.8413574324652568</v>
      </c>
      <c r="W7" s="150">
        <f t="shared" si="2"/>
        <v>7.1834253040885203</v>
      </c>
    </row>
    <row r="8" spans="2:23" ht="15" customHeight="1">
      <c r="B8" s="128" t="s">
        <v>748</v>
      </c>
      <c r="D8" s="81" t="s">
        <v>537</v>
      </c>
      <c r="F8" s="148"/>
      <c r="G8" s="148"/>
      <c r="H8" s="148"/>
      <c r="I8" s="148"/>
      <c r="J8" s="148"/>
      <c r="K8" s="148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</row>
    <row r="9" spans="2:23" s="153" customFormat="1" ht="15" customHeight="1">
      <c r="B9" s="70"/>
      <c r="C9" s="70"/>
      <c r="D9" s="70"/>
      <c r="E9" s="70"/>
      <c r="F9" s="151"/>
      <c r="G9" s="151"/>
      <c r="H9" s="151"/>
      <c r="I9" s="151"/>
      <c r="J9" s="151"/>
      <c r="K9" s="151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</row>
    <row r="10" spans="2:23" s="146" customFormat="1" ht="15" customHeight="1">
      <c r="B10" s="145" t="s">
        <v>749</v>
      </c>
      <c r="D10" s="145" t="s">
        <v>527</v>
      </c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</row>
    <row r="11" spans="2:23" ht="15" customHeight="1">
      <c r="B11" s="70" t="s">
        <v>745</v>
      </c>
      <c r="D11" s="70" t="s">
        <v>534</v>
      </c>
      <c r="F11" s="154">
        <f t="shared" ref="F11:K11" si="3">F17/F5*100</f>
        <v>30.907184107400372</v>
      </c>
      <c r="G11" s="154">
        <f t="shared" si="3"/>
        <v>33.089847798469755</v>
      </c>
      <c r="H11" s="154">
        <f t="shared" si="3"/>
        <v>29.330311125217762</v>
      </c>
      <c r="I11" s="154">
        <f t="shared" si="3"/>
        <v>31.407139931806732</v>
      </c>
      <c r="J11" s="154">
        <f t="shared" si="3"/>
        <v>36.344832006379157</v>
      </c>
      <c r="K11" s="154">
        <f t="shared" si="3"/>
        <v>32.148509628066471</v>
      </c>
      <c r="L11" s="150">
        <f>K11/1.05</f>
        <v>30.61762821720616</v>
      </c>
      <c r="M11" s="150">
        <v>35</v>
      </c>
      <c r="N11" s="150">
        <f t="shared" ref="N11:T13" si="4">M11</f>
        <v>35</v>
      </c>
      <c r="O11" s="150">
        <f t="shared" si="4"/>
        <v>35</v>
      </c>
      <c r="P11" s="150">
        <f t="shared" si="4"/>
        <v>35</v>
      </c>
      <c r="Q11" s="150">
        <f t="shared" si="4"/>
        <v>35</v>
      </c>
      <c r="R11" s="150">
        <f t="shared" si="4"/>
        <v>35</v>
      </c>
      <c r="S11" s="150">
        <f t="shared" si="4"/>
        <v>35</v>
      </c>
      <c r="T11" s="150">
        <f t="shared" si="4"/>
        <v>35</v>
      </c>
      <c r="U11" s="150">
        <f t="shared" ref="U11:U13" si="5">T11</f>
        <v>35</v>
      </c>
      <c r="V11" s="150">
        <f t="shared" ref="V11:V13" si="6">U11</f>
        <v>35</v>
      </c>
      <c r="W11" s="150">
        <f t="shared" ref="W11:W13" si="7">V11</f>
        <v>35</v>
      </c>
    </row>
    <row r="12" spans="2:23" ht="15" customHeight="1">
      <c r="B12" s="70" t="s">
        <v>746</v>
      </c>
      <c r="D12" s="70" t="s">
        <v>535</v>
      </c>
      <c r="F12" s="154">
        <f t="shared" ref="F12:K12" si="8">F18/F6*100</f>
        <v>14.288063000000001</v>
      </c>
      <c r="G12" s="154">
        <f t="shared" si="8"/>
        <v>15.367260999999999</v>
      </c>
      <c r="H12" s="154">
        <f t="shared" si="8"/>
        <v>21.317185692307696</v>
      </c>
      <c r="I12" s="154">
        <f t="shared" si="8"/>
        <v>21.587503133333335</v>
      </c>
      <c r="J12" s="154">
        <f t="shared" si="8"/>
        <v>29.978634555555555</v>
      </c>
      <c r="K12" s="154">
        <f t="shared" si="8"/>
        <v>30</v>
      </c>
      <c r="L12" s="150">
        <f>K12</f>
        <v>30</v>
      </c>
      <c r="M12" s="150">
        <f t="shared" ref="M12" si="9">L12</f>
        <v>30</v>
      </c>
      <c r="N12" s="150">
        <f t="shared" si="4"/>
        <v>30</v>
      </c>
      <c r="O12" s="150">
        <f t="shared" si="4"/>
        <v>30</v>
      </c>
      <c r="P12" s="150">
        <f t="shared" si="4"/>
        <v>30</v>
      </c>
      <c r="Q12" s="150">
        <f t="shared" si="4"/>
        <v>30</v>
      </c>
      <c r="R12" s="150">
        <f t="shared" si="4"/>
        <v>30</v>
      </c>
      <c r="S12" s="150">
        <f t="shared" si="4"/>
        <v>30</v>
      </c>
      <c r="T12" s="150">
        <f t="shared" si="4"/>
        <v>30</v>
      </c>
      <c r="U12" s="150">
        <f t="shared" si="5"/>
        <v>30</v>
      </c>
      <c r="V12" s="150">
        <f t="shared" si="6"/>
        <v>30</v>
      </c>
      <c r="W12" s="150">
        <f t="shared" si="7"/>
        <v>30</v>
      </c>
    </row>
    <row r="13" spans="2:23" ht="15" customHeight="1">
      <c r="B13" s="70" t="s">
        <v>747</v>
      </c>
      <c r="D13" s="70" t="s">
        <v>536</v>
      </c>
      <c r="F13" s="154">
        <f t="shared" ref="F13:K13" si="10">F19/F7*100</f>
        <v>118.20544533333333</v>
      </c>
      <c r="G13" s="154">
        <f t="shared" si="10"/>
        <v>114.31256325000001</v>
      </c>
      <c r="H13" s="154">
        <f t="shared" si="10"/>
        <v>121.65629550000001</v>
      </c>
      <c r="I13" s="154">
        <f t="shared" si="10"/>
        <v>104.61346524999999</v>
      </c>
      <c r="J13" s="154">
        <f t="shared" si="10"/>
        <v>29.811050249999997</v>
      </c>
      <c r="K13" s="154">
        <f t="shared" si="10"/>
        <v>25</v>
      </c>
      <c r="L13" s="150">
        <f t="shared" ref="L13:M13" si="11">K13</f>
        <v>25</v>
      </c>
      <c r="M13" s="150">
        <f t="shared" si="11"/>
        <v>25</v>
      </c>
      <c r="N13" s="150">
        <f t="shared" si="4"/>
        <v>25</v>
      </c>
      <c r="O13" s="150">
        <f t="shared" si="4"/>
        <v>25</v>
      </c>
      <c r="P13" s="150">
        <f t="shared" si="4"/>
        <v>25</v>
      </c>
      <c r="Q13" s="150">
        <f t="shared" si="4"/>
        <v>25</v>
      </c>
      <c r="R13" s="150">
        <f t="shared" si="4"/>
        <v>25</v>
      </c>
      <c r="S13" s="150">
        <f t="shared" si="4"/>
        <v>25</v>
      </c>
      <c r="T13" s="150">
        <f t="shared" si="4"/>
        <v>25</v>
      </c>
      <c r="U13" s="150">
        <f t="shared" si="5"/>
        <v>25</v>
      </c>
      <c r="V13" s="150">
        <f t="shared" si="6"/>
        <v>25</v>
      </c>
      <c r="W13" s="150">
        <f t="shared" si="7"/>
        <v>25</v>
      </c>
    </row>
    <row r="14" spans="2:23" ht="15" customHeight="1">
      <c r="B14" s="128" t="s">
        <v>748</v>
      </c>
      <c r="D14" s="81" t="s">
        <v>537</v>
      </c>
      <c r="F14" s="151"/>
      <c r="G14" s="151"/>
      <c r="H14" s="151"/>
      <c r="I14" s="151"/>
      <c r="J14" s="151"/>
      <c r="K14" s="151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</row>
    <row r="16" spans="2:23" s="146" customFormat="1" ht="15" customHeight="1">
      <c r="B16" s="145" t="s">
        <v>750</v>
      </c>
      <c r="D16" s="145" t="s">
        <v>528</v>
      </c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</row>
    <row r="17" spans="2:23" s="81" customFormat="1" ht="15" customHeight="1">
      <c r="B17" s="70" t="s">
        <v>745</v>
      </c>
      <c r="C17" s="128"/>
      <c r="D17" s="70" t="s">
        <v>534</v>
      </c>
      <c r="E17" s="128"/>
      <c r="F17" s="156">
        <v>540.09686083999998</v>
      </c>
      <c r="G17" s="156">
        <v>687.64012709999997</v>
      </c>
      <c r="H17" s="156">
        <v>614.51401353999995</v>
      </c>
      <c r="I17" s="156">
        <v>810.58687450000002</v>
      </c>
      <c r="J17" s="156">
        <v>1130.3715236800001</v>
      </c>
      <c r="K17" s="156">
        <v>1170</v>
      </c>
      <c r="L17" s="157">
        <f t="shared" ref="L17" si="12">L5*L11/100</f>
        <v>1316.5580133398648</v>
      </c>
      <c r="M17" s="157">
        <f t="shared" ref="M17:W17" si="13">M5*M11/100</f>
        <v>1662.5</v>
      </c>
      <c r="N17" s="157">
        <f>N5*N11/100</f>
        <v>1330</v>
      </c>
      <c r="O17" s="157">
        <f t="shared" si="13"/>
        <v>1729</v>
      </c>
      <c r="P17" s="157">
        <f t="shared" si="13"/>
        <v>1901.9</v>
      </c>
      <c r="Q17" s="157">
        <f t="shared" si="13"/>
        <v>2092.09</v>
      </c>
      <c r="R17" s="157">
        <f t="shared" si="13"/>
        <v>2301.2990000000004</v>
      </c>
      <c r="S17" s="157">
        <f t="shared" si="13"/>
        <v>2531.4289000000008</v>
      </c>
      <c r="T17" s="157">
        <f t="shared" si="13"/>
        <v>2784.5717900000013</v>
      </c>
      <c r="U17" s="157">
        <f t="shared" si="13"/>
        <v>3063.0289690000018</v>
      </c>
      <c r="V17" s="157">
        <f t="shared" si="13"/>
        <v>3369.3318659000024</v>
      </c>
      <c r="W17" s="157">
        <f t="shared" si="13"/>
        <v>3706.2650524900027</v>
      </c>
    </row>
    <row r="18" spans="2:23" s="81" customFormat="1" ht="15" customHeight="1">
      <c r="B18" s="70" t="s">
        <v>746</v>
      </c>
      <c r="C18" s="128"/>
      <c r="D18" s="70" t="s">
        <v>535</v>
      </c>
      <c r="E18" s="128"/>
      <c r="F18" s="156">
        <v>1.4288063</v>
      </c>
      <c r="G18" s="156">
        <v>1.69039871</v>
      </c>
      <c r="H18" s="156">
        <v>2.7712341400000002</v>
      </c>
      <c r="I18" s="156">
        <v>3.2381254700000004</v>
      </c>
      <c r="J18" s="156">
        <v>5.3961542199999997</v>
      </c>
      <c r="K18" s="156">
        <v>6</v>
      </c>
      <c r="L18" s="157">
        <f t="shared" ref="L18:W18" si="14">L6*L12/100</f>
        <v>6.3</v>
      </c>
      <c r="M18" s="157">
        <f t="shared" si="14"/>
        <v>6.6150000000000002</v>
      </c>
      <c r="N18" s="157">
        <f t="shared" si="14"/>
        <v>6.9457500000000003</v>
      </c>
      <c r="O18" s="157">
        <f t="shared" si="14"/>
        <v>7.2930375000000005</v>
      </c>
      <c r="P18" s="157">
        <f t="shared" si="14"/>
        <v>7.6576893750000012</v>
      </c>
      <c r="Q18" s="157">
        <f t="shared" si="14"/>
        <v>8.0405738437500016</v>
      </c>
      <c r="R18" s="157">
        <f t="shared" si="14"/>
        <v>8.4426025359375032</v>
      </c>
      <c r="S18" s="157">
        <f t="shared" si="14"/>
        <v>8.8647326627343777</v>
      </c>
      <c r="T18" s="157">
        <f t="shared" si="14"/>
        <v>9.3079692958710982</v>
      </c>
      <c r="U18" s="157">
        <f t="shared" si="14"/>
        <v>9.7733677606646534</v>
      </c>
      <c r="V18" s="157">
        <f t="shared" si="14"/>
        <v>10.262036148697886</v>
      </c>
      <c r="W18" s="157">
        <f t="shared" si="14"/>
        <v>10.775137956132781</v>
      </c>
    </row>
    <row r="19" spans="2:23" s="81" customFormat="1" ht="15" customHeight="1">
      <c r="B19" s="70" t="s">
        <v>747</v>
      </c>
      <c r="C19" s="128"/>
      <c r="D19" s="70" t="s">
        <v>536</v>
      </c>
      <c r="E19" s="128"/>
      <c r="F19" s="156">
        <v>3.54616336</v>
      </c>
      <c r="G19" s="156">
        <v>4.5725025300000004</v>
      </c>
      <c r="H19" s="156">
        <v>4.8662518200000004</v>
      </c>
      <c r="I19" s="156">
        <v>4.1845386099999997</v>
      </c>
      <c r="J19" s="156">
        <v>1.1924420099999999</v>
      </c>
      <c r="K19" s="156">
        <v>1</v>
      </c>
      <c r="L19" s="157">
        <f t="shared" ref="L19:W19" si="15">L7*L13/100</f>
        <v>1.05</v>
      </c>
      <c r="M19" s="157">
        <f t="shared" si="15"/>
        <v>1.1025</v>
      </c>
      <c r="N19" s="157">
        <f t="shared" si="15"/>
        <v>1.1576250000000001</v>
      </c>
      <c r="O19" s="157">
        <f t="shared" si="15"/>
        <v>1.2155062500000002</v>
      </c>
      <c r="P19" s="157">
        <f t="shared" si="15"/>
        <v>1.2762815625000004</v>
      </c>
      <c r="Q19" s="157">
        <f t="shared" si="15"/>
        <v>1.3400956406250004</v>
      </c>
      <c r="R19" s="157">
        <f t="shared" si="15"/>
        <v>1.4071004226562505</v>
      </c>
      <c r="S19" s="157">
        <f t="shared" si="15"/>
        <v>1.4774554437890628</v>
      </c>
      <c r="T19" s="157">
        <f t="shared" si="15"/>
        <v>1.5513282159785162</v>
      </c>
      <c r="U19" s="157">
        <f t="shared" si="15"/>
        <v>1.628894626777442</v>
      </c>
      <c r="V19" s="157">
        <f t="shared" si="15"/>
        <v>1.710339358116314</v>
      </c>
      <c r="W19" s="157">
        <f t="shared" si="15"/>
        <v>1.7958563260221299</v>
      </c>
    </row>
    <row r="20" spans="2:23" ht="15" customHeight="1">
      <c r="B20" s="70" t="s">
        <v>751</v>
      </c>
      <c r="D20" s="70" t="s">
        <v>538</v>
      </c>
      <c r="F20" s="100">
        <f t="shared" ref="F20:K20" si="16">F21-SUM(F17:F19)</f>
        <v>2.9148475900000221</v>
      </c>
      <c r="G20" s="100">
        <f t="shared" si="16"/>
        <v>1.5520106400001623</v>
      </c>
      <c r="H20" s="100">
        <f t="shared" si="16"/>
        <v>4.7344010299999582</v>
      </c>
      <c r="I20" s="100">
        <f t="shared" si="16"/>
        <v>6.5229830699998956</v>
      </c>
      <c r="J20" s="100">
        <f t="shared" si="16"/>
        <v>8.9650528499998927</v>
      </c>
      <c r="K20" s="100">
        <f t="shared" si="16"/>
        <v>6.4588358399998924</v>
      </c>
      <c r="L20" s="157">
        <f t="shared" ref="L20:T20" si="17">K20*(1+L27)</f>
        <v>7.1047194239998825</v>
      </c>
      <c r="M20" s="157">
        <f t="shared" si="17"/>
        <v>7.8151913663998718</v>
      </c>
      <c r="N20" s="157">
        <f t="shared" si="17"/>
        <v>8.5967105030398603</v>
      </c>
      <c r="O20" s="157">
        <f t="shared" si="17"/>
        <v>9.4563815533438476</v>
      </c>
      <c r="P20" s="157">
        <f t="shared" si="17"/>
        <v>10.402019708678234</v>
      </c>
      <c r="Q20" s="157">
        <f t="shared" si="17"/>
        <v>11.442221679546059</v>
      </c>
      <c r="R20" s="157">
        <f t="shared" si="17"/>
        <v>12.586443847500666</v>
      </c>
      <c r="S20" s="157">
        <f t="shared" si="17"/>
        <v>13.845088232250735</v>
      </c>
      <c r="T20" s="157">
        <f t="shared" si="17"/>
        <v>15.229597055475809</v>
      </c>
      <c r="U20" s="157">
        <f t="shared" ref="U20" si="18">T20*(1+U27)</f>
        <v>16.752556761023392</v>
      </c>
      <c r="V20" s="157">
        <f t="shared" ref="V20" si="19">U20*(1+V27)</f>
        <v>18.427812437125734</v>
      </c>
      <c r="W20" s="157">
        <f t="shared" ref="W20" si="20">V20*(1+W27)</f>
        <v>20.27059368083831</v>
      </c>
    </row>
    <row r="21" spans="2:23" s="81" customFormat="1" ht="15" customHeight="1">
      <c r="B21" s="128" t="s">
        <v>748</v>
      </c>
      <c r="C21" s="128"/>
      <c r="D21" s="81" t="s">
        <v>537</v>
      </c>
      <c r="E21" s="128"/>
      <c r="F21" s="158">
        <f>'Wind Paste'!C8</f>
        <v>547.98667809000005</v>
      </c>
      <c r="G21" s="158">
        <f>'Wind Paste'!D8</f>
        <v>695.45503898000004</v>
      </c>
      <c r="H21" s="158">
        <f>'Wind Paste'!E8</f>
        <v>626.88590052999996</v>
      </c>
      <c r="I21" s="158">
        <f>'Wind Paste'!F8</f>
        <v>824.53252164999992</v>
      </c>
      <c r="J21" s="158">
        <f>'Wind Paste'!G8</f>
        <v>1145.9251727599999</v>
      </c>
      <c r="K21" s="158">
        <f>'Wind Paste'!H8</f>
        <v>1183.4588358399999</v>
      </c>
      <c r="L21" s="158">
        <f t="shared" ref="L21:W21" si="21">SUM(L17:L20)</f>
        <v>1331.0127327638647</v>
      </c>
      <c r="M21" s="158">
        <f t="shared" si="21"/>
        <v>1678.0326913663998</v>
      </c>
      <c r="N21" s="158">
        <f t="shared" si="21"/>
        <v>1346.7000855030401</v>
      </c>
      <c r="O21" s="158">
        <f t="shared" si="21"/>
        <v>1746.964925303344</v>
      </c>
      <c r="P21" s="158">
        <f t="shared" si="21"/>
        <v>1921.2359906461782</v>
      </c>
      <c r="Q21" s="158">
        <f t="shared" si="21"/>
        <v>2112.9128911639209</v>
      </c>
      <c r="R21" s="158">
        <f t="shared" si="21"/>
        <v>2323.7351468060947</v>
      </c>
      <c r="S21" s="158">
        <f t="shared" si="21"/>
        <v>2555.6161763387749</v>
      </c>
      <c r="T21" s="158">
        <f t="shared" si="21"/>
        <v>2810.6606845673273</v>
      </c>
      <c r="U21" s="158">
        <f t="shared" si="21"/>
        <v>3091.1837881484671</v>
      </c>
      <c r="V21" s="158">
        <f t="shared" si="21"/>
        <v>3399.7320538439426</v>
      </c>
      <c r="W21" s="158">
        <f t="shared" si="21"/>
        <v>3739.1066404529961</v>
      </c>
    </row>
    <row r="22" spans="2:23" ht="15" customHeight="1"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</row>
    <row r="23" spans="2:23" s="146" customFormat="1" ht="15" customHeight="1">
      <c r="B23" s="145" t="s">
        <v>752</v>
      </c>
      <c r="D23" s="145" t="s">
        <v>529</v>
      </c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</row>
    <row r="24" spans="2:23" ht="15" customHeight="1">
      <c r="B24" s="70" t="s">
        <v>745</v>
      </c>
      <c r="D24" s="70" t="s">
        <v>534</v>
      </c>
      <c r="F24" s="159"/>
      <c r="G24" s="103">
        <f t="shared" ref="G24:W24" si="22">G17/F17-1</f>
        <v>0.27317927016004018</v>
      </c>
      <c r="H24" s="103">
        <f t="shared" si="22"/>
        <v>-0.10634358100711261</v>
      </c>
      <c r="I24" s="103">
        <f t="shared" si="22"/>
        <v>0.31906979603360552</v>
      </c>
      <c r="J24" s="103">
        <f t="shared" si="22"/>
        <v>0.39451002630317089</v>
      </c>
      <c r="K24" s="103">
        <f t="shared" si="22"/>
        <v>3.505792165657784E-2</v>
      </c>
      <c r="L24" s="103">
        <f t="shared" si="22"/>
        <v>0.12526325926484172</v>
      </c>
      <c r="M24" s="103">
        <f t="shared" si="22"/>
        <v>0.2627624329159215</v>
      </c>
      <c r="N24" s="103">
        <f t="shared" si="22"/>
        <v>-0.19999999999999996</v>
      </c>
      <c r="O24" s="103">
        <f t="shared" si="22"/>
        <v>0.30000000000000004</v>
      </c>
      <c r="P24" s="103">
        <f t="shared" si="22"/>
        <v>0.10000000000000009</v>
      </c>
      <c r="Q24" s="103">
        <f t="shared" si="22"/>
        <v>0.10000000000000009</v>
      </c>
      <c r="R24" s="103">
        <f t="shared" si="22"/>
        <v>0.10000000000000009</v>
      </c>
      <c r="S24" s="103">
        <f t="shared" si="22"/>
        <v>0.10000000000000009</v>
      </c>
      <c r="T24" s="103">
        <f t="shared" si="22"/>
        <v>0.10000000000000009</v>
      </c>
      <c r="U24" s="103">
        <f t="shared" si="22"/>
        <v>0.10000000000000009</v>
      </c>
      <c r="V24" s="103">
        <f t="shared" si="22"/>
        <v>0.10000000000000009</v>
      </c>
      <c r="W24" s="103">
        <f t="shared" si="22"/>
        <v>0.10000000000000009</v>
      </c>
    </row>
    <row r="25" spans="2:23" ht="15" customHeight="1">
      <c r="B25" s="70" t="s">
        <v>746</v>
      </c>
      <c r="D25" s="70" t="s">
        <v>535</v>
      </c>
      <c r="F25" s="159"/>
      <c r="G25" s="103">
        <f t="shared" ref="G25:K26" si="23">G18/F18-1</f>
        <v>0.18308458606320532</v>
      </c>
      <c r="H25" s="103">
        <f t="shared" si="23"/>
        <v>0.63939674326892981</v>
      </c>
      <c r="I25" s="103">
        <f t="shared" si="23"/>
        <v>0.16847776348482779</v>
      </c>
      <c r="J25" s="103">
        <f t="shared" si="23"/>
        <v>0.66644383301181942</v>
      </c>
      <c r="K25" s="103">
        <f t="shared" si="23"/>
        <v>0.11190298782824648</v>
      </c>
      <c r="L25" s="103">
        <f t="shared" ref="L25:W25" si="24">L18/K18-1</f>
        <v>5.0000000000000044E-2</v>
      </c>
      <c r="M25" s="103">
        <f t="shared" si="24"/>
        <v>5.0000000000000044E-2</v>
      </c>
      <c r="N25" s="103">
        <f t="shared" si="24"/>
        <v>5.0000000000000044E-2</v>
      </c>
      <c r="O25" s="103">
        <f t="shared" si="24"/>
        <v>5.0000000000000044E-2</v>
      </c>
      <c r="P25" s="103">
        <f t="shared" si="24"/>
        <v>5.0000000000000044E-2</v>
      </c>
      <c r="Q25" s="103">
        <f t="shared" si="24"/>
        <v>5.0000000000000044E-2</v>
      </c>
      <c r="R25" s="103">
        <f t="shared" si="24"/>
        <v>5.0000000000000266E-2</v>
      </c>
      <c r="S25" s="103">
        <f t="shared" si="24"/>
        <v>4.9999999999999822E-2</v>
      </c>
      <c r="T25" s="103">
        <f t="shared" si="24"/>
        <v>5.0000000000000266E-2</v>
      </c>
      <c r="U25" s="103">
        <f t="shared" si="24"/>
        <v>5.0000000000000044E-2</v>
      </c>
      <c r="V25" s="103">
        <f t="shared" si="24"/>
        <v>5.0000000000000044E-2</v>
      </c>
      <c r="W25" s="103">
        <f t="shared" si="24"/>
        <v>5.0000000000000044E-2</v>
      </c>
    </row>
    <row r="26" spans="2:23" ht="15" customHeight="1">
      <c r="B26" s="70" t="s">
        <v>747</v>
      </c>
      <c r="D26" s="70" t="s">
        <v>536</v>
      </c>
      <c r="F26" s="159"/>
      <c r="G26" s="103">
        <f t="shared" si="23"/>
        <v>0.28942241679469616</v>
      </c>
      <c r="H26" s="103">
        <f t="shared" si="23"/>
        <v>6.4242564782134748E-2</v>
      </c>
      <c r="I26" s="103">
        <f t="shared" si="23"/>
        <v>-0.14008999846621184</v>
      </c>
      <c r="J26" s="103">
        <f t="shared" si="23"/>
        <v>-0.71503620323866479</v>
      </c>
      <c r="K26" s="103">
        <f t="shared" si="23"/>
        <v>-0.16138479555915675</v>
      </c>
      <c r="L26" s="103">
        <f t="shared" ref="L26:W26" si="25">L19/K19-1</f>
        <v>5.0000000000000044E-2</v>
      </c>
      <c r="M26" s="103">
        <f t="shared" si="25"/>
        <v>5.0000000000000044E-2</v>
      </c>
      <c r="N26" s="103">
        <f t="shared" si="25"/>
        <v>5.0000000000000044E-2</v>
      </c>
      <c r="O26" s="103">
        <f t="shared" si="25"/>
        <v>5.0000000000000044E-2</v>
      </c>
      <c r="P26" s="103">
        <f t="shared" si="25"/>
        <v>5.0000000000000044E-2</v>
      </c>
      <c r="Q26" s="103">
        <f t="shared" si="25"/>
        <v>5.0000000000000044E-2</v>
      </c>
      <c r="R26" s="103">
        <f t="shared" si="25"/>
        <v>5.0000000000000044E-2</v>
      </c>
      <c r="S26" s="103">
        <f t="shared" si="25"/>
        <v>4.9999999999999822E-2</v>
      </c>
      <c r="T26" s="103">
        <f t="shared" si="25"/>
        <v>5.0000000000000266E-2</v>
      </c>
      <c r="U26" s="103">
        <f t="shared" si="25"/>
        <v>5.0000000000000044E-2</v>
      </c>
      <c r="V26" s="103">
        <f t="shared" si="25"/>
        <v>4.9999999999999822E-2</v>
      </c>
      <c r="W26" s="103">
        <f t="shared" si="25"/>
        <v>5.0000000000000044E-2</v>
      </c>
    </row>
    <row r="27" spans="2:23" ht="15" customHeight="1">
      <c r="B27" s="70" t="s">
        <v>751</v>
      </c>
      <c r="D27" s="70" t="s">
        <v>538</v>
      </c>
      <c r="F27" s="159"/>
      <c r="G27" s="103">
        <f t="shared" ref="G27:K27" si="26">G20/F20-1</f>
        <v>-0.46754998603541031</v>
      </c>
      <c r="H27" s="103">
        <f t="shared" si="26"/>
        <v>2.0504952143881328</v>
      </c>
      <c r="I27" s="103">
        <f t="shared" si="26"/>
        <v>0.37778422838843317</v>
      </c>
      <c r="J27" s="103">
        <f t="shared" si="26"/>
        <v>0.37437929146733717</v>
      </c>
      <c r="K27" s="103">
        <f t="shared" si="26"/>
        <v>-0.27955406977885577</v>
      </c>
      <c r="L27" s="104">
        <v>0.10000000000000009</v>
      </c>
      <c r="M27" s="104">
        <v>0.10000000000000009</v>
      </c>
      <c r="N27" s="104">
        <v>0.10000000000000009</v>
      </c>
      <c r="O27" s="104">
        <v>0.10000000000000009</v>
      </c>
      <c r="P27" s="104">
        <v>0.10000000000000009</v>
      </c>
      <c r="Q27" s="104">
        <v>0.10000000000000009</v>
      </c>
      <c r="R27" s="104">
        <v>0.10000000000000009</v>
      </c>
      <c r="S27" s="104">
        <v>0.10000000000000009</v>
      </c>
      <c r="T27" s="104">
        <v>0.10000000000000009</v>
      </c>
      <c r="U27" s="104">
        <v>0.1</v>
      </c>
      <c r="V27" s="104">
        <v>0.1</v>
      </c>
      <c r="W27" s="104">
        <v>0.1</v>
      </c>
    </row>
    <row r="28" spans="2:23" ht="15" customHeight="1">
      <c r="B28" s="128" t="s">
        <v>748</v>
      </c>
      <c r="D28" s="81" t="s">
        <v>537</v>
      </c>
      <c r="F28" s="159"/>
      <c r="G28" s="103">
        <f t="shared" ref="G28:T28" si="27">G21/F21-1</f>
        <v>0.26910939040342896</v>
      </c>
      <c r="H28" s="103">
        <f t="shared" si="27"/>
        <v>-9.859607682269167E-2</v>
      </c>
      <c r="I28" s="103">
        <f t="shared" si="27"/>
        <v>0.31528324524909523</v>
      </c>
      <c r="J28" s="103">
        <f t="shared" si="27"/>
        <v>0.38978771930893674</v>
      </c>
      <c r="K28" s="103">
        <f t="shared" si="27"/>
        <v>3.2754026154778293E-2</v>
      </c>
      <c r="L28" s="103">
        <f t="shared" si="27"/>
        <v>0.12468021062949219</v>
      </c>
      <c r="M28" s="103">
        <f t="shared" si="27"/>
        <v>0.26071873698904735</v>
      </c>
      <c r="N28" s="103">
        <f t="shared" si="27"/>
        <v>-0.19745301004449445</v>
      </c>
      <c r="O28" s="103">
        <f t="shared" si="27"/>
        <v>0.29721899041150701</v>
      </c>
      <c r="P28" s="103">
        <f t="shared" si="27"/>
        <v>9.9756476400104876E-2</v>
      </c>
      <c r="Q28" s="103">
        <f t="shared" si="27"/>
        <v>9.9767494181324023E-2</v>
      </c>
      <c r="R28" s="103">
        <f t="shared" si="27"/>
        <v>9.9778015707046031E-2</v>
      </c>
      <c r="S28" s="103">
        <f t="shared" si="27"/>
        <v>9.9788063132493443E-2</v>
      </c>
      <c r="T28" s="103">
        <f t="shared" si="27"/>
        <v>9.9797657641193194E-2</v>
      </c>
      <c r="U28" s="103">
        <f t="shared" ref="U28" si="28">U21/T21-1</f>
        <v>9.980681948604686E-2</v>
      </c>
      <c r="V28" s="103">
        <f t="shared" ref="V28" si="29">V21/U21-1</f>
        <v>9.9815568028805979E-2</v>
      </c>
      <c r="W28" s="103">
        <f t="shared" ref="W28" si="30">W21/V21-1</f>
        <v>9.9823921777993041E-2</v>
      </c>
    </row>
    <row r="29" spans="2:23" ht="15" customHeight="1"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</row>
    <row r="30" spans="2:23" s="161" customFormat="1" ht="15" customHeight="1">
      <c r="B30" s="111" t="s">
        <v>55</v>
      </c>
      <c r="C30" s="111"/>
      <c r="D30" s="111" t="s">
        <v>539</v>
      </c>
      <c r="E30" s="111"/>
      <c r="F30" s="160">
        <f>-'Wind Paste'!C21</f>
        <v>-1.9447051799999999</v>
      </c>
      <c r="G30" s="160">
        <f>-'Wind Paste'!D21</f>
        <v>-1.9172514899999999</v>
      </c>
      <c r="H30" s="160">
        <f>-'Wind Paste'!E21</f>
        <v>-2.6110996499999999</v>
      </c>
      <c r="I30" s="160">
        <f>-'Wind Paste'!F21</f>
        <v>-2.0170915200000001</v>
      </c>
      <c r="J30" s="160">
        <f>-'Wind Paste'!G21</f>
        <v>-3.5291542599999999</v>
      </c>
      <c r="K30" s="160">
        <f>-'Wind Paste'!H21</f>
        <v>-6.9187416900000001</v>
      </c>
      <c r="L30" s="160">
        <f t="shared" ref="L30:T30" si="31">-L21*L31</f>
        <v>-7.7813718612002489</v>
      </c>
      <c r="M30" s="160">
        <f t="shared" si="31"/>
        <v>-9.8101213048944906</v>
      </c>
      <c r="N30" s="160">
        <f t="shared" si="31"/>
        <v>-7.87308332434145</v>
      </c>
      <c r="O30" s="160">
        <f t="shared" si="31"/>
        <v>-10.213113201427888</v>
      </c>
      <c r="P30" s="160">
        <f t="shared" si="31"/>
        <v>-11.231937387477728</v>
      </c>
      <c r="Q30" s="160">
        <f t="shared" si="31"/>
        <v>-12.352519635427909</v>
      </c>
      <c r="R30" s="160">
        <f t="shared" si="31"/>
        <v>-13.585029533633229</v>
      </c>
      <c r="S30" s="160">
        <f t="shared" si="31"/>
        <v>-14.940653318392208</v>
      </c>
      <c r="T30" s="160">
        <f t="shared" si="31"/>
        <v>-16.431695523196872</v>
      </c>
      <c r="U30" s="160">
        <f t="shared" ref="U30:W30" si="32">-U21*U31</f>
        <v>-18.071690792130266</v>
      </c>
      <c r="V30" s="160">
        <f t="shared" si="32"/>
        <v>-19.875526873787688</v>
      </c>
      <c r="W30" s="160">
        <f t="shared" si="32"/>
        <v>-21.859579913733072</v>
      </c>
    </row>
    <row r="31" spans="2:23" s="83" customFormat="1" ht="15" customHeight="1">
      <c r="C31" s="162" t="s">
        <v>753</v>
      </c>
      <c r="E31" s="162" t="s">
        <v>530</v>
      </c>
      <c r="F31" s="103">
        <f t="shared" ref="F31:K31" si="33">-F30/F21</f>
        <v>3.5488183522603923E-3</v>
      </c>
      <c r="G31" s="103">
        <f t="shared" si="33"/>
        <v>2.7568302514738648E-3</v>
      </c>
      <c r="H31" s="103">
        <f t="shared" si="33"/>
        <v>4.1651912218674068E-3</v>
      </c>
      <c r="I31" s="103">
        <f t="shared" si="33"/>
        <v>2.4463456164997956E-3</v>
      </c>
      <c r="J31" s="103">
        <f t="shared" si="33"/>
        <v>3.0797423286373152E-3</v>
      </c>
      <c r="K31" s="103">
        <f t="shared" si="33"/>
        <v>5.8462039240166639E-3</v>
      </c>
      <c r="L31" s="104">
        <f>K31</f>
        <v>5.8462039240166639E-3</v>
      </c>
      <c r="M31" s="104">
        <f t="shared" ref="M31:T31" si="34">L31</f>
        <v>5.8462039240166639E-3</v>
      </c>
      <c r="N31" s="104">
        <f t="shared" si="34"/>
        <v>5.8462039240166639E-3</v>
      </c>
      <c r="O31" s="104">
        <f t="shared" si="34"/>
        <v>5.8462039240166639E-3</v>
      </c>
      <c r="P31" s="104">
        <f t="shared" si="34"/>
        <v>5.8462039240166639E-3</v>
      </c>
      <c r="Q31" s="104">
        <f t="shared" si="34"/>
        <v>5.8462039240166639E-3</v>
      </c>
      <c r="R31" s="104">
        <f t="shared" si="34"/>
        <v>5.8462039240166639E-3</v>
      </c>
      <c r="S31" s="104">
        <f t="shared" si="34"/>
        <v>5.8462039240166639E-3</v>
      </c>
      <c r="T31" s="104">
        <f t="shared" si="34"/>
        <v>5.8462039240166639E-3</v>
      </c>
      <c r="U31" s="104">
        <f t="shared" ref="U31" si="35">T31</f>
        <v>5.8462039240166639E-3</v>
      </c>
      <c r="V31" s="104">
        <f t="shared" ref="V31" si="36">U31</f>
        <v>5.8462039240166639E-3</v>
      </c>
      <c r="W31" s="104">
        <f t="shared" ref="W31" si="37">V31</f>
        <v>5.8462039240166639E-3</v>
      </c>
    </row>
    <row r="32" spans="2:23" s="83" customFormat="1" ht="15" customHeight="1">
      <c r="F32" s="103"/>
      <c r="G32" s="103"/>
      <c r="H32" s="103"/>
      <c r="I32" s="103"/>
      <c r="J32" s="103"/>
      <c r="K32" s="103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</row>
    <row r="33" spans="2:23" s="111" customFormat="1" ht="15" customHeight="1">
      <c r="B33" s="145" t="s">
        <v>754</v>
      </c>
      <c r="C33" s="146"/>
      <c r="D33" s="145" t="s">
        <v>541</v>
      </c>
      <c r="E33" s="146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</row>
    <row r="34" spans="2:23" ht="15" customHeight="1">
      <c r="B34" s="70" t="s">
        <v>745</v>
      </c>
      <c r="D34" s="70" t="s">
        <v>534</v>
      </c>
      <c r="F34" s="156">
        <v>437.46627317000002</v>
      </c>
      <c r="G34" s="156">
        <v>577.67828822000001</v>
      </c>
      <c r="H34" s="156">
        <v>473.63724758999996</v>
      </c>
      <c r="I34" s="156">
        <v>690.20654528</v>
      </c>
      <c r="J34" s="156">
        <v>975.97666147000007</v>
      </c>
      <c r="K34" s="156">
        <v>890</v>
      </c>
      <c r="L34" s="163">
        <f t="shared" ref="L34:W34" si="38">L17-L41</f>
        <v>1059.8292007385912</v>
      </c>
      <c r="M34" s="163">
        <f t="shared" si="38"/>
        <v>1330</v>
      </c>
      <c r="N34" s="163">
        <f t="shared" si="38"/>
        <v>1157.0999999999999</v>
      </c>
      <c r="O34" s="163">
        <f t="shared" si="38"/>
        <v>1383.2</v>
      </c>
      <c r="P34" s="163">
        <f t="shared" si="38"/>
        <v>1521.52</v>
      </c>
      <c r="Q34" s="163">
        <f t="shared" si="38"/>
        <v>1673.672</v>
      </c>
      <c r="R34" s="163">
        <f t="shared" si="38"/>
        <v>1841.0392000000004</v>
      </c>
      <c r="S34" s="163">
        <f t="shared" si="38"/>
        <v>2025.1431200000006</v>
      </c>
      <c r="T34" s="163">
        <f t="shared" si="38"/>
        <v>2227.6574320000009</v>
      </c>
      <c r="U34" s="163">
        <f t="shared" si="38"/>
        <v>2450.4231752000014</v>
      </c>
      <c r="V34" s="163">
        <f t="shared" si="38"/>
        <v>2695.4654927200017</v>
      </c>
      <c r="W34" s="163">
        <f t="shared" si="38"/>
        <v>2965.0120419920022</v>
      </c>
    </row>
    <row r="35" spans="2:23" ht="15" customHeight="1">
      <c r="B35" s="70" t="s">
        <v>746</v>
      </c>
      <c r="D35" s="70" t="s">
        <v>535</v>
      </c>
      <c r="F35" s="156">
        <v>0.50060727999999999</v>
      </c>
      <c r="G35" s="156">
        <v>0.50160084000000005</v>
      </c>
      <c r="H35" s="156">
        <v>0.59232094999999996</v>
      </c>
      <c r="I35" s="156">
        <v>1.1415477299999999</v>
      </c>
      <c r="J35" s="156">
        <v>2.3901360400000002</v>
      </c>
      <c r="K35" s="156">
        <v>3</v>
      </c>
      <c r="L35" s="163">
        <f t="shared" ref="L35:W35" si="39">L18-L42</f>
        <v>2.8349999999999995</v>
      </c>
      <c r="M35" s="163">
        <f t="shared" si="39"/>
        <v>2.97675</v>
      </c>
      <c r="N35" s="163">
        <f t="shared" si="39"/>
        <v>4.8620250000000009</v>
      </c>
      <c r="O35" s="163">
        <f t="shared" si="39"/>
        <v>3.2818668749999995</v>
      </c>
      <c r="P35" s="163">
        <f t="shared" si="39"/>
        <v>3.4459602187499998</v>
      </c>
      <c r="Q35" s="163">
        <f t="shared" si="39"/>
        <v>3.6182582296875001</v>
      </c>
      <c r="R35" s="163">
        <f t="shared" si="39"/>
        <v>3.7991711411718763</v>
      </c>
      <c r="S35" s="163">
        <f t="shared" si="39"/>
        <v>3.9891296982304691</v>
      </c>
      <c r="T35" s="163">
        <f t="shared" si="39"/>
        <v>4.1885861831419939</v>
      </c>
      <c r="U35" s="163">
        <f t="shared" si="39"/>
        <v>4.3980154922990939</v>
      </c>
      <c r="V35" s="163">
        <f t="shared" si="39"/>
        <v>4.6179162669140483</v>
      </c>
      <c r="W35" s="163">
        <f t="shared" si="39"/>
        <v>4.8488120802597505</v>
      </c>
    </row>
    <row r="36" spans="2:23" ht="15" customHeight="1">
      <c r="B36" s="70" t="s">
        <v>747</v>
      </c>
      <c r="D36" s="70" t="s">
        <v>536</v>
      </c>
      <c r="F36" s="156">
        <v>3.1089170899999998</v>
      </c>
      <c r="G36" s="156">
        <v>3.9719925299999996</v>
      </c>
      <c r="H36" s="156">
        <v>3.91233071</v>
      </c>
      <c r="I36" s="156">
        <v>2.9567186299999997</v>
      </c>
      <c r="J36" s="156">
        <v>0.98534535999999995</v>
      </c>
      <c r="K36" s="156">
        <v>0.8</v>
      </c>
      <c r="L36" s="163">
        <f t="shared" ref="L36:W36" si="40">L19-L43</f>
        <v>0.84000000000000008</v>
      </c>
      <c r="M36" s="163">
        <f t="shared" si="40"/>
        <v>0.88200000000000001</v>
      </c>
      <c r="N36" s="163">
        <f t="shared" si="40"/>
        <v>0.98398125000000014</v>
      </c>
      <c r="O36" s="163">
        <f t="shared" si="40"/>
        <v>0.97240500000000019</v>
      </c>
      <c r="P36" s="163">
        <f t="shared" si="40"/>
        <v>1.0210252500000003</v>
      </c>
      <c r="Q36" s="163">
        <f t="shared" si="40"/>
        <v>1.0720765125000002</v>
      </c>
      <c r="R36" s="163">
        <f t="shared" si="40"/>
        <v>1.1256803381250005</v>
      </c>
      <c r="S36" s="163">
        <f t="shared" si="40"/>
        <v>1.1819643550312502</v>
      </c>
      <c r="T36" s="163">
        <f t="shared" si="40"/>
        <v>1.2410625727828131</v>
      </c>
      <c r="U36" s="163">
        <f t="shared" si="40"/>
        <v>1.3031157014219537</v>
      </c>
      <c r="V36" s="163">
        <f t="shared" si="40"/>
        <v>1.3682714864930512</v>
      </c>
      <c r="W36" s="163">
        <f t="shared" si="40"/>
        <v>1.436685060817704</v>
      </c>
    </row>
    <row r="37" spans="2:23" ht="15" customHeight="1">
      <c r="B37" s="70" t="s">
        <v>751</v>
      </c>
      <c r="D37" s="70" t="s">
        <v>538</v>
      </c>
      <c r="F37" s="100">
        <f t="shared" ref="F37:I37" si="41">-F38-SUM(F34:F36)</f>
        <v>2.5159325999999851</v>
      </c>
      <c r="G37" s="100">
        <f t="shared" si="41"/>
        <v>1.4518759900000759</v>
      </c>
      <c r="H37" s="100">
        <f t="shared" si="41"/>
        <v>3.5909969300000739</v>
      </c>
      <c r="I37" s="100">
        <f t="shared" si="41"/>
        <v>6.0524614800001473</v>
      </c>
      <c r="J37" s="100">
        <f>-J38-SUM(J34:J36)</f>
        <v>8.0196236599998656</v>
      </c>
      <c r="K37" s="100">
        <f t="shared" ref="K37" si="42">-K38-SUM(K34:K36)</f>
        <v>4.8699771900000997</v>
      </c>
      <c r="L37" s="163">
        <f t="shared" ref="L37:W37" si="43">L20-L44</f>
        <v>5.6837755391999059</v>
      </c>
      <c r="M37" s="163">
        <f t="shared" si="43"/>
        <v>6.2521530931198974</v>
      </c>
      <c r="N37" s="163">
        <f t="shared" si="43"/>
        <v>6.8773684024318884</v>
      </c>
      <c r="O37" s="163">
        <f t="shared" si="43"/>
        <v>7.5651052426750782</v>
      </c>
      <c r="P37" s="163">
        <f t="shared" si="43"/>
        <v>8.3216157669425872</v>
      </c>
      <c r="Q37" s="163">
        <f t="shared" si="43"/>
        <v>9.1537773436368468</v>
      </c>
      <c r="R37" s="163">
        <f t="shared" si="43"/>
        <v>10.069155078000533</v>
      </c>
      <c r="S37" s="163">
        <f t="shared" si="43"/>
        <v>11.076070585800588</v>
      </c>
      <c r="T37" s="163">
        <f t="shared" si="43"/>
        <v>12.183677644380648</v>
      </c>
      <c r="U37" s="163">
        <f t="shared" si="43"/>
        <v>13.402045408818713</v>
      </c>
      <c r="V37" s="163">
        <f t="shared" si="43"/>
        <v>14.742249949700588</v>
      </c>
      <c r="W37" s="163">
        <f t="shared" si="43"/>
        <v>16.216474944670647</v>
      </c>
    </row>
    <row r="38" spans="2:23" ht="15" customHeight="1">
      <c r="B38" s="128" t="s">
        <v>748</v>
      </c>
      <c r="D38" s="81" t="s">
        <v>537</v>
      </c>
      <c r="F38" s="158">
        <f>-'Wind Paste'!C13</f>
        <v>-443.59173013999998</v>
      </c>
      <c r="G38" s="158">
        <f>-'Wind Paste'!D13</f>
        <v>-583.60375758000009</v>
      </c>
      <c r="H38" s="158">
        <f>-'Wind Paste'!E13</f>
        <v>-481.73289618000001</v>
      </c>
      <c r="I38" s="158">
        <f>-'Wind Paste'!F13</f>
        <v>-700.35727312000006</v>
      </c>
      <c r="J38" s="158">
        <f>-'Wind Paste'!G13</f>
        <v>-987.37176652999995</v>
      </c>
      <c r="K38" s="158">
        <f>-'Wind Paste'!H13</f>
        <v>-898.66997719000005</v>
      </c>
      <c r="L38" s="158">
        <f>-SUM(L34:L37)</f>
        <v>-1069.187976277791</v>
      </c>
      <c r="M38" s="158">
        <f t="shared" ref="M38:T38" si="44">-SUM(M34:M37)</f>
        <v>-1340.11090309312</v>
      </c>
      <c r="N38" s="158">
        <f t="shared" si="44"/>
        <v>-1169.8233746524315</v>
      </c>
      <c r="O38" s="158">
        <f t="shared" si="44"/>
        <v>-1395.0193771176753</v>
      </c>
      <c r="P38" s="158">
        <f t="shared" si="44"/>
        <v>-1534.3086012356928</v>
      </c>
      <c r="Q38" s="158">
        <f t="shared" si="44"/>
        <v>-1687.5161120858243</v>
      </c>
      <c r="R38" s="158">
        <f t="shared" si="44"/>
        <v>-1856.0332065572977</v>
      </c>
      <c r="S38" s="158">
        <f t="shared" si="44"/>
        <v>-2041.3902846390629</v>
      </c>
      <c r="T38" s="158">
        <f t="shared" si="44"/>
        <v>-2245.2707584003065</v>
      </c>
      <c r="U38" s="158">
        <f t="shared" ref="U38:W38" si="45">-SUM(U34:U37)</f>
        <v>-2469.5263518025413</v>
      </c>
      <c r="V38" s="158">
        <f t="shared" si="45"/>
        <v>-2716.1939304231096</v>
      </c>
      <c r="W38" s="158">
        <f t="shared" si="45"/>
        <v>-2987.5140140777503</v>
      </c>
    </row>
    <row r="39" spans="2:23" ht="15" customHeight="1">
      <c r="F39" s="163"/>
      <c r="G39" s="163"/>
      <c r="H39" s="163"/>
      <c r="I39" s="163"/>
      <c r="J39" s="163"/>
      <c r="K39" s="163"/>
      <c r="L39" s="163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</row>
    <row r="40" spans="2:23" s="111" customFormat="1" ht="15" customHeight="1">
      <c r="B40" s="145" t="s">
        <v>755</v>
      </c>
      <c r="C40" s="146"/>
      <c r="D40" s="145" t="s">
        <v>532</v>
      </c>
      <c r="E40" s="146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</row>
    <row r="41" spans="2:23" ht="15" customHeight="1">
      <c r="B41" s="70" t="s">
        <v>745</v>
      </c>
      <c r="C41" s="164"/>
      <c r="D41" s="70" t="s">
        <v>534</v>
      </c>
      <c r="F41" s="100">
        <f t="shared" ref="F41:K44" si="46">F17-F34</f>
        <v>102.63058766999995</v>
      </c>
      <c r="G41" s="100">
        <f t="shared" si="46"/>
        <v>109.96183887999996</v>
      </c>
      <c r="H41" s="100">
        <f t="shared" si="46"/>
        <v>140.87676594999999</v>
      </c>
      <c r="I41" s="100">
        <f t="shared" si="46"/>
        <v>120.38032922000002</v>
      </c>
      <c r="J41" s="100">
        <f t="shared" si="46"/>
        <v>154.39486221000004</v>
      </c>
      <c r="K41" s="100">
        <f t="shared" si="46"/>
        <v>280</v>
      </c>
      <c r="L41" s="100">
        <f t="shared" ref="L41:W41" si="47">L17*L48</f>
        <v>256.72881260127366</v>
      </c>
      <c r="M41" s="100">
        <f t="shared" si="47"/>
        <v>332.5</v>
      </c>
      <c r="N41" s="100">
        <f t="shared" si="47"/>
        <v>172.9</v>
      </c>
      <c r="O41" s="100">
        <f t="shared" si="47"/>
        <v>345.8</v>
      </c>
      <c r="P41" s="100">
        <f t="shared" si="47"/>
        <v>380.38000000000005</v>
      </c>
      <c r="Q41" s="100">
        <f t="shared" si="47"/>
        <v>418.41800000000006</v>
      </c>
      <c r="R41" s="100">
        <f t="shared" si="47"/>
        <v>460.2598000000001</v>
      </c>
      <c r="S41" s="100">
        <f t="shared" si="47"/>
        <v>506.28578000000016</v>
      </c>
      <c r="T41" s="100">
        <f t="shared" si="47"/>
        <v>556.91435800000033</v>
      </c>
      <c r="U41" s="100">
        <f t="shared" si="47"/>
        <v>612.60579380000036</v>
      </c>
      <c r="V41" s="100">
        <f t="shared" si="47"/>
        <v>673.86637318000055</v>
      </c>
      <c r="W41" s="100">
        <f t="shared" si="47"/>
        <v>741.25301049800055</v>
      </c>
    </row>
    <row r="42" spans="2:23" ht="15" customHeight="1">
      <c r="B42" s="70" t="s">
        <v>746</v>
      </c>
      <c r="C42" s="164"/>
      <c r="D42" s="70" t="s">
        <v>535</v>
      </c>
      <c r="F42" s="100">
        <f t="shared" si="46"/>
        <v>0.92819901999999999</v>
      </c>
      <c r="G42" s="100">
        <f t="shared" si="46"/>
        <v>1.1887978699999999</v>
      </c>
      <c r="H42" s="100">
        <f t="shared" si="46"/>
        <v>2.1789131900000003</v>
      </c>
      <c r="I42" s="100">
        <f t="shared" si="46"/>
        <v>2.0965777400000007</v>
      </c>
      <c r="J42" s="100">
        <f t="shared" si="46"/>
        <v>3.0060181799999994</v>
      </c>
      <c r="K42" s="100">
        <f t="shared" si="46"/>
        <v>3</v>
      </c>
      <c r="L42" s="100">
        <f t="shared" ref="L42:W42" si="48">L18*L49</f>
        <v>3.4650000000000003</v>
      </c>
      <c r="M42" s="100">
        <f t="shared" si="48"/>
        <v>3.6382500000000002</v>
      </c>
      <c r="N42" s="100">
        <f t="shared" si="48"/>
        <v>2.0837249999999998</v>
      </c>
      <c r="O42" s="100">
        <f t="shared" si="48"/>
        <v>4.011170625000001</v>
      </c>
      <c r="P42" s="100">
        <f t="shared" si="48"/>
        <v>4.2117291562500014</v>
      </c>
      <c r="Q42" s="100">
        <f t="shared" si="48"/>
        <v>4.4223156140625015</v>
      </c>
      <c r="R42" s="100">
        <f t="shared" si="48"/>
        <v>4.6434313947656269</v>
      </c>
      <c r="S42" s="100">
        <f t="shared" si="48"/>
        <v>4.8756029645039085</v>
      </c>
      <c r="T42" s="100">
        <f t="shared" si="48"/>
        <v>5.1193831127291043</v>
      </c>
      <c r="U42" s="100">
        <f t="shared" si="48"/>
        <v>5.3753522683655595</v>
      </c>
      <c r="V42" s="100">
        <f t="shared" si="48"/>
        <v>5.6441198817838378</v>
      </c>
      <c r="W42" s="100">
        <f t="shared" si="48"/>
        <v>5.9263258758730304</v>
      </c>
    </row>
    <row r="43" spans="2:23" ht="15" customHeight="1">
      <c r="B43" s="70" t="s">
        <v>747</v>
      </c>
      <c r="C43" s="164"/>
      <c r="D43" s="70" t="s">
        <v>536</v>
      </c>
      <c r="F43" s="100">
        <f t="shared" si="46"/>
        <v>0.43724627000000016</v>
      </c>
      <c r="G43" s="100">
        <f t="shared" si="46"/>
        <v>0.60051000000000077</v>
      </c>
      <c r="H43" s="100">
        <f t="shared" si="46"/>
        <v>0.95392111000000046</v>
      </c>
      <c r="I43" s="100">
        <f t="shared" si="46"/>
        <v>1.22781998</v>
      </c>
      <c r="J43" s="100">
        <f t="shared" si="46"/>
        <v>0.20709664999999999</v>
      </c>
      <c r="K43" s="100">
        <f t="shared" si="46"/>
        <v>0.19999999999999996</v>
      </c>
      <c r="L43" s="100">
        <f t="shared" ref="L43:W43" si="49">L19*L50</f>
        <v>0.21000000000000002</v>
      </c>
      <c r="M43" s="100">
        <f t="shared" si="49"/>
        <v>0.22050000000000003</v>
      </c>
      <c r="N43" s="100">
        <f t="shared" si="49"/>
        <v>0.17364375000000001</v>
      </c>
      <c r="O43" s="100">
        <f t="shared" si="49"/>
        <v>0.24310125000000005</v>
      </c>
      <c r="P43" s="100">
        <f t="shared" si="49"/>
        <v>0.25525631250000008</v>
      </c>
      <c r="Q43" s="100">
        <f t="shared" si="49"/>
        <v>0.26801912812500012</v>
      </c>
      <c r="R43" s="100">
        <f t="shared" si="49"/>
        <v>0.28142008453125011</v>
      </c>
      <c r="S43" s="100">
        <f t="shared" si="49"/>
        <v>0.29549108875781255</v>
      </c>
      <c r="T43" s="100">
        <f t="shared" si="49"/>
        <v>0.31026564319570327</v>
      </c>
      <c r="U43" s="100">
        <f t="shared" si="49"/>
        <v>0.32577892535548841</v>
      </c>
      <c r="V43" s="100">
        <f t="shared" si="49"/>
        <v>0.3420678716232628</v>
      </c>
      <c r="W43" s="100">
        <f t="shared" si="49"/>
        <v>0.35917126520442599</v>
      </c>
    </row>
    <row r="44" spans="2:23" ht="15" customHeight="1">
      <c r="B44" s="70" t="s">
        <v>751</v>
      </c>
      <c r="C44" s="164"/>
      <c r="D44" s="70" t="s">
        <v>538</v>
      </c>
      <c r="F44" s="100">
        <f t="shared" si="46"/>
        <v>0.39891499000003705</v>
      </c>
      <c r="G44" s="100">
        <f t="shared" si="46"/>
        <v>0.10013465000008637</v>
      </c>
      <c r="H44" s="100">
        <f t="shared" si="46"/>
        <v>1.1434040999998842</v>
      </c>
      <c r="I44" s="100">
        <f t="shared" si="46"/>
        <v>0.47052158999974836</v>
      </c>
      <c r="J44" s="100">
        <f t="shared" si="46"/>
        <v>0.94542919000002712</v>
      </c>
      <c r="K44" s="100">
        <f t="shared" si="46"/>
        <v>1.5888586499997928</v>
      </c>
      <c r="L44" s="100">
        <f t="shared" ref="L44:W44" si="50">L20*L51</f>
        <v>1.4209438847999767</v>
      </c>
      <c r="M44" s="100">
        <f t="shared" si="50"/>
        <v>1.5630382732799744</v>
      </c>
      <c r="N44" s="100">
        <f t="shared" si="50"/>
        <v>1.7193421006079721</v>
      </c>
      <c r="O44" s="100">
        <f t="shared" si="50"/>
        <v>1.8912763106687696</v>
      </c>
      <c r="P44" s="100">
        <f t="shared" si="50"/>
        <v>2.0804039417356468</v>
      </c>
      <c r="Q44" s="100">
        <f t="shared" si="50"/>
        <v>2.2884443359092117</v>
      </c>
      <c r="R44" s="100">
        <f t="shared" si="50"/>
        <v>2.5172887695001336</v>
      </c>
      <c r="S44" s="100">
        <f t="shared" si="50"/>
        <v>2.769017646450147</v>
      </c>
      <c r="T44" s="100">
        <f t="shared" si="50"/>
        <v>3.045919411095162</v>
      </c>
      <c r="U44" s="100">
        <f t="shared" si="50"/>
        <v>3.3505113522046788</v>
      </c>
      <c r="V44" s="100">
        <f t="shared" si="50"/>
        <v>3.6855624874251469</v>
      </c>
      <c r="W44" s="100">
        <f t="shared" si="50"/>
        <v>4.0541187361676618</v>
      </c>
    </row>
    <row r="45" spans="2:23" ht="15" customHeight="1">
      <c r="B45" s="128" t="s">
        <v>748</v>
      </c>
      <c r="D45" s="81" t="s">
        <v>537</v>
      </c>
      <c r="F45" s="165">
        <f t="shared" ref="F45:W45" si="51">F21+F38</f>
        <v>104.39494795000007</v>
      </c>
      <c r="G45" s="165">
        <f t="shared" si="51"/>
        <v>111.85128139999995</v>
      </c>
      <c r="H45" s="165">
        <f t="shared" si="51"/>
        <v>145.15300434999995</v>
      </c>
      <c r="I45" s="165">
        <f t="shared" si="51"/>
        <v>124.17524852999986</v>
      </c>
      <c r="J45" s="165">
        <f t="shared" si="51"/>
        <v>158.55340622999995</v>
      </c>
      <c r="K45" s="165">
        <f t="shared" si="51"/>
        <v>284.78885864999984</v>
      </c>
      <c r="L45" s="165">
        <f t="shared" si="51"/>
        <v>261.82475648607374</v>
      </c>
      <c r="M45" s="165">
        <f t="shared" si="51"/>
        <v>337.92178827327984</v>
      </c>
      <c r="N45" s="165">
        <f t="shared" si="51"/>
        <v>176.87671085060856</v>
      </c>
      <c r="O45" s="165">
        <f t="shared" si="51"/>
        <v>351.94554818566871</v>
      </c>
      <c r="P45" s="165">
        <f t="shared" si="51"/>
        <v>386.92738941048538</v>
      </c>
      <c r="Q45" s="165">
        <f t="shared" si="51"/>
        <v>425.39677907809664</v>
      </c>
      <c r="R45" s="165">
        <f t="shared" si="51"/>
        <v>467.70194024879697</v>
      </c>
      <c r="S45" s="165">
        <f t="shared" si="51"/>
        <v>514.22589169971207</v>
      </c>
      <c r="T45" s="165">
        <f t="shared" si="51"/>
        <v>565.3899261670208</v>
      </c>
      <c r="U45" s="165">
        <f t="shared" si="51"/>
        <v>621.65743634592582</v>
      </c>
      <c r="V45" s="165">
        <f t="shared" si="51"/>
        <v>683.53812342083302</v>
      </c>
      <c r="W45" s="165">
        <f t="shared" si="51"/>
        <v>751.5926263752458</v>
      </c>
    </row>
    <row r="46" spans="2:23" ht="15" customHeight="1">
      <c r="C46" s="164"/>
      <c r="D46" s="164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</row>
    <row r="47" spans="2:23" s="111" customFormat="1" ht="15" customHeight="1">
      <c r="B47" s="145" t="s">
        <v>756</v>
      </c>
      <c r="C47" s="146"/>
      <c r="D47" s="145" t="s">
        <v>533</v>
      </c>
      <c r="E47" s="146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</row>
    <row r="48" spans="2:23" ht="15" customHeight="1">
      <c r="B48" s="70" t="s">
        <v>745</v>
      </c>
      <c r="D48" s="70" t="s">
        <v>534</v>
      </c>
      <c r="F48" s="166">
        <f t="shared" ref="F48:K52" si="52">F41/F17</f>
        <v>0.19002255912093435</v>
      </c>
      <c r="G48" s="166">
        <f t="shared" si="52"/>
        <v>0.15991189947530327</v>
      </c>
      <c r="H48" s="166">
        <f t="shared" si="52"/>
        <v>0.22924906974612067</v>
      </c>
      <c r="I48" s="166">
        <f t="shared" si="52"/>
        <v>0.1485100894265714</v>
      </c>
      <c r="J48" s="166">
        <f t="shared" si="52"/>
        <v>0.13658771384062934</v>
      </c>
      <c r="K48" s="166">
        <f t="shared" si="52"/>
        <v>0.23931623931623933</v>
      </c>
      <c r="L48" s="167">
        <v>0.19500000000000001</v>
      </c>
      <c r="M48" s="167">
        <v>0.2</v>
      </c>
      <c r="N48" s="167">
        <v>0.13</v>
      </c>
      <c r="O48" s="167">
        <v>0.2</v>
      </c>
      <c r="P48" s="167">
        <v>0.2</v>
      </c>
      <c r="Q48" s="167">
        <v>0.2</v>
      </c>
      <c r="R48" s="167">
        <v>0.2</v>
      </c>
      <c r="S48" s="167">
        <v>0.2</v>
      </c>
      <c r="T48" s="167">
        <v>0.2</v>
      </c>
      <c r="U48" s="167">
        <v>0.2</v>
      </c>
      <c r="V48" s="167">
        <v>0.2</v>
      </c>
      <c r="W48" s="167">
        <v>0.2</v>
      </c>
    </row>
    <row r="49" spans="2:23" ht="15" customHeight="1">
      <c r="B49" s="70" t="s">
        <v>746</v>
      </c>
      <c r="D49" s="70" t="s">
        <v>535</v>
      </c>
      <c r="F49" s="166">
        <f t="shared" si="52"/>
        <v>0.64963250791937299</v>
      </c>
      <c r="G49" s="166">
        <f t="shared" si="52"/>
        <v>0.70326477591786607</v>
      </c>
      <c r="H49" s="166">
        <f t="shared" si="52"/>
        <v>0.78626095087006975</v>
      </c>
      <c r="I49" s="166">
        <f t="shared" si="52"/>
        <v>0.64746649239629384</v>
      </c>
      <c r="J49" s="166">
        <f t="shared" si="52"/>
        <v>0.55706676596800442</v>
      </c>
      <c r="K49" s="166">
        <f t="shared" si="52"/>
        <v>0.5</v>
      </c>
      <c r="L49" s="168">
        <v>0.55000000000000004</v>
      </c>
      <c r="M49" s="168">
        <v>0.55000000000000004</v>
      </c>
      <c r="N49" s="168">
        <v>0.3</v>
      </c>
      <c r="O49" s="168">
        <v>0.55000000000000004</v>
      </c>
      <c r="P49" s="168">
        <v>0.55000000000000004</v>
      </c>
      <c r="Q49" s="168">
        <v>0.55000000000000004</v>
      </c>
      <c r="R49" s="168">
        <v>0.55000000000000004</v>
      </c>
      <c r="S49" s="168">
        <v>0.55000000000000004</v>
      </c>
      <c r="T49" s="168">
        <v>0.55000000000000004</v>
      </c>
      <c r="U49" s="168">
        <v>0.55000000000000004</v>
      </c>
      <c r="V49" s="168">
        <v>0.55000000000000004</v>
      </c>
      <c r="W49" s="168">
        <v>0.55000000000000004</v>
      </c>
    </row>
    <row r="50" spans="2:23" ht="15" customHeight="1">
      <c r="B50" s="70" t="s">
        <v>747</v>
      </c>
      <c r="D50" s="70" t="s">
        <v>536</v>
      </c>
      <c r="F50" s="166">
        <f t="shared" si="52"/>
        <v>0.12330122039273457</v>
      </c>
      <c r="G50" s="166">
        <f t="shared" si="52"/>
        <v>0.13133070918169634</v>
      </c>
      <c r="H50" s="166">
        <f t="shared" si="52"/>
        <v>0.19602789688758859</v>
      </c>
      <c r="I50" s="166">
        <f t="shared" si="52"/>
        <v>0.29341824617553242</v>
      </c>
      <c r="J50" s="166">
        <f t="shared" si="52"/>
        <v>0.17367439947876376</v>
      </c>
      <c r="K50" s="166">
        <f t="shared" si="52"/>
        <v>0.19999999999999996</v>
      </c>
      <c r="L50" s="168">
        <v>0.2</v>
      </c>
      <c r="M50" s="168">
        <v>0.2</v>
      </c>
      <c r="N50" s="168">
        <v>0.15</v>
      </c>
      <c r="O50" s="168">
        <v>0.2</v>
      </c>
      <c r="P50" s="168">
        <v>0.2</v>
      </c>
      <c r="Q50" s="168">
        <v>0.2</v>
      </c>
      <c r="R50" s="168">
        <v>0.2</v>
      </c>
      <c r="S50" s="168">
        <v>0.2</v>
      </c>
      <c r="T50" s="168">
        <v>0.2</v>
      </c>
      <c r="U50" s="168">
        <v>0.2</v>
      </c>
      <c r="V50" s="168">
        <v>0.2</v>
      </c>
      <c r="W50" s="168">
        <v>0.2</v>
      </c>
    </row>
    <row r="51" spans="2:23" ht="15" customHeight="1">
      <c r="B51" s="70" t="s">
        <v>751</v>
      </c>
      <c r="D51" s="70" t="s">
        <v>538</v>
      </c>
      <c r="F51" s="166">
        <f t="shared" si="52"/>
        <v>0.13685620866373807</v>
      </c>
      <c r="G51" s="166">
        <f t="shared" si="52"/>
        <v>6.451930638830923E-2</v>
      </c>
      <c r="H51" s="166">
        <f t="shared" si="52"/>
        <v>0.24150976918824604</v>
      </c>
      <c r="I51" s="166">
        <f t="shared" si="52"/>
        <v>7.2132885360954316E-2</v>
      </c>
      <c r="J51" s="166">
        <f t="shared" si="52"/>
        <v>0.10545717976442698</v>
      </c>
      <c r="K51" s="166">
        <f t="shared" si="52"/>
        <v>0.24599768276504441</v>
      </c>
      <c r="L51" s="168">
        <v>0.2</v>
      </c>
      <c r="M51" s="168">
        <v>0.2</v>
      </c>
      <c r="N51" s="168">
        <v>0.2</v>
      </c>
      <c r="O51" s="168">
        <v>0.2</v>
      </c>
      <c r="P51" s="168">
        <v>0.2</v>
      </c>
      <c r="Q51" s="168">
        <v>0.2</v>
      </c>
      <c r="R51" s="168">
        <v>0.2</v>
      </c>
      <c r="S51" s="168">
        <v>0.2</v>
      </c>
      <c r="T51" s="168">
        <v>0.2</v>
      </c>
      <c r="U51" s="168">
        <v>0.2</v>
      </c>
      <c r="V51" s="168">
        <v>0.2</v>
      </c>
      <c r="W51" s="168">
        <v>0.2</v>
      </c>
    </row>
    <row r="52" spans="2:23" ht="15" customHeight="1">
      <c r="B52" s="128" t="s">
        <v>748</v>
      </c>
      <c r="D52" s="81" t="s">
        <v>537</v>
      </c>
      <c r="F52" s="169">
        <f t="shared" si="52"/>
        <v>0.19050636105583299</v>
      </c>
      <c r="G52" s="169">
        <f t="shared" si="52"/>
        <v>0.16083179376203582</v>
      </c>
      <c r="H52" s="169">
        <f t="shared" si="52"/>
        <v>0.23154613020851245</v>
      </c>
      <c r="I52" s="169">
        <f t="shared" si="52"/>
        <v>0.15060078925875303</v>
      </c>
      <c r="J52" s="169">
        <f t="shared" si="52"/>
        <v>0.13836279191608877</v>
      </c>
      <c r="K52" s="169">
        <f t="shared" si="52"/>
        <v>0.2406411190870541</v>
      </c>
      <c r="L52" s="169">
        <f t="shared" ref="L52:W52" si="53">L45/L21</f>
        <v>0.19671093299189657</v>
      </c>
      <c r="M52" s="169">
        <f t="shared" si="53"/>
        <v>0.20137974069987552</v>
      </c>
      <c r="N52" s="169">
        <f t="shared" si="53"/>
        <v>0.13134083286594495</v>
      </c>
      <c r="O52" s="169">
        <f t="shared" si="53"/>
        <v>0.20146114159936937</v>
      </c>
      <c r="P52" s="169">
        <f t="shared" si="53"/>
        <v>0.2013950349120559</v>
      </c>
      <c r="Q52" s="169">
        <f t="shared" si="53"/>
        <v>0.20133190575772494</v>
      </c>
      <c r="R52" s="169">
        <f t="shared" si="53"/>
        <v>0.20127162120504113</v>
      </c>
      <c r="S52" s="169">
        <f t="shared" si="53"/>
        <v>0.2012140541528431</v>
      </c>
      <c r="T52" s="169">
        <f t="shared" si="53"/>
        <v>0.20115908308371874</v>
      </c>
      <c r="U52" s="169">
        <f t="shared" si="53"/>
        <v>0.20110659182716575</v>
      </c>
      <c r="V52" s="169">
        <f t="shared" si="53"/>
        <v>0.20105646933204147</v>
      </c>
      <c r="W52" s="169">
        <f t="shared" si="53"/>
        <v>0.20100860944800164</v>
      </c>
    </row>
    <row r="53" spans="2:23" ht="15" customHeight="1"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</row>
    <row r="54" spans="2:23" ht="15" customHeight="1">
      <c r="F54" s="151"/>
      <c r="G54" s="151"/>
      <c r="H54" s="151"/>
      <c r="I54" s="151"/>
      <c r="J54" s="151"/>
      <c r="K54" s="151"/>
      <c r="L54" s="151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</row>
    <row r="55" spans="2:23" ht="15" customHeight="1"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</row>
    <row r="56" spans="2:23" ht="15" customHeight="1"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</row>
    <row r="57" spans="2:23" ht="15" customHeight="1"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</row>
    <row r="58" spans="2:23" ht="15" customHeight="1"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</row>
    <row r="59" spans="2:23" ht="15" customHeight="1"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</row>
    <row r="60" spans="2:23" ht="15" customHeight="1"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</row>
    <row r="61" spans="2:23" ht="15" customHeight="1"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</row>
    <row r="62" spans="2:23" ht="15" customHeight="1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</row>
    <row r="63" spans="2:23" ht="15" customHeight="1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</row>
    <row r="64" spans="2:23" ht="15" customHeight="1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</row>
    <row r="65" spans="3:23" ht="15" customHeight="1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</row>
    <row r="66" spans="3:23" ht="15" customHeight="1"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</row>
    <row r="67" spans="3:23" ht="15" customHeight="1"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</row>
    <row r="68" spans="3:23" ht="15" customHeight="1"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</row>
    <row r="69" spans="3:23" ht="15" customHeight="1"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</row>
    <row r="70" spans="3:23" ht="15" customHeight="1"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</row>
    <row r="71" spans="3:23" ht="15" customHeight="1"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</row>
    <row r="72" spans="3:23" ht="15" customHeight="1"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</row>
    <row r="73" spans="3:23" ht="15" customHeight="1"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</row>
    <row r="74" spans="3:23" ht="15" customHeight="1"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</row>
    <row r="75" spans="3:23" ht="15" customHeight="1"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</row>
    <row r="76" spans="3:23" ht="15" customHeight="1"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</row>
    <row r="77" spans="3:23" ht="15" customHeight="1"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</row>
    <row r="78" spans="3:23" ht="15" customHeight="1"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</row>
    <row r="79" spans="3:23" ht="15" customHeight="1"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</row>
  </sheetData>
  <phoneticPr fontId="5" type="noConversion"/>
  <pageMargins left="0.75" right="0.75" top="1" bottom="1" header="0.5" footer="0.5"/>
  <pageSetup scale="64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4"/>
  <sheetViews>
    <sheetView workbookViewId="0">
      <selection activeCell="L18" sqref="L18"/>
    </sheetView>
  </sheetViews>
  <sheetFormatPr baseColWidth="10" defaultColWidth="9.1640625" defaultRowHeight="15" customHeight="1" outlineLevelCol="1"/>
  <cols>
    <col min="1" max="2" width="21.33203125" style="312" customWidth="1"/>
    <col min="3" max="8" width="9.83203125" style="327" customWidth="1" outlineLevel="1"/>
    <col min="9" max="13" width="9.83203125" style="327" customWidth="1"/>
    <col min="14" max="16384" width="9.1640625" style="318"/>
  </cols>
  <sheetData>
    <row r="1" spans="1:13" s="305" customFormat="1" ht="15" customHeight="1">
      <c r="A1" s="302" t="s">
        <v>937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3" spans="1:13" s="310" customFormat="1" ht="30" customHeight="1">
      <c r="A3" s="306" t="s">
        <v>938</v>
      </c>
      <c r="B3" s="307" t="s">
        <v>939</v>
      </c>
      <c r="C3" s="308" t="s">
        <v>940</v>
      </c>
      <c r="D3" s="308" t="s">
        <v>941</v>
      </c>
      <c r="E3" s="308" t="s">
        <v>994</v>
      </c>
      <c r="F3" s="308" t="s">
        <v>995</v>
      </c>
      <c r="G3" s="308" t="s">
        <v>996</v>
      </c>
      <c r="H3" s="308" t="s">
        <v>997</v>
      </c>
      <c r="I3" s="308" t="s">
        <v>998</v>
      </c>
      <c r="J3" s="308" t="s">
        <v>942</v>
      </c>
      <c r="K3" s="308" t="s">
        <v>943</v>
      </c>
      <c r="L3" s="308" t="s">
        <v>993</v>
      </c>
      <c r="M3" s="309" t="s">
        <v>944</v>
      </c>
    </row>
    <row r="4" spans="1:13" ht="15" customHeight="1">
      <c r="A4" s="311" t="s">
        <v>945</v>
      </c>
      <c r="B4" s="312" t="s">
        <v>946</v>
      </c>
      <c r="C4" s="313">
        <v>4695</v>
      </c>
      <c r="D4" s="313">
        <v>4379.5101000000004</v>
      </c>
      <c r="E4" s="313">
        <v>4756</v>
      </c>
      <c r="F4" s="313">
        <v>5005</v>
      </c>
      <c r="G4" s="313">
        <v>5255.4121200000009</v>
      </c>
      <c r="H4" s="313">
        <v>4905.0513120000005</v>
      </c>
      <c r="I4" s="314">
        <v>5543.4289680000011</v>
      </c>
      <c r="J4" s="315">
        <f>I4/E4-1</f>
        <v>0.16556538435660251</v>
      </c>
      <c r="K4" s="316">
        <f>I4/H4-1</f>
        <v>0.13014698835835548</v>
      </c>
      <c r="L4" s="317">
        <v>21000.946747200003</v>
      </c>
      <c r="M4" s="316">
        <f>SUM(G4:I4)/L4</f>
        <v>0.74777068810451397</v>
      </c>
    </row>
    <row r="5" spans="1:13" ht="15" customHeight="1">
      <c r="A5" s="311" t="s">
        <v>947</v>
      </c>
      <c r="B5" s="312" t="s">
        <v>948</v>
      </c>
      <c r="C5" s="313">
        <v>905</v>
      </c>
      <c r="D5" s="313">
        <v>849.57600000000048</v>
      </c>
      <c r="E5" s="313">
        <v>890</v>
      </c>
      <c r="F5" s="313">
        <v>920</v>
      </c>
      <c r="G5" s="313">
        <v>1019.4912000000007</v>
      </c>
      <c r="H5" s="313">
        <v>951.52512000000058</v>
      </c>
      <c r="I5" s="314">
        <v>1006</v>
      </c>
      <c r="J5" s="315">
        <f>I5/E5-1</f>
        <v>0.13033707865168531</v>
      </c>
      <c r="K5" s="316">
        <f>I5/H5-1</f>
        <v>5.7250070287161003E-2</v>
      </c>
      <c r="L5" s="317">
        <v>3665.9112448000028</v>
      </c>
      <c r="M5" s="316">
        <f>SUM(G5:I5)/L5</f>
        <v>0.81208085008135966</v>
      </c>
    </row>
    <row r="6" spans="1:13" ht="15" customHeight="1">
      <c r="A6" s="312" t="s">
        <v>949</v>
      </c>
      <c r="B6" s="312" t="s">
        <v>950</v>
      </c>
      <c r="C6" s="313">
        <v>570</v>
      </c>
      <c r="D6" s="313">
        <v>525.98868000000039</v>
      </c>
      <c r="E6" s="313">
        <v>484.10910000000041</v>
      </c>
      <c r="F6" s="313">
        <v>462.5931400000004</v>
      </c>
      <c r="G6" s="313">
        <v>648.09319500000049</v>
      </c>
      <c r="H6" s="313">
        <v>604.88698200000044</v>
      </c>
      <c r="I6" s="314">
        <v>580</v>
      </c>
      <c r="J6" s="315">
        <f>I6/E6-1</f>
        <v>0.19807704502972467</v>
      </c>
      <c r="K6" s="316">
        <f>I6/H6-1</f>
        <v>-4.114319325853899E-2</v>
      </c>
      <c r="L6" s="317">
        <v>2341.6877530000015</v>
      </c>
      <c r="M6" s="316">
        <f>SUM(G6:I6)/L6</f>
        <v>0.78276028674263631</v>
      </c>
    </row>
    <row r="7" spans="1:13" ht="15" customHeight="1">
      <c r="A7" s="312" t="s">
        <v>951</v>
      </c>
      <c r="B7" s="312" t="s">
        <v>952</v>
      </c>
      <c r="C7" s="313">
        <v>430</v>
      </c>
      <c r="D7" s="313">
        <v>420.30156000000045</v>
      </c>
      <c r="E7" s="313">
        <v>431.34255000000059</v>
      </c>
      <c r="F7" s="313">
        <v>412.17177000000055</v>
      </c>
      <c r="G7" s="313">
        <v>517.8715650000006</v>
      </c>
      <c r="H7" s="313">
        <v>483.3467940000005</v>
      </c>
      <c r="I7" s="314">
        <v>495</v>
      </c>
      <c r="J7" s="315">
        <f>I7/E7-1</f>
        <v>0.14757980635112244</v>
      </c>
      <c r="K7" s="316">
        <f>I7/H7-1</f>
        <v>2.4109409940556104E-2</v>
      </c>
      <c r="L7" s="317">
        <v>1971.2598270000024</v>
      </c>
      <c r="M7" s="316">
        <f>SUM(G7:I7)/L7</f>
        <v>0.75901630952275234</v>
      </c>
    </row>
    <row r="8" spans="1:13" s="310" customFormat="1" ht="15" customHeight="1">
      <c r="A8" s="319" t="s">
        <v>953</v>
      </c>
      <c r="B8" s="319" t="s">
        <v>954</v>
      </c>
      <c r="C8" s="320">
        <v>0.10422473762028263</v>
      </c>
      <c r="D8" s="320">
        <v>0.10187399956371052</v>
      </c>
      <c r="E8" s="320">
        <v>0.10455014906561326</v>
      </c>
      <c r="F8" s="320">
        <v>9.9903475773808217E-2</v>
      </c>
      <c r="G8" s="320">
        <v>0.12552332089100046</v>
      </c>
      <c r="H8" s="320">
        <v>0.11715509949826709</v>
      </c>
      <c r="I8" s="321">
        <v>0.11997963981869744</v>
      </c>
      <c r="J8" s="322">
        <f>I8/E8-1</f>
        <v>0.14757980635112244</v>
      </c>
      <c r="K8" s="323">
        <f>I8/H8-1</f>
        <v>2.4109409940556104E-2</v>
      </c>
      <c r="L8" s="320">
        <v>0.47780008895460224</v>
      </c>
      <c r="M8" s="323">
        <f>SUM(G8:I8)/L8</f>
        <v>0.75901630952275234</v>
      </c>
    </row>
    <row r="9" spans="1:13" ht="15" customHeight="1">
      <c r="C9" s="324"/>
      <c r="D9" s="324"/>
      <c r="E9" s="324"/>
      <c r="F9" s="324"/>
      <c r="G9" s="324"/>
      <c r="H9" s="324"/>
      <c r="I9" s="325"/>
      <c r="J9" s="315"/>
      <c r="K9" s="316"/>
      <c r="L9" s="324"/>
      <c r="M9" s="316"/>
    </row>
    <row r="10" spans="1:13" ht="15" customHeight="1">
      <c r="A10" s="312" t="s">
        <v>955</v>
      </c>
      <c r="B10" s="312" t="s">
        <v>956</v>
      </c>
      <c r="C10" s="316">
        <f t="shared" ref="C10:F12" si="0">C5/C$4</f>
        <v>0.19275825346112885</v>
      </c>
      <c r="D10" s="316">
        <f t="shared" si="0"/>
        <v>0.19398882080440924</v>
      </c>
      <c r="E10" s="316">
        <f t="shared" si="0"/>
        <v>0.18713204373423045</v>
      </c>
      <c r="F10" s="316">
        <f t="shared" si="0"/>
        <v>0.18381618381618381</v>
      </c>
      <c r="G10" s="316">
        <f>G5/G$4</f>
        <v>0.19398882080440927</v>
      </c>
      <c r="H10" s="316">
        <f t="shared" ref="H10:I12" si="1">H5/H$4</f>
        <v>0.19398882080440924</v>
      </c>
      <c r="I10" s="315">
        <f t="shared" si="1"/>
        <v>0.18147612349815173</v>
      </c>
      <c r="J10" s="315" t="str">
        <f>ROUND((I10-E10)*100,1)&amp;"ppt"</f>
        <v>-0.6ppt</v>
      </c>
      <c r="K10" s="316" t="str">
        <f>ROUND((I10-H10)*100,1)&amp;"ppt"</f>
        <v>-1.3ppt</v>
      </c>
      <c r="L10" s="316">
        <f>L5/L$4</f>
        <v>0.17455933244003718</v>
      </c>
      <c r="M10" s="316"/>
    </row>
    <row r="11" spans="1:13" ht="15" customHeight="1">
      <c r="A11" s="312" t="s">
        <v>957</v>
      </c>
      <c r="B11" s="312" t="s">
        <v>958</v>
      </c>
      <c r="C11" s="316">
        <f t="shared" si="0"/>
        <v>0.12140575079872204</v>
      </c>
      <c r="D11" s="316">
        <f t="shared" si="0"/>
        <v>0.12010217307182379</v>
      </c>
      <c r="E11" s="316">
        <f t="shared" si="0"/>
        <v>0.10178912952060563</v>
      </c>
      <c r="F11" s="316">
        <f t="shared" si="0"/>
        <v>9.2426201798201879E-2</v>
      </c>
      <c r="G11" s="316">
        <f>G6/G$4</f>
        <v>0.12331919556481907</v>
      </c>
      <c r="H11" s="316">
        <f t="shared" si="1"/>
        <v>0.12331919556481907</v>
      </c>
      <c r="I11" s="315">
        <f t="shared" si="1"/>
        <v>0.1046283813408827</v>
      </c>
      <c r="J11" s="315" t="str">
        <f>ROUND((I11-E11)*100,1)&amp;"ppt"</f>
        <v>0.3ppt</v>
      </c>
      <c r="K11" s="316" t="str">
        <f>ROUND((I11-H11)*100,1)&amp;"ppt"</f>
        <v>-1.9ppt</v>
      </c>
      <c r="L11" s="316">
        <f>L6/L$4</f>
        <v>0.1115039136658071</v>
      </c>
      <c r="M11" s="316"/>
    </row>
    <row r="12" spans="1:13" ht="15" customHeight="1">
      <c r="A12" s="312" t="s">
        <v>959</v>
      </c>
      <c r="B12" s="312" t="s">
        <v>960</v>
      </c>
      <c r="C12" s="316">
        <f t="shared" si="0"/>
        <v>9.1586794462193824E-2</v>
      </c>
      <c r="D12" s="316">
        <f t="shared" si="0"/>
        <v>9.5969994452119289E-2</v>
      </c>
      <c r="E12" s="316">
        <f t="shared" si="0"/>
        <v>9.069439655172426E-2</v>
      </c>
      <c r="F12" s="316">
        <f t="shared" si="0"/>
        <v>8.2352001998002106E-2</v>
      </c>
      <c r="G12" s="316">
        <f>G7/G$4</f>
        <v>9.8540619303515348E-2</v>
      </c>
      <c r="H12" s="316">
        <f t="shared" si="1"/>
        <v>9.8540619303515348E-2</v>
      </c>
      <c r="I12" s="315">
        <f t="shared" si="1"/>
        <v>8.929491166161542E-2</v>
      </c>
      <c r="J12" s="315" t="str">
        <f>ROUND((I12-E12)*100,1)&amp;"ppt"</f>
        <v>-0.1ppt</v>
      </c>
      <c r="K12" s="316" t="str">
        <f>ROUND((I12-H12)*100,1)&amp;"ppt"</f>
        <v>-0.9ppt</v>
      </c>
      <c r="L12" s="316">
        <f>L7/L$4</f>
        <v>9.3865283824064977E-2</v>
      </c>
      <c r="M12" s="316"/>
    </row>
    <row r="16" spans="1:13" ht="15" customHeight="1">
      <c r="A16" s="326" t="s">
        <v>961</v>
      </c>
    </row>
    <row r="17" spans="1:1" ht="15" customHeight="1">
      <c r="A17" s="328" t="s">
        <v>962</v>
      </c>
    </row>
    <row r="18" spans="1:1" ht="15" customHeight="1">
      <c r="A18" s="328" t="s">
        <v>963</v>
      </c>
    </row>
    <row r="19" spans="1:1" ht="15" customHeight="1">
      <c r="A19" s="328" t="s">
        <v>964</v>
      </c>
    </row>
    <row r="21" spans="1:1" ht="15" customHeight="1">
      <c r="A21" s="326"/>
    </row>
    <row r="22" spans="1:1" ht="15" customHeight="1">
      <c r="A22" s="328"/>
    </row>
    <row r="23" spans="1:1" ht="15" customHeight="1">
      <c r="A23" s="328"/>
    </row>
    <row r="24" spans="1:1" ht="15" customHeight="1">
      <c r="A24" s="328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workbookViewId="0">
      <selection activeCell="I24" sqref="I24"/>
    </sheetView>
  </sheetViews>
  <sheetFormatPr baseColWidth="10" defaultColWidth="9.1640625" defaultRowHeight="15" customHeight="1" outlineLevelCol="1"/>
  <cols>
    <col min="1" max="2" width="21.33203125" style="312" customWidth="1"/>
    <col min="3" max="4" width="9.83203125" style="327" customWidth="1" outlineLevel="1"/>
    <col min="5" max="9" width="9.83203125" style="327" customWidth="1"/>
    <col min="10" max="16384" width="9.1640625" style="318"/>
  </cols>
  <sheetData>
    <row r="1" spans="1:9" s="305" customFormat="1" ht="15" customHeight="1">
      <c r="A1" s="302" t="s">
        <v>965</v>
      </c>
      <c r="B1" s="303"/>
      <c r="C1" s="304"/>
      <c r="D1" s="304"/>
      <c r="E1" s="304"/>
      <c r="F1" s="304"/>
      <c r="G1" s="304"/>
      <c r="H1" s="304"/>
      <c r="I1" s="304"/>
    </row>
    <row r="3" spans="1:9" s="310" customFormat="1" ht="30" customHeight="1">
      <c r="A3" s="306" t="s">
        <v>966</v>
      </c>
      <c r="B3" s="307" t="s">
        <v>967</v>
      </c>
      <c r="C3" s="308" t="s">
        <v>999</v>
      </c>
      <c r="D3" s="308" t="s">
        <v>969</v>
      </c>
      <c r="E3" s="308" t="s">
        <v>1000</v>
      </c>
      <c r="F3" s="309" t="s">
        <v>1001</v>
      </c>
      <c r="G3" s="309" t="s">
        <v>968</v>
      </c>
      <c r="H3" s="308" t="s">
        <v>1002</v>
      </c>
      <c r="I3" s="309" t="s">
        <v>1003</v>
      </c>
    </row>
    <row r="4" spans="1:9" ht="15" customHeight="1">
      <c r="A4" s="311" t="s">
        <v>970</v>
      </c>
      <c r="B4" s="312" t="s">
        <v>971</v>
      </c>
      <c r="C4" s="313">
        <v>10427.405000000001</v>
      </c>
      <c r="D4" s="313">
        <v>10998.867</v>
      </c>
      <c r="E4" s="314">
        <v>11089.918</v>
      </c>
      <c r="F4" s="315">
        <f>E4/C4-1</f>
        <v>6.3535750265765856E-2</v>
      </c>
      <c r="G4" s="316">
        <f>E4/D4-1</f>
        <v>8.2782162926418046E-3</v>
      </c>
      <c r="H4" s="313">
        <v>11917.826999999999</v>
      </c>
      <c r="I4" s="316">
        <f>H4/E4-1</f>
        <v>7.4654203935502483E-2</v>
      </c>
    </row>
    <row r="5" spans="1:9" ht="15" customHeight="1">
      <c r="A5" s="311" t="s">
        <v>972</v>
      </c>
      <c r="B5" s="312" t="s">
        <v>973</v>
      </c>
      <c r="C5" s="313">
        <v>2022.8000000000011</v>
      </c>
      <c r="D5" s="313">
        <v>1719.6580000000013</v>
      </c>
      <c r="E5" s="314">
        <v>1850</v>
      </c>
      <c r="F5" s="315">
        <f>E5/C5-1</f>
        <v>-8.5426141981412407E-2</v>
      </c>
      <c r="G5" s="316">
        <f>E5/D5-1</f>
        <v>7.5795303484761822E-2</v>
      </c>
      <c r="H5" s="313">
        <v>1624.752999999997</v>
      </c>
      <c r="I5" s="316">
        <f>H5/E5-1</f>
        <v>-0.1217551351351368</v>
      </c>
    </row>
    <row r="6" spans="1:9" ht="15" customHeight="1">
      <c r="A6" s="312" t="s">
        <v>974</v>
      </c>
      <c r="B6" s="312" t="s">
        <v>975</v>
      </c>
      <c r="C6" s="313">
        <v>1252.354000000001</v>
      </c>
      <c r="D6" s="313">
        <v>1075.7980000000009</v>
      </c>
      <c r="E6" s="314">
        <v>1045.1500000000005</v>
      </c>
      <c r="F6" s="315">
        <f>E6/C6-1</f>
        <v>-0.16545162150637938</v>
      </c>
      <c r="G6" s="316">
        <f>E6/D6-1</f>
        <v>-2.8488619610745114E-2</v>
      </c>
      <c r="H6" s="313">
        <v>1025.8519999999971</v>
      </c>
      <c r="I6" s="316">
        <f>H6/E6-1</f>
        <v>-1.8464335262884157E-2</v>
      </c>
    </row>
    <row r="7" spans="1:9" ht="15" customHeight="1">
      <c r="A7" s="312" t="s">
        <v>976</v>
      </c>
      <c r="B7" s="312" t="s">
        <v>977</v>
      </c>
      <c r="C7" s="313">
        <v>1000.7180000000011</v>
      </c>
      <c r="D7" s="313">
        <v>959</v>
      </c>
      <c r="E7" s="314">
        <v>1030</v>
      </c>
      <c r="F7" s="315">
        <f>E7/C7-1</f>
        <v>2.9260990608741766E-2</v>
      </c>
      <c r="G7" s="316">
        <f>E7/D7-1</f>
        <v>7.4035453597497414E-2</v>
      </c>
      <c r="H7" s="313">
        <v>1009.2249999999967</v>
      </c>
      <c r="I7" s="316">
        <f>H7/E7-1</f>
        <v>-2.0169902912624549E-2</v>
      </c>
    </row>
    <row r="8" spans="1:9" s="310" customFormat="1" ht="15" customHeight="1">
      <c r="A8" s="319" t="s">
        <v>978</v>
      </c>
      <c r="B8" s="319" t="s">
        <v>979</v>
      </c>
      <c r="C8" s="320">
        <v>0.24255714181835838</v>
      </c>
      <c r="D8" s="320">
        <v>0.23244540320430473</v>
      </c>
      <c r="E8" s="321">
        <v>0.24965460406718862</v>
      </c>
      <c r="F8" s="322">
        <f>E8/C8-1</f>
        <v>2.9260990608741766E-2</v>
      </c>
      <c r="G8" s="323">
        <f>E8/D8-1</f>
        <v>7.4035453597497414E-2</v>
      </c>
      <c r="H8" s="320">
        <v>0.24461909494146369</v>
      </c>
      <c r="I8" s="323">
        <f>H8/E8-1</f>
        <v>-2.0169902912624549E-2</v>
      </c>
    </row>
    <row r="9" spans="1:9" ht="15" customHeight="1">
      <c r="C9" s="324"/>
      <c r="D9" s="324"/>
      <c r="E9" s="325"/>
      <c r="F9" s="315"/>
      <c r="G9" s="316"/>
      <c r="H9" s="324"/>
      <c r="I9" s="316"/>
    </row>
    <row r="10" spans="1:9" ht="15" customHeight="1">
      <c r="A10" s="312" t="s">
        <v>980</v>
      </c>
      <c r="B10" s="312" t="s">
        <v>981</v>
      </c>
      <c r="C10" s="316">
        <f>C5/C$4</f>
        <v>0.19398882080440924</v>
      </c>
      <c r="D10" s="316">
        <f t="shared" ref="D10:E12" si="0">D5/D$4</f>
        <v>0.15634864936543022</v>
      </c>
      <c r="E10" s="315">
        <f t="shared" si="0"/>
        <v>0.16681818567098514</v>
      </c>
      <c r="F10" s="315" t="str">
        <f>ROUND((E10-C10)*100,1)&amp;"ppt"</f>
        <v>-2.7ppt</v>
      </c>
      <c r="G10" s="316" t="str">
        <f>ROUND((E10-D10)*100,1)&amp;"ppt"</f>
        <v>1ppt</v>
      </c>
      <c r="H10" s="316">
        <f>H5/H$4</f>
        <v>0.13632963458858707</v>
      </c>
      <c r="I10" s="316" t="str">
        <f>ROUND((H10-E10)*100,1)&amp;"ppt"</f>
        <v>-3ppt</v>
      </c>
    </row>
    <row r="11" spans="1:9" ht="15" customHeight="1">
      <c r="A11" s="312" t="s">
        <v>982</v>
      </c>
      <c r="B11" s="312" t="s">
        <v>983</v>
      </c>
      <c r="C11" s="316">
        <f>C6/C$4</f>
        <v>0.1201021730718238</v>
      </c>
      <c r="D11" s="316">
        <f t="shared" si="0"/>
        <v>9.7809892600756135E-2</v>
      </c>
      <c r="E11" s="315">
        <f t="shared" si="0"/>
        <v>9.4243257704881192E-2</v>
      </c>
      <c r="F11" s="315" t="str">
        <f>ROUND((E11-C11)*100,1)&amp;"ppt"</f>
        <v>-2.6ppt</v>
      </c>
      <c r="G11" s="316" t="str">
        <f>ROUND((E11-D11)*100,1)&amp;"ppt"</f>
        <v>-0.4ppt</v>
      </c>
      <c r="H11" s="316">
        <f>H6/H$4</f>
        <v>8.607710113597028E-2</v>
      </c>
      <c r="I11" s="316" t="str">
        <f>ROUND((H11-E11)*100,1)&amp;"ppt"</f>
        <v>-0.8ppt</v>
      </c>
    </row>
    <row r="12" spans="1:9" ht="15" customHeight="1">
      <c r="A12" s="312" t="s">
        <v>984</v>
      </c>
      <c r="B12" s="312" t="s">
        <v>985</v>
      </c>
      <c r="C12" s="316">
        <f>C7/C$4</f>
        <v>9.5969994452119303E-2</v>
      </c>
      <c r="D12" s="316">
        <f t="shared" si="0"/>
        <v>8.7190798834098096E-2</v>
      </c>
      <c r="E12" s="315">
        <f t="shared" si="0"/>
        <v>9.2877152022224158E-2</v>
      </c>
      <c r="F12" s="315" t="str">
        <f>ROUND((E12-C12)*100,1)&amp;"ppt"</f>
        <v>-0.3ppt</v>
      </c>
      <c r="G12" s="316" t="str">
        <f>ROUND((E12-D12)*100,1)&amp;"ppt"</f>
        <v>0.6ppt</v>
      </c>
      <c r="H12" s="316">
        <f>H7/H$4</f>
        <v>8.4681964254053763E-2</v>
      </c>
      <c r="I12" s="316" t="str">
        <f>ROUND((H12-E12)*100,1)&amp;"ppt"</f>
        <v>-0.8ppt</v>
      </c>
    </row>
    <row r="16" spans="1:9" ht="15" customHeight="1">
      <c r="A16" s="326" t="s">
        <v>986</v>
      </c>
    </row>
    <row r="17" spans="1:1" ht="15" customHeight="1">
      <c r="A17" s="328" t="s">
        <v>987</v>
      </c>
    </row>
    <row r="18" spans="1:1" ht="15" customHeight="1">
      <c r="A18" s="328" t="s">
        <v>988</v>
      </c>
    </row>
    <row r="19" spans="1:1" ht="15" customHeight="1">
      <c r="A19" s="328" t="s">
        <v>989</v>
      </c>
    </row>
    <row r="21" spans="1:1" ht="15" customHeight="1">
      <c r="A21" s="326"/>
    </row>
    <row r="22" spans="1:1" ht="15" customHeight="1">
      <c r="A22" s="328"/>
    </row>
    <row r="23" spans="1:1" ht="15" customHeight="1">
      <c r="A23" s="328"/>
    </row>
    <row r="24" spans="1:1" ht="15" customHeight="1">
      <c r="A24" s="328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45"/>
  <sheetViews>
    <sheetView zoomScaleNormal="100" workbookViewId="0">
      <selection activeCell="Q18" sqref="Q18"/>
    </sheetView>
  </sheetViews>
  <sheetFormatPr baseColWidth="10" defaultColWidth="8.83203125" defaultRowHeight="12"/>
  <cols>
    <col min="1" max="1" width="32.83203125" style="331" bestFit="1" customWidth="1"/>
    <col min="2" max="2" width="20" style="331" customWidth="1"/>
    <col min="3" max="10" width="8.5" style="372" hidden="1" customWidth="1"/>
    <col min="11" max="19" width="8.5" style="372" customWidth="1"/>
    <col min="20" max="20" width="9.33203125" style="372" bestFit="1" customWidth="1"/>
    <col min="21" max="21" width="10" style="372" customWidth="1"/>
    <col min="22" max="22" width="8.33203125" style="331" customWidth="1"/>
    <col min="23" max="256" width="9.1640625" style="331"/>
    <col min="257" max="257" width="32.83203125" style="331" bestFit="1" customWidth="1"/>
    <col min="258" max="258" width="20" style="331" customWidth="1"/>
    <col min="259" max="266" width="0" style="331" hidden="1" customWidth="1"/>
    <col min="267" max="272" width="8.5" style="331" customWidth="1"/>
    <col min="273" max="273" width="9.33203125" style="331" bestFit="1" customWidth="1"/>
    <col min="274" max="274" width="10" style="331" customWidth="1"/>
    <col min="275" max="275" width="9.5" style="331" customWidth="1"/>
    <col min="276" max="276" width="9.5" style="331" bestFit="1" customWidth="1"/>
    <col min="277" max="277" width="9.6640625" style="331" bestFit="1" customWidth="1"/>
    <col min="278" max="278" width="8.33203125" style="331" customWidth="1"/>
    <col min="279" max="512" width="9.1640625" style="331"/>
    <col min="513" max="513" width="32.83203125" style="331" bestFit="1" customWidth="1"/>
    <col min="514" max="514" width="20" style="331" customWidth="1"/>
    <col min="515" max="522" width="0" style="331" hidden="1" customWidth="1"/>
    <col min="523" max="528" width="8.5" style="331" customWidth="1"/>
    <col min="529" max="529" width="9.33203125" style="331" bestFit="1" customWidth="1"/>
    <col min="530" max="530" width="10" style="331" customWidth="1"/>
    <col min="531" max="531" width="9.5" style="331" customWidth="1"/>
    <col min="532" max="532" width="9.5" style="331" bestFit="1" customWidth="1"/>
    <col min="533" max="533" width="9.6640625" style="331" bestFit="1" customWidth="1"/>
    <col min="534" max="534" width="8.33203125" style="331" customWidth="1"/>
    <col min="535" max="768" width="9.1640625" style="331"/>
    <col min="769" max="769" width="32.83203125" style="331" bestFit="1" customWidth="1"/>
    <col min="770" max="770" width="20" style="331" customWidth="1"/>
    <col min="771" max="778" width="0" style="331" hidden="1" customWidth="1"/>
    <col min="779" max="784" width="8.5" style="331" customWidth="1"/>
    <col min="785" max="785" width="9.33203125" style="331" bestFit="1" customWidth="1"/>
    <col min="786" max="786" width="10" style="331" customWidth="1"/>
    <col min="787" max="787" width="9.5" style="331" customWidth="1"/>
    <col min="788" max="788" width="9.5" style="331" bestFit="1" customWidth="1"/>
    <col min="789" max="789" width="9.6640625" style="331" bestFit="1" customWidth="1"/>
    <col min="790" max="790" width="8.33203125" style="331" customWidth="1"/>
    <col min="791" max="1024" width="9.1640625" style="331"/>
    <col min="1025" max="1025" width="32.83203125" style="331" bestFit="1" customWidth="1"/>
    <col min="1026" max="1026" width="20" style="331" customWidth="1"/>
    <col min="1027" max="1034" width="0" style="331" hidden="1" customWidth="1"/>
    <col min="1035" max="1040" width="8.5" style="331" customWidth="1"/>
    <col min="1041" max="1041" width="9.33203125" style="331" bestFit="1" customWidth="1"/>
    <col min="1042" max="1042" width="10" style="331" customWidth="1"/>
    <col min="1043" max="1043" width="9.5" style="331" customWidth="1"/>
    <col min="1044" max="1044" width="9.5" style="331" bestFit="1" customWidth="1"/>
    <col min="1045" max="1045" width="9.6640625" style="331" bestFit="1" customWidth="1"/>
    <col min="1046" max="1046" width="8.33203125" style="331" customWidth="1"/>
    <col min="1047" max="1280" width="9.1640625" style="331"/>
    <col min="1281" max="1281" width="32.83203125" style="331" bestFit="1" customWidth="1"/>
    <col min="1282" max="1282" width="20" style="331" customWidth="1"/>
    <col min="1283" max="1290" width="0" style="331" hidden="1" customWidth="1"/>
    <col min="1291" max="1296" width="8.5" style="331" customWidth="1"/>
    <col min="1297" max="1297" width="9.33203125" style="331" bestFit="1" customWidth="1"/>
    <col min="1298" max="1298" width="10" style="331" customWidth="1"/>
    <col min="1299" max="1299" width="9.5" style="331" customWidth="1"/>
    <col min="1300" max="1300" width="9.5" style="331" bestFit="1" customWidth="1"/>
    <col min="1301" max="1301" width="9.6640625" style="331" bestFit="1" customWidth="1"/>
    <col min="1302" max="1302" width="8.33203125" style="331" customWidth="1"/>
    <col min="1303" max="1536" width="9.1640625" style="331"/>
    <col min="1537" max="1537" width="32.83203125" style="331" bestFit="1" customWidth="1"/>
    <col min="1538" max="1538" width="20" style="331" customWidth="1"/>
    <col min="1539" max="1546" width="0" style="331" hidden="1" customWidth="1"/>
    <col min="1547" max="1552" width="8.5" style="331" customWidth="1"/>
    <col min="1553" max="1553" width="9.33203125" style="331" bestFit="1" customWidth="1"/>
    <col min="1554" max="1554" width="10" style="331" customWidth="1"/>
    <col min="1555" max="1555" width="9.5" style="331" customWidth="1"/>
    <col min="1556" max="1556" width="9.5" style="331" bestFit="1" customWidth="1"/>
    <col min="1557" max="1557" width="9.6640625" style="331" bestFit="1" customWidth="1"/>
    <col min="1558" max="1558" width="8.33203125" style="331" customWidth="1"/>
    <col min="1559" max="1792" width="9.1640625" style="331"/>
    <col min="1793" max="1793" width="32.83203125" style="331" bestFit="1" customWidth="1"/>
    <col min="1794" max="1794" width="20" style="331" customWidth="1"/>
    <col min="1795" max="1802" width="0" style="331" hidden="1" customWidth="1"/>
    <col min="1803" max="1808" width="8.5" style="331" customWidth="1"/>
    <col min="1809" max="1809" width="9.33203125" style="331" bestFit="1" customWidth="1"/>
    <col min="1810" max="1810" width="10" style="331" customWidth="1"/>
    <col min="1811" max="1811" width="9.5" style="331" customWidth="1"/>
    <col min="1812" max="1812" width="9.5" style="331" bestFit="1" customWidth="1"/>
    <col min="1813" max="1813" width="9.6640625" style="331" bestFit="1" customWidth="1"/>
    <col min="1814" max="1814" width="8.33203125" style="331" customWidth="1"/>
    <col min="1815" max="2048" width="9.1640625" style="331"/>
    <col min="2049" max="2049" width="32.83203125" style="331" bestFit="1" customWidth="1"/>
    <col min="2050" max="2050" width="20" style="331" customWidth="1"/>
    <col min="2051" max="2058" width="0" style="331" hidden="1" customWidth="1"/>
    <col min="2059" max="2064" width="8.5" style="331" customWidth="1"/>
    <col min="2065" max="2065" width="9.33203125" style="331" bestFit="1" customWidth="1"/>
    <col min="2066" max="2066" width="10" style="331" customWidth="1"/>
    <col min="2067" max="2067" width="9.5" style="331" customWidth="1"/>
    <col min="2068" max="2068" width="9.5" style="331" bestFit="1" customWidth="1"/>
    <col min="2069" max="2069" width="9.6640625" style="331" bestFit="1" customWidth="1"/>
    <col min="2070" max="2070" width="8.33203125" style="331" customWidth="1"/>
    <col min="2071" max="2304" width="9.1640625" style="331"/>
    <col min="2305" max="2305" width="32.83203125" style="331" bestFit="1" customWidth="1"/>
    <col min="2306" max="2306" width="20" style="331" customWidth="1"/>
    <col min="2307" max="2314" width="0" style="331" hidden="1" customWidth="1"/>
    <col min="2315" max="2320" width="8.5" style="331" customWidth="1"/>
    <col min="2321" max="2321" width="9.33203125" style="331" bestFit="1" customWidth="1"/>
    <col min="2322" max="2322" width="10" style="331" customWidth="1"/>
    <col min="2323" max="2323" width="9.5" style="331" customWidth="1"/>
    <col min="2324" max="2324" width="9.5" style="331" bestFit="1" customWidth="1"/>
    <col min="2325" max="2325" width="9.6640625" style="331" bestFit="1" customWidth="1"/>
    <col min="2326" max="2326" width="8.33203125" style="331" customWidth="1"/>
    <col min="2327" max="2560" width="9.1640625" style="331"/>
    <col min="2561" max="2561" width="32.83203125" style="331" bestFit="1" customWidth="1"/>
    <col min="2562" max="2562" width="20" style="331" customWidth="1"/>
    <col min="2563" max="2570" width="0" style="331" hidden="1" customWidth="1"/>
    <col min="2571" max="2576" width="8.5" style="331" customWidth="1"/>
    <col min="2577" max="2577" width="9.33203125" style="331" bestFit="1" customWidth="1"/>
    <col min="2578" max="2578" width="10" style="331" customWidth="1"/>
    <col min="2579" max="2579" width="9.5" style="331" customWidth="1"/>
    <col min="2580" max="2580" width="9.5" style="331" bestFit="1" customWidth="1"/>
    <col min="2581" max="2581" width="9.6640625" style="331" bestFit="1" customWidth="1"/>
    <col min="2582" max="2582" width="8.33203125" style="331" customWidth="1"/>
    <col min="2583" max="2816" width="9.1640625" style="331"/>
    <col min="2817" max="2817" width="32.83203125" style="331" bestFit="1" customWidth="1"/>
    <col min="2818" max="2818" width="20" style="331" customWidth="1"/>
    <col min="2819" max="2826" width="0" style="331" hidden="1" customWidth="1"/>
    <col min="2827" max="2832" width="8.5" style="331" customWidth="1"/>
    <col min="2833" max="2833" width="9.33203125" style="331" bestFit="1" customWidth="1"/>
    <col min="2834" max="2834" width="10" style="331" customWidth="1"/>
    <col min="2835" max="2835" width="9.5" style="331" customWidth="1"/>
    <col min="2836" max="2836" width="9.5" style="331" bestFit="1" customWidth="1"/>
    <col min="2837" max="2837" width="9.6640625" style="331" bestFit="1" customWidth="1"/>
    <col min="2838" max="2838" width="8.33203125" style="331" customWidth="1"/>
    <col min="2839" max="3072" width="9.1640625" style="331"/>
    <col min="3073" max="3073" width="32.83203125" style="331" bestFit="1" customWidth="1"/>
    <col min="3074" max="3074" width="20" style="331" customWidth="1"/>
    <col min="3075" max="3082" width="0" style="331" hidden="1" customWidth="1"/>
    <col min="3083" max="3088" width="8.5" style="331" customWidth="1"/>
    <col min="3089" max="3089" width="9.33203125" style="331" bestFit="1" customWidth="1"/>
    <col min="3090" max="3090" width="10" style="331" customWidth="1"/>
    <col min="3091" max="3091" width="9.5" style="331" customWidth="1"/>
    <col min="3092" max="3092" width="9.5" style="331" bestFit="1" customWidth="1"/>
    <col min="3093" max="3093" width="9.6640625" style="331" bestFit="1" customWidth="1"/>
    <col min="3094" max="3094" width="8.33203125" style="331" customWidth="1"/>
    <col min="3095" max="3328" width="9.1640625" style="331"/>
    <col min="3329" max="3329" width="32.83203125" style="331" bestFit="1" customWidth="1"/>
    <col min="3330" max="3330" width="20" style="331" customWidth="1"/>
    <col min="3331" max="3338" width="0" style="331" hidden="1" customWidth="1"/>
    <col min="3339" max="3344" width="8.5" style="331" customWidth="1"/>
    <col min="3345" max="3345" width="9.33203125" style="331" bestFit="1" customWidth="1"/>
    <col min="3346" max="3346" width="10" style="331" customWidth="1"/>
    <col min="3347" max="3347" width="9.5" style="331" customWidth="1"/>
    <col min="3348" max="3348" width="9.5" style="331" bestFit="1" customWidth="1"/>
    <col min="3349" max="3349" width="9.6640625" style="331" bestFit="1" customWidth="1"/>
    <col min="3350" max="3350" width="8.33203125" style="331" customWidth="1"/>
    <col min="3351" max="3584" width="9.1640625" style="331"/>
    <col min="3585" max="3585" width="32.83203125" style="331" bestFit="1" customWidth="1"/>
    <col min="3586" max="3586" width="20" style="331" customWidth="1"/>
    <col min="3587" max="3594" width="0" style="331" hidden="1" customWidth="1"/>
    <col min="3595" max="3600" width="8.5" style="331" customWidth="1"/>
    <col min="3601" max="3601" width="9.33203125" style="331" bestFit="1" customWidth="1"/>
    <col min="3602" max="3602" width="10" style="331" customWidth="1"/>
    <col min="3603" max="3603" width="9.5" style="331" customWidth="1"/>
    <col min="3604" max="3604" width="9.5" style="331" bestFit="1" customWidth="1"/>
    <col min="3605" max="3605" width="9.6640625" style="331" bestFit="1" customWidth="1"/>
    <col min="3606" max="3606" width="8.33203125" style="331" customWidth="1"/>
    <col min="3607" max="3840" width="9.1640625" style="331"/>
    <col min="3841" max="3841" width="32.83203125" style="331" bestFit="1" customWidth="1"/>
    <col min="3842" max="3842" width="20" style="331" customWidth="1"/>
    <col min="3843" max="3850" width="0" style="331" hidden="1" customWidth="1"/>
    <col min="3851" max="3856" width="8.5" style="331" customWidth="1"/>
    <col min="3857" max="3857" width="9.33203125" style="331" bestFit="1" customWidth="1"/>
    <col min="3858" max="3858" width="10" style="331" customWidth="1"/>
    <col min="3859" max="3859" width="9.5" style="331" customWidth="1"/>
    <col min="3860" max="3860" width="9.5" style="331" bestFit="1" customWidth="1"/>
    <col min="3861" max="3861" width="9.6640625" style="331" bestFit="1" customWidth="1"/>
    <col min="3862" max="3862" width="8.33203125" style="331" customWidth="1"/>
    <col min="3863" max="4096" width="9.1640625" style="331"/>
    <col min="4097" max="4097" width="32.83203125" style="331" bestFit="1" customWidth="1"/>
    <col min="4098" max="4098" width="20" style="331" customWidth="1"/>
    <col min="4099" max="4106" width="0" style="331" hidden="1" customWidth="1"/>
    <col min="4107" max="4112" width="8.5" style="331" customWidth="1"/>
    <col min="4113" max="4113" width="9.33203125" style="331" bestFit="1" customWidth="1"/>
    <col min="4114" max="4114" width="10" style="331" customWidth="1"/>
    <col min="4115" max="4115" width="9.5" style="331" customWidth="1"/>
    <col min="4116" max="4116" width="9.5" style="331" bestFit="1" customWidth="1"/>
    <col min="4117" max="4117" width="9.6640625" style="331" bestFit="1" customWidth="1"/>
    <col min="4118" max="4118" width="8.33203125" style="331" customWidth="1"/>
    <col min="4119" max="4352" width="9.1640625" style="331"/>
    <col min="4353" max="4353" width="32.83203125" style="331" bestFit="1" customWidth="1"/>
    <col min="4354" max="4354" width="20" style="331" customWidth="1"/>
    <col min="4355" max="4362" width="0" style="331" hidden="1" customWidth="1"/>
    <col min="4363" max="4368" width="8.5" style="331" customWidth="1"/>
    <col min="4369" max="4369" width="9.33203125" style="331" bestFit="1" customWidth="1"/>
    <col min="4370" max="4370" width="10" style="331" customWidth="1"/>
    <col min="4371" max="4371" width="9.5" style="331" customWidth="1"/>
    <col min="4372" max="4372" width="9.5" style="331" bestFit="1" customWidth="1"/>
    <col min="4373" max="4373" width="9.6640625" style="331" bestFit="1" customWidth="1"/>
    <col min="4374" max="4374" width="8.33203125" style="331" customWidth="1"/>
    <col min="4375" max="4608" width="9.1640625" style="331"/>
    <col min="4609" max="4609" width="32.83203125" style="331" bestFit="1" customWidth="1"/>
    <col min="4610" max="4610" width="20" style="331" customWidth="1"/>
    <col min="4611" max="4618" width="0" style="331" hidden="1" customWidth="1"/>
    <col min="4619" max="4624" width="8.5" style="331" customWidth="1"/>
    <col min="4625" max="4625" width="9.33203125" style="331" bestFit="1" customWidth="1"/>
    <col min="4626" max="4626" width="10" style="331" customWidth="1"/>
    <col min="4627" max="4627" width="9.5" style="331" customWidth="1"/>
    <col min="4628" max="4628" width="9.5" style="331" bestFit="1" customWidth="1"/>
    <col min="4629" max="4629" width="9.6640625" style="331" bestFit="1" customWidth="1"/>
    <col min="4630" max="4630" width="8.33203125" style="331" customWidth="1"/>
    <col min="4631" max="4864" width="9.1640625" style="331"/>
    <col min="4865" max="4865" width="32.83203125" style="331" bestFit="1" customWidth="1"/>
    <col min="4866" max="4866" width="20" style="331" customWidth="1"/>
    <col min="4867" max="4874" width="0" style="331" hidden="1" customWidth="1"/>
    <col min="4875" max="4880" width="8.5" style="331" customWidth="1"/>
    <col min="4881" max="4881" width="9.33203125" style="331" bestFit="1" customWidth="1"/>
    <col min="4882" max="4882" width="10" style="331" customWidth="1"/>
    <col min="4883" max="4883" width="9.5" style="331" customWidth="1"/>
    <col min="4884" max="4884" width="9.5" style="331" bestFit="1" customWidth="1"/>
    <col min="4885" max="4885" width="9.6640625" style="331" bestFit="1" customWidth="1"/>
    <col min="4886" max="4886" width="8.33203125" style="331" customWidth="1"/>
    <col min="4887" max="5120" width="9.1640625" style="331"/>
    <col min="5121" max="5121" width="32.83203125" style="331" bestFit="1" customWidth="1"/>
    <col min="5122" max="5122" width="20" style="331" customWidth="1"/>
    <col min="5123" max="5130" width="0" style="331" hidden="1" customWidth="1"/>
    <col min="5131" max="5136" width="8.5" style="331" customWidth="1"/>
    <col min="5137" max="5137" width="9.33203125" style="331" bestFit="1" customWidth="1"/>
    <col min="5138" max="5138" width="10" style="331" customWidth="1"/>
    <col min="5139" max="5139" width="9.5" style="331" customWidth="1"/>
    <col min="5140" max="5140" width="9.5" style="331" bestFit="1" customWidth="1"/>
    <col min="5141" max="5141" width="9.6640625" style="331" bestFit="1" customWidth="1"/>
    <col min="5142" max="5142" width="8.33203125" style="331" customWidth="1"/>
    <col min="5143" max="5376" width="9.1640625" style="331"/>
    <col min="5377" max="5377" width="32.83203125" style="331" bestFit="1" customWidth="1"/>
    <col min="5378" max="5378" width="20" style="331" customWidth="1"/>
    <col min="5379" max="5386" width="0" style="331" hidden="1" customWidth="1"/>
    <col min="5387" max="5392" width="8.5" style="331" customWidth="1"/>
    <col min="5393" max="5393" width="9.33203125" style="331" bestFit="1" customWidth="1"/>
    <col min="5394" max="5394" width="10" style="331" customWidth="1"/>
    <col min="5395" max="5395" width="9.5" style="331" customWidth="1"/>
    <col min="5396" max="5396" width="9.5" style="331" bestFit="1" customWidth="1"/>
    <col min="5397" max="5397" width="9.6640625" style="331" bestFit="1" customWidth="1"/>
    <col min="5398" max="5398" width="8.33203125" style="331" customWidth="1"/>
    <col min="5399" max="5632" width="9.1640625" style="331"/>
    <col min="5633" max="5633" width="32.83203125" style="331" bestFit="1" customWidth="1"/>
    <col min="5634" max="5634" width="20" style="331" customWidth="1"/>
    <col min="5635" max="5642" width="0" style="331" hidden="1" customWidth="1"/>
    <col min="5643" max="5648" width="8.5" style="331" customWidth="1"/>
    <col min="5649" max="5649" width="9.33203125" style="331" bestFit="1" customWidth="1"/>
    <col min="5650" max="5650" width="10" style="331" customWidth="1"/>
    <col min="5651" max="5651" width="9.5" style="331" customWidth="1"/>
    <col min="5652" max="5652" width="9.5" style="331" bestFit="1" customWidth="1"/>
    <col min="5653" max="5653" width="9.6640625" style="331" bestFit="1" customWidth="1"/>
    <col min="5654" max="5654" width="8.33203125" style="331" customWidth="1"/>
    <col min="5655" max="5888" width="9.1640625" style="331"/>
    <col min="5889" max="5889" width="32.83203125" style="331" bestFit="1" customWidth="1"/>
    <col min="5890" max="5890" width="20" style="331" customWidth="1"/>
    <col min="5891" max="5898" width="0" style="331" hidden="1" customWidth="1"/>
    <col min="5899" max="5904" width="8.5" style="331" customWidth="1"/>
    <col min="5905" max="5905" width="9.33203125" style="331" bestFit="1" customWidth="1"/>
    <col min="5906" max="5906" width="10" style="331" customWidth="1"/>
    <col min="5907" max="5907" width="9.5" style="331" customWidth="1"/>
    <col min="5908" max="5908" width="9.5" style="331" bestFit="1" customWidth="1"/>
    <col min="5909" max="5909" width="9.6640625" style="331" bestFit="1" customWidth="1"/>
    <col min="5910" max="5910" width="8.33203125" style="331" customWidth="1"/>
    <col min="5911" max="6144" width="9.1640625" style="331"/>
    <col min="6145" max="6145" width="32.83203125" style="331" bestFit="1" customWidth="1"/>
    <col min="6146" max="6146" width="20" style="331" customWidth="1"/>
    <col min="6147" max="6154" width="0" style="331" hidden="1" customWidth="1"/>
    <col min="6155" max="6160" width="8.5" style="331" customWidth="1"/>
    <col min="6161" max="6161" width="9.33203125" style="331" bestFit="1" customWidth="1"/>
    <col min="6162" max="6162" width="10" style="331" customWidth="1"/>
    <col min="6163" max="6163" width="9.5" style="331" customWidth="1"/>
    <col min="6164" max="6164" width="9.5" style="331" bestFit="1" customWidth="1"/>
    <col min="6165" max="6165" width="9.6640625" style="331" bestFit="1" customWidth="1"/>
    <col min="6166" max="6166" width="8.33203125" style="331" customWidth="1"/>
    <col min="6167" max="6400" width="9.1640625" style="331"/>
    <col min="6401" max="6401" width="32.83203125" style="331" bestFit="1" customWidth="1"/>
    <col min="6402" max="6402" width="20" style="331" customWidth="1"/>
    <col min="6403" max="6410" width="0" style="331" hidden="1" customWidth="1"/>
    <col min="6411" max="6416" width="8.5" style="331" customWidth="1"/>
    <col min="6417" max="6417" width="9.33203125" style="331" bestFit="1" customWidth="1"/>
    <col min="6418" max="6418" width="10" style="331" customWidth="1"/>
    <col min="6419" max="6419" width="9.5" style="331" customWidth="1"/>
    <col min="6420" max="6420" width="9.5" style="331" bestFit="1" customWidth="1"/>
    <col min="6421" max="6421" width="9.6640625" style="331" bestFit="1" customWidth="1"/>
    <col min="6422" max="6422" width="8.33203125" style="331" customWidth="1"/>
    <col min="6423" max="6656" width="9.1640625" style="331"/>
    <col min="6657" max="6657" width="32.83203125" style="331" bestFit="1" customWidth="1"/>
    <col min="6658" max="6658" width="20" style="331" customWidth="1"/>
    <col min="6659" max="6666" width="0" style="331" hidden="1" customWidth="1"/>
    <col min="6667" max="6672" width="8.5" style="331" customWidth="1"/>
    <col min="6673" max="6673" width="9.33203125" style="331" bestFit="1" customWidth="1"/>
    <col min="6674" max="6674" width="10" style="331" customWidth="1"/>
    <col min="6675" max="6675" width="9.5" style="331" customWidth="1"/>
    <col min="6676" max="6676" width="9.5" style="331" bestFit="1" customWidth="1"/>
    <col min="6677" max="6677" width="9.6640625" style="331" bestFit="1" customWidth="1"/>
    <col min="6678" max="6678" width="8.33203125" style="331" customWidth="1"/>
    <col min="6679" max="6912" width="9.1640625" style="331"/>
    <col min="6913" max="6913" width="32.83203125" style="331" bestFit="1" customWidth="1"/>
    <col min="6914" max="6914" width="20" style="331" customWidth="1"/>
    <col min="6915" max="6922" width="0" style="331" hidden="1" customWidth="1"/>
    <col min="6923" max="6928" width="8.5" style="331" customWidth="1"/>
    <col min="6929" max="6929" width="9.33203125" style="331" bestFit="1" customWidth="1"/>
    <col min="6930" max="6930" width="10" style="331" customWidth="1"/>
    <col min="6931" max="6931" width="9.5" style="331" customWidth="1"/>
    <col min="6932" max="6932" width="9.5" style="331" bestFit="1" customWidth="1"/>
    <col min="6933" max="6933" width="9.6640625" style="331" bestFit="1" customWidth="1"/>
    <col min="6934" max="6934" width="8.33203125" style="331" customWidth="1"/>
    <col min="6935" max="7168" width="9.1640625" style="331"/>
    <col min="7169" max="7169" width="32.83203125" style="331" bestFit="1" customWidth="1"/>
    <col min="7170" max="7170" width="20" style="331" customWidth="1"/>
    <col min="7171" max="7178" width="0" style="331" hidden="1" customWidth="1"/>
    <col min="7179" max="7184" width="8.5" style="331" customWidth="1"/>
    <col min="7185" max="7185" width="9.33203125" style="331" bestFit="1" customWidth="1"/>
    <col min="7186" max="7186" width="10" style="331" customWidth="1"/>
    <col min="7187" max="7187" width="9.5" style="331" customWidth="1"/>
    <col min="7188" max="7188" width="9.5" style="331" bestFit="1" customWidth="1"/>
    <col min="7189" max="7189" width="9.6640625" style="331" bestFit="1" customWidth="1"/>
    <col min="7190" max="7190" width="8.33203125" style="331" customWidth="1"/>
    <col min="7191" max="7424" width="9.1640625" style="331"/>
    <col min="7425" max="7425" width="32.83203125" style="331" bestFit="1" customWidth="1"/>
    <col min="7426" max="7426" width="20" style="331" customWidth="1"/>
    <col min="7427" max="7434" width="0" style="331" hidden="1" customWidth="1"/>
    <col min="7435" max="7440" width="8.5" style="331" customWidth="1"/>
    <col min="7441" max="7441" width="9.33203125" style="331" bestFit="1" customWidth="1"/>
    <col min="7442" max="7442" width="10" style="331" customWidth="1"/>
    <col min="7443" max="7443" width="9.5" style="331" customWidth="1"/>
    <col min="7444" max="7444" width="9.5" style="331" bestFit="1" customWidth="1"/>
    <col min="7445" max="7445" width="9.6640625" style="331" bestFit="1" customWidth="1"/>
    <col min="7446" max="7446" width="8.33203125" style="331" customWidth="1"/>
    <col min="7447" max="7680" width="9.1640625" style="331"/>
    <col min="7681" max="7681" width="32.83203125" style="331" bestFit="1" customWidth="1"/>
    <col min="7682" max="7682" width="20" style="331" customWidth="1"/>
    <col min="7683" max="7690" width="0" style="331" hidden="1" customWidth="1"/>
    <col min="7691" max="7696" width="8.5" style="331" customWidth="1"/>
    <col min="7697" max="7697" width="9.33203125" style="331" bestFit="1" customWidth="1"/>
    <col min="7698" max="7698" width="10" style="331" customWidth="1"/>
    <col min="7699" max="7699" width="9.5" style="331" customWidth="1"/>
    <col min="7700" max="7700" width="9.5" style="331" bestFit="1" customWidth="1"/>
    <col min="7701" max="7701" width="9.6640625" style="331" bestFit="1" customWidth="1"/>
    <col min="7702" max="7702" width="8.33203125" style="331" customWidth="1"/>
    <col min="7703" max="7936" width="9.1640625" style="331"/>
    <col min="7937" max="7937" width="32.83203125" style="331" bestFit="1" customWidth="1"/>
    <col min="7938" max="7938" width="20" style="331" customWidth="1"/>
    <col min="7939" max="7946" width="0" style="331" hidden="1" customWidth="1"/>
    <col min="7947" max="7952" width="8.5" style="331" customWidth="1"/>
    <col min="7953" max="7953" width="9.33203125" style="331" bestFit="1" customWidth="1"/>
    <col min="7954" max="7954" width="10" style="331" customWidth="1"/>
    <col min="7955" max="7955" width="9.5" style="331" customWidth="1"/>
    <col min="7956" max="7956" width="9.5" style="331" bestFit="1" customWidth="1"/>
    <col min="7957" max="7957" width="9.6640625" style="331" bestFit="1" customWidth="1"/>
    <col min="7958" max="7958" width="8.33203125" style="331" customWidth="1"/>
    <col min="7959" max="8192" width="9.1640625" style="331"/>
    <col min="8193" max="8193" width="32.83203125" style="331" bestFit="1" customWidth="1"/>
    <col min="8194" max="8194" width="20" style="331" customWidth="1"/>
    <col min="8195" max="8202" width="0" style="331" hidden="1" customWidth="1"/>
    <col min="8203" max="8208" width="8.5" style="331" customWidth="1"/>
    <col min="8209" max="8209" width="9.33203125" style="331" bestFit="1" customWidth="1"/>
    <col min="8210" max="8210" width="10" style="331" customWidth="1"/>
    <col min="8211" max="8211" width="9.5" style="331" customWidth="1"/>
    <col min="8212" max="8212" width="9.5" style="331" bestFit="1" customWidth="1"/>
    <col min="8213" max="8213" width="9.6640625" style="331" bestFit="1" customWidth="1"/>
    <col min="8214" max="8214" width="8.33203125" style="331" customWidth="1"/>
    <col min="8215" max="8448" width="9.1640625" style="331"/>
    <col min="8449" max="8449" width="32.83203125" style="331" bestFit="1" customWidth="1"/>
    <col min="8450" max="8450" width="20" style="331" customWidth="1"/>
    <col min="8451" max="8458" width="0" style="331" hidden="1" customWidth="1"/>
    <col min="8459" max="8464" width="8.5" style="331" customWidth="1"/>
    <col min="8465" max="8465" width="9.33203125" style="331" bestFit="1" customWidth="1"/>
    <col min="8466" max="8466" width="10" style="331" customWidth="1"/>
    <col min="8467" max="8467" width="9.5" style="331" customWidth="1"/>
    <col min="8468" max="8468" width="9.5" style="331" bestFit="1" customWidth="1"/>
    <col min="8469" max="8469" width="9.6640625" style="331" bestFit="1" customWidth="1"/>
    <col min="8470" max="8470" width="8.33203125" style="331" customWidth="1"/>
    <col min="8471" max="8704" width="9.1640625" style="331"/>
    <col min="8705" max="8705" width="32.83203125" style="331" bestFit="1" customWidth="1"/>
    <col min="8706" max="8706" width="20" style="331" customWidth="1"/>
    <col min="8707" max="8714" width="0" style="331" hidden="1" customWidth="1"/>
    <col min="8715" max="8720" width="8.5" style="331" customWidth="1"/>
    <col min="8721" max="8721" width="9.33203125" style="331" bestFit="1" customWidth="1"/>
    <col min="8722" max="8722" width="10" style="331" customWidth="1"/>
    <col min="8723" max="8723" width="9.5" style="331" customWidth="1"/>
    <col min="8724" max="8724" width="9.5" style="331" bestFit="1" customWidth="1"/>
    <col min="8725" max="8725" width="9.6640625" style="331" bestFit="1" customWidth="1"/>
    <col min="8726" max="8726" width="8.33203125" style="331" customWidth="1"/>
    <col min="8727" max="8960" width="9.1640625" style="331"/>
    <col min="8961" max="8961" width="32.83203125" style="331" bestFit="1" customWidth="1"/>
    <col min="8962" max="8962" width="20" style="331" customWidth="1"/>
    <col min="8963" max="8970" width="0" style="331" hidden="1" customWidth="1"/>
    <col min="8971" max="8976" width="8.5" style="331" customWidth="1"/>
    <col min="8977" max="8977" width="9.33203125" style="331" bestFit="1" customWidth="1"/>
    <col min="8978" max="8978" width="10" style="331" customWidth="1"/>
    <col min="8979" max="8979" width="9.5" style="331" customWidth="1"/>
    <col min="8980" max="8980" width="9.5" style="331" bestFit="1" customWidth="1"/>
    <col min="8981" max="8981" width="9.6640625" style="331" bestFit="1" customWidth="1"/>
    <col min="8982" max="8982" width="8.33203125" style="331" customWidth="1"/>
    <col min="8983" max="9216" width="9.1640625" style="331"/>
    <col min="9217" max="9217" width="32.83203125" style="331" bestFit="1" customWidth="1"/>
    <col min="9218" max="9218" width="20" style="331" customWidth="1"/>
    <col min="9219" max="9226" width="0" style="331" hidden="1" customWidth="1"/>
    <col min="9227" max="9232" width="8.5" style="331" customWidth="1"/>
    <col min="9233" max="9233" width="9.33203125" style="331" bestFit="1" customWidth="1"/>
    <col min="9234" max="9234" width="10" style="331" customWidth="1"/>
    <col min="9235" max="9235" width="9.5" style="331" customWidth="1"/>
    <col min="9236" max="9236" width="9.5" style="331" bestFit="1" customWidth="1"/>
    <col min="9237" max="9237" width="9.6640625" style="331" bestFit="1" customWidth="1"/>
    <col min="9238" max="9238" width="8.33203125" style="331" customWidth="1"/>
    <col min="9239" max="9472" width="9.1640625" style="331"/>
    <col min="9473" max="9473" width="32.83203125" style="331" bestFit="1" customWidth="1"/>
    <col min="9474" max="9474" width="20" style="331" customWidth="1"/>
    <col min="9475" max="9482" width="0" style="331" hidden="1" customWidth="1"/>
    <col min="9483" max="9488" width="8.5" style="331" customWidth="1"/>
    <col min="9489" max="9489" width="9.33203125" style="331" bestFit="1" customWidth="1"/>
    <col min="9490" max="9490" width="10" style="331" customWidth="1"/>
    <col min="9491" max="9491" width="9.5" style="331" customWidth="1"/>
    <col min="9492" max="9492" width="9.5" style="331" bestFit="1" customWidth="1"/>
    <col min="9493" max="9493" width="9.6640625" style="331" bestFit="1" customWidth="1"/>
    <col min="9494" max="9494" width="8.33203125" style="331" customWidth="1"/>
    <col min="9495" max="9728" width="9.1640625" style="331"/>
    <col min="9729" max="9729" width="32.83203125" style="331" bestFit="1" customWidth="1"/>
    <col min="9730" max="9730" width="20" style="331" customWidth="1"/>
    <col min="9731" max="9738" width="0" style="331" hidden="1" customWidth="1"/>
    <col min="9739" max="9744" width="8.5" style="331" customWidth="1"/>
    <col min="9745" max="9745" width="9.33203125" style="331" bestFit="1" customWidth="1"/>
    <col min="9746" max="9746" width="10" style="331" customWidth="1"/>
    <col min="9747" max="9747" width="9.5" style="331" customWidth="1"/>
    <col min="9748" max="9748" width="9.5" style="331" bestFit="1" customWidth="1"/>
    <col min="9749" max="9749" width="9.6640625" style="331" bestFit="1" customWidth="1"/>
    <col min="9750" max="9750" width="8.33203125" style="331" customWidth="1"/>
    <col min="9751" max="9984" width="9.1640625" style="331"/>
    <col min="9985" max="9985" width="32.83203125" style="331" bestFit="1" customWidth="1"/>
    <col min="9986" max="9986" width="20" style="331" customWidth="1"/>
    <col min="9987" max="9994" width="0" style="331" hidden="1" customWidth="1"/>
    <col min="9995" max="10000" width="8.5" style="331" customWidth="1"/>
    <col min="10001" max="10001" width="9.33203125" style="331" bestFit="1" customWidth="1"/>
    <col min="10002" max="10002" width="10" style="331" customWidth="1"/>
    <col min="10003" max="10003" width="9.5" style="331" customWidth="1"/>
    <col min="10004" max="10004" width="9.5" style="331" bestFit="1" customWidth="1"/>
    <col min="10005" max="10005" width="9.6640625" style="331" bestFit="1" customWidth="1"/>
    <col min="10006" max="10006" width="8.33203125" style="331" customWidth="1"/>
    <col min="10007" max="10240" width="9.1640625" style="331"/>
    <col min="10241" max="10241" width="32.83203125" style="331" bestFit="1" customWidth="1"/>
    <col min="10242" max="10242" width="20" style="331" customWidth="1"/>
    <col min="10243" max="10250" width="0" style="331" hidden="1" customWidth="1"/>
    <col min="10251" max="10256" width="8.5" style="331" customWidth="1"/>
    <col min="10257" max="10257" width="9.33203125" style="331" bestFit="1" customWidth="1"/>
    <col min="10258" max="10258" width="10" style="331" customWidth="1"/>
    <col min="10259" max="10259" width="9.5" style="331" customWidth="1"/>
    <col min="10260" max="10260" width="9.5" style="331" bestFit="1" customWidth="1"/>
    <col min="10261" max="10261" width="9.6640625" style="331" bestFit="1" customWidth="1"/>
    <col min="10262" max="10262" width="8.33203125" style="331" customWidth="1"/>
    <col min="10263" max="10496" width="9.1640625" style="331"/>
    <col min="10497" max="10497" width="32.83203125" style="331" bestFit="1" customWidth="1"/>
    <col min="10498" max="10498" width="20" style="331" customWidth="1"/>
    <col min="10499" max="10506" width="0" style="331" hidden="1" customWidth="1"/>
    <col min="10507" max="10512" width="8.5" style="331" customWidth="1"/>
    <col min="10513" max="10513" width="9.33203125" style="331" bestFit="1" customWidth="1"/>
    <col min="10514" max="10514" width="10" style="331" customWidth="1"/>
    <col min="10515" max="10515" width="9.5" style="331" customWidth="1"/>
    <col min="10516" max="10516" width="9.5" style="331" bestFit="1" customWidth="1"/>
    <col min="10517" max="10517" width="9.6640625" style="331" bestFit="1" customWidth="1"/>
    <col min="10518" max="10518" width="8.33203125" style="331" customWidth="1"/>
    <col min="10519" max="10752" width="9.1640625" style="331"/>
    <col min="10753" max="10753" width="32.83203125" style="331" bestFit="1" customWidth="1"/>
    <col min="10754" max="10754" width="20" style="331" customWidth="1"/>
    <col min="10755" max="10762" width="0" style="331" hidden="1" customWidth="1"/>
    <col min="10763" max="10768" width="8.5" style="331" customWidth="1"/>
    <col min="10769" max="10769" width="9.33203125" style="331" bestFit="1" customWidth="1"/>
    <col min="10770" max="10770" width="10" style="331" customWidth="1"/>
    <col min="10771" max="10771" width="9.5" style="331" customWidth="1"/>
    <col min="10772" max="10772" width="9.5" style="331" bestFit="1" customWidth="1"/>
    <col min="10773" max="10773" width="9.6640625" style="331" bestFit="1" customWidth="1"/>
    <col min="10774" max="10774" width="8.33203125" style="331" customWidth="1"/>
    <col min="10775" max="11008" width="9.1640625" style="331"/>
    <col min="11009" max="11009" width="32.83203125" style="331" bestFit="1" customWidth="1"/>
    <col min="11010" max="11010" width="20" style="331" customWidth="1"/>
    <col min="11011" max="11018" width="0" style="331" hidden="1" customWidth="1"/>
    <col min="11019" max="11024" width="8.5" style="331" customWidth="1"/>
    <col min="11025" max="11025" width="9.33203125" style="331" bestFit="1" customWidth="1"/>
    <col min="11026" max="11026" width="10" style="331" customWidth="1"/>
    <col min="11027" max="11027" width="9.5" style="331" customWidth="1"/>
    <col min="11028" max="11028" width="9.5" style="331" bestFit="1" customWidth="1"/>
    <col min="11029" max="11029" width="9.6640625" style="331" bestFit="1" customWidth="1"/>
    <col min="11030" max="11030" width="8.33203125" style="331" customWidth="1"/>
    <col min="11031" max="11264" width="9.1640625" style="331"/>
    <col min="11265" max="11265" width="32.83203125" style="331" bestFit="1" customWidth="1"/>
    <col min="11266" max="11266" width="20" style="331" customWidth="1"/>
    <col min="11267" max="11274" width="0" style="331" hidden="1" customWidth="1"/>
    <col min="11275" max="11280" width="8.5" style="331" customWidth="1"/>
    <col min="11281" max="11281" width="9.33203125" style="331" bestFit="1" customWidth="1"/>
    <col min="11282" max="11282" width="10" style="331" customWidth="1"/>
    <col min="11283" max="11283" width="9.5" style="331" customWidth="1"/>
    <col min="11284" max="11284" width="9.5" style="331" bestFit="1" customWidth="1"/>
    <col min="11285" max="11285" width="9.6640625" style="331" bestFit="1" customWidth="1"/>
    <col min="11286" max="11286" width="8.33203125" style="331" customWidth="1"/>
    <col min="11287" max="11520" width="9.1640625" style="331"/>
    <col min="11521" max="11521" width="32.83203125" style="331" bestFit="1" customWidth="1"/>
    <col min="11522" max="11522" width="20" style="331" customWidth="1"/>
    <col min="11523" max="11530" width="0" style="331" hidden="1" customWidth="1"/>
    <col min="11531" max="11536" width="8.5" style="331" customWidth="1"/>
    <col min="11537" max="11537" width="9.33203125" style="331" bestFit="1" customWidth="1"/>
    <col min="11538" max="11538" width="10" style="331" customWidth="1"/>
    <col min="11539" max="11539" width="9.5" style="331" customWidth="1"/>
    <col min="11540" max="11540" width="9.5" style="331" bestFit="1" customWidth="1"/>
    <col min="11541" max="11541" width="9.6640625" style="331" bestFit="1" customWidth="1"/>
    <col min="11542" max="11542" width="8.33203125" style="331" customWidth="1"/>
    <col min="11543" max="11776" width="9.1640625" style="331"/>
    <col min="11777" max="11777" width="32.83203125" style="331" bestFit="1" customWidth="1"/>
    <col min="11778" max="11778" width="20" style="331" customWidth="1"/>
    <col min="11779" max="11786" width="0" style="331" hidden="1" customWidth="1"/>
    <col min="11787" max="11792" width="8.5" style="331" customWidth="1"/>
    <col min="11793" max="11793" width="9.33203125" style="331" bestFit="1" customWidth="1"/>
    <col min="11794" max="11794" width="10" style="331" customWidth="1"/>
    <col min="11795" max="11795" width="9.5" style="331" customWidth="1"/>
    <col min="11796" max="11796" width="9.5" style="331" bestFit="1" customWidth="1"/>
    <col min="11797" max="11797" width="9.6640625" style="331" bestFit="1" customWidth="1"/>
    <col min="11798" max="11798" width="8.33203125" style="331" customWidth="1"/>
    <col min="11799" max="12032" width="9.1640625" style="331"/>
    <col min="12033" max="12033" width="32.83203125" style="331" bestFit="1" customWidth="1"/>
    <col min="12034" max="12034" width="20" style="331" customWidth="1"/>
    <col min="12035" max="12042" width="0" style="331" hidden="1" customWidth="1"/>
    <col min="12043" max="12048" width="8.5" style="331" customWidth="1"/>
    <col min="12049" max="12049" width="9.33203125" style="331" bestFit="1" customWidth="1"/>
    <col min="12050" max="12050" width="10" style="331" customWidth="1"/>
    <col min="12051" max="12051" width="9.5" style="331" customWidth="1"/>
    <col min="12052" max="12052" width="9.5" style="331" bestFit="1" customWidth="1"/>
    <col min="12053" max="12053" width="9.6640625" style="331" bestFit="1" customWidth="1"/>
    <col min="12054" max="12054" width="8.33203125" style="331" customWidth="1"/>
    <col min="12055" max="12288" width="9.1640625" style="331"/>
    <col min="12289" max="12289" width="32.83203125" style="331" bestFit="1" customWidth="1"/>
    <col min="12290" max="12290" width="20" style="331" customWidth="1"/>
    <col min="12291" max="12298" width="0" style="331" hidden="1" customWidth="1"/>
    <col min="12299" max="12304" width="8.5" style="331" customWidth="1"/>
    <col min="12305" max="12305" width="9.33203125" style="331" bestFit="1" customWidth="1"/>
    <col min="12306" max="12306" width="10" style="331" customWidth="1"/>
    <col min="12307" max="12307" width="9.5" style="331" customWidth="1"/>
    <col min="12308" max="12308" width="9.5" style="331" bestFit="1" customWidth="1"/>
    <col min="12309" max="12309" width="9.6640625" style="331" bestFit="1" customWidth="1"/>
    <col min="12310" max="12310" width="8.33203125" style="331" customWidth="1"/>
    <col min="12311" max="12544" width="9.1640625" style="331"/>
    <col min="12545" max="12545" width="32.83203125" style="331" bestFit="1" customWidth="1"/>
    <col min="12546" max="12546" width="20" style="331" customWidth="1"/>
    <col min="12547" max="12554" width="0" style="331" hidden="1" customWidth="1"/>
    <col min="12555" max="12560" width="8.5" style="331" customWidth="1"/>
    <col min="12561" max="12561" width="9.33203125" style="331" bestFit="1" customWidth="1"/>
    <col min="12562" max="12562" width="10" style="331" customWidth="1"/>
    <col min="12563" max="12563" width="9.5" style="331" customWidth="1"/>
    <col min="12564" max="12564" width="9.5" style="331" bestFit="1" customWidth="1"/>
    <col min="12565" max="12565" width="9.6640625" style="331" bestFit="1" customWidth="1"/>
    <col min="12566" max="12566" width="8.33203125" style="331" customWidth="1"/>
    <col min="12567" max="12800" width="9.1640625" style="331"/>
    <col min="12801" max="12801" width="32.83203125" style="331" bestFit="1" customWidth="1"/>
    <col min="12802" max="12802" width="20" style="331" customWidth="1"/>
    <col min="12803" max="12810" width="0" style="331" hidden="1" customWidth="1"/>
    <col min="12811" max="12816" width="8.5" style="331" customWidth="1"/>
    <col min="12817" max="12817" width="9.33203125" style="331" bestFit="1" customWidth="1"/>
    <col min="12818" max="12818" width="10" style="331" customWidth="1"/>
    <col min="12819" max="12819" width="9.5" style="331" customWidth="1"/>
    <col min="12820" max="12820" width="9.5" style="331" bestFit="1" customWidth="1"/>
    <col min="12821" max="12821" width="9.6640625" style="331" bestFit="1" customWidth="1"/>
    <col min="12822" max="12822" width="8.33203125" style="331" customWidth="1"/>
    <col min="12823" max="13056" width="9.1640625" style="331"/>
    <col min="13057" max="13057" width="32.83203125" style="331" bestFit="1" customWidth="1"/>
    <col min="13058" max="13058" width="20" style="331" customWidth="1"/>
    <col min="13059" max="13066" width="0" style="331" hidden="1" customWidth="1"/>
    <col min="13067" max="13072" width="8.5" style="331" customWidth="1"/>
    <col min="13073" max="13073" width="9.33203125" style="331" bestFit="1" customWidth="1"/>
    <col min="13074" max="13074" width="10" style="331" customWidth="1"/>
    <col min="13075" max="13075" width="9.5" style="331" customWidth="1"/>
    <col min="13076" max="13076" width="9.5" style="331" bestFit="1" customWidth="1"/>
    <col min="13077" max="13077" width="9.6640625" style="331" bestFit="1" customWidth="1"/>
    <col min="13078" max="13078" width="8.33203125" style="331" customWidth="1"/>
    <col min="13079" max="13312" width="9.1640625" style="331"/>
    <col min="13313" max="13313" width="32.83203125" style="331" bestFit="1" customWidth="1"/>
    <col min="13314" max="13314" width="20" style="331" customWidth="1"/>
    <col min="13315" max="13322" width="0" style="331" hidden="1" customWidth="1"/>
    <col min="13323" max="13328" width="8.5" style="331" customWidth="1"/>
    <col min="13329" max="13329" width="9.33203125" style="331" bestFit="1" customWidth="1"/>
    <col min="13330" max="13330" width="10" style="331" customWidth="1"/>
    <col min="13331" max="13331" width="9.5" style="331" customWidth="1"/>
    <col min="13332" max="13332" width="9.5" style="331" bestFit="1" customWidth="1"/>
    <col min="13333" max="13333" width="9.6640625" style="331" bestFit="1" customWidth="1"/>
    <col min="13334" max="13334" width="8.33203125" style="331" customWidth="1"/>
    <col min="13335" max="13568" width="9.1640625" style="331"/>
    <col min="13569" max="13569" width="32.83203125" style="331" bestFit="1" customWidth="1"/>
    <col min="13570" max="13570" width="20" style="331" customWidth="1"/>
    <col min="13571" max="13578" width="0" style="331" hidden="1" customWidth="1"/>
    <col min="13579" max="13584" width="8.5" style="331" customWidth="1"/>
    <col min="13585" max="13585" width="9.33203125" style="331" bestFit="1" customWidth="1"/>
    <col min="13586" max="13586" width="10" style="331" customWidth="1"/>
    <col min="13587" max="13587" width="9.5" style="331" customWidth="1"/>
    <col min="13588" max="13588" width="9.5" style="331" bestFit="1" customWidth="1"/>
    <col min="13589" max="13589" width="9.6640625" style="331" bestFit="1" customWidth="1"/>
    <col min="13590" max="13590" width="8.33203125" style="331" customWidth="1"/>
    <col min="13591" max="13824" width="9.1640625" style="331"/>
    <col min="13825" max="13825" width="32.83203125" style="331" bestFit="1" customWidth="1"/>
    <col min="13826" max="13826" width="20" style="331" customWidth="1"/>
    <col min="13827" max="13834" width="0" style="331" hidden="1" customWidth="1"/>
    <col min="13835" max="13840" width="8.5" style="331" customWidth="1"/>
    <col min="13841" max="13841" width="9.33203125" style="331" bestFit="1" customWidth="1"/>
    <col min="13842" max="13842" width="10" style="331" customWidth="1"/>
    <col min="13843" max="13843" width="9.5" style="331" customWidth="1"/>
    <col min="13844" max="13844" width="9.5" style="331" bestFit="1" customWidth="1"/>
    <col min="13845" max="13845" width="9.6640625" style="331" bestFit="1" customWidth="1"/>
    <col min="13846" max="13846" width="8.33203125" style="331" customWidth="1"/>
    <col min="13847" max="14080" width="9.1640625" style="331"/>
    <col min="14081" max="14081" width="32.83203125" style="331" bestFit="1" customWidth="1"/>
    <col min="14082" max="14082" width="20" style="331" customWidth="1"/>
    <col min="14083" max="14090" width="0" style="331" hidden="1" customWidth="1"/>
    <col min="14091" max="14096" width="8.5" style="331" customWidth="1"/>
    <col min="14097" max="14097" width="9.33203125" style="331" bestFit="1" customWidth="1"/>
    <col min="14098" max="14098" width="10" style="331" customWidth="1"/>
    <col min="14099" max="14099" width="9.5" style="331" customWidth="1"/>
    <col min="14100" max="14100" width="9.5" style="331" bestFit="1" customWidth="1"/>
    <col min="14101" max="14101" width="9.6640625" style="331" bestFit="1" customWidth="1"/>
    <col min="14102" max="14102" width="8.33203125" style="331" customWidth="1"/>
    <col min="14103" max="14336" width="9.1640625" style="331"/>
    <col min="14337" max="14337" width="32.83203125" style="331" bestFit="1" customWidth="1"/>
    <col min="14338" max="14338" width="20" style="331" customWidth="1"/>
    <col min="14339" max="14346" width="0" style="331" hidden="1" customWidth="1"/>
    <col min="14347" max="14352" width="8.5" style="331" customWidth="1"/>
    <col min="14353" max="14353" width="9.33203125" style="331" bestFit="1" customWidth="1"/>
    <col min="14354" max="14354" width="10" style="331" customWidth="1"/>
    <col min="14355" max="14355" width="9.5" style="331" customWidth="1"/>
    <col min="14356" max="14356" width="9.5" style="331" bestFit="1" customWidth="1"/>
    <col min="14357" max="14357" width="9.6640625" style="331" bestFit="1" customWidth="1"/>
    <col min="14358" max="14358" width="8.33203125" style="331" customWidth="1"/>
    <col min="14359" max="14592" width="9.1640625" style="331"/>
    <col min="14593" max="14593" width="32.83203125" style="331" bestFit="1" customWidth="1"/>
    <col min="14594" max="14594" width="20" style="331" customWidth="1"/>
    <col min="14595" max="14602" width="0" style="331" hidden="1" customWidth="1"/>
    <col min="14603" max="14608" width="8.5" style="331" customWidth="1"/>
    <col min="14609" max="14609" width="9.33203125" style="331" bestFit="1" customWidth="1"/>
    <col min="14610" max="14610" width="10" style="331" customWidth="1"/>
    <col min="14611" max="14611" width="9.5" style="331" customWidth="1"/>
    <col min="14612" max="14612" width="9.5" style="331" bestFit="1" customWidth="1"/>
    <col min="14613" max="14613" width="9.6640625" style="331" bestFit="1" customWidth="1"/>
    <col min="14614" max="14614" width="8.33203125" style="331" customWidth="1"/>
    <col min="14615" max="14848" width="9.1640625" style="331"/>
    <col min="14849" max="14849" width="32.83203125" style="331" bestFit="1" customWidth="1"/>
    <col min="14850" max="14850" width="20" style="331" customWidth="1"/>
    <col min="14851" max="14858" width="0" style="331" hidden="1" customWidth="1"/>
    <col min="14859" max="14864" width="8.5" style="331" customWidth="1"/>
    <col min="14865" max="14865" width="9.33203125" style="331" bestFit="1" customWidth="1"/>
    <col min="14866" max="14866" width="10" style="331" customWidth="1"/>
    <col min="14867" max="14867" width="9.5" style="331" customWidth="1"/>
    <col min="14868" max="14868" width="9.5" style="331" bestFit="1" customWidth="1"/>
    <col min="14869" max="14869" width="9.6640625" style="331" bestFit="1" customWidth="1"/>
    <col min="14870" max="14870" width="8.33203125" style="331" customWidth="1"/>
    <col min="14871" max="15104" width="9.1640625" style="331"/>
    <col min="15105" max="15105" width="32.83203125" style="331" bestFit="1" customWidth="1"/>
    <col min="15106" max="15106" width="20" style="331" customWidth="1"/>
    <col min="15107" max="15114" width="0" style="331" hidden="1" customWidth="1"/>
    <col min="15115" max="15120" width="8.5" style="331" customWidth="1"/>
    <col min="15121" max="15121" width="9.33203125" style="331" bestFit="1" customWidth="1"/>
    <col min="15122" max="15122" width="10" style="331" customWidth="1"/>
    <col min="15123" max="15123" width="9.5" style="331" customWidth="1"/>
    <col min="15124" max="15124" width="9.5" style="331" bestFit="1" customWidth="1"/>
    <col min="15125" max="15125" width="9.6640625" style="331" bestFit="1" customWidth="1"/>
    <col min="15126" max="15126" width="8.33203125" style="331" customWidth="1"/>
    <col min="15127" max="15360" width="9.1640625" style="331"/>
    <col min="15361" max="15361" width="32.83203125" style="331" bestFit="1" customWidth="1"/>
    <col min="15362" max="15362" width="20" style="331" customWidth="1"/>
    <col min="15363" max="15370" width="0" style="331" hidden="1" customWidth="1"/>
    <col min="15371" max="15376" width="8.5" style="331" customWidth="1"/>
    <col min="15377" max="15377" width="9.33203125" style="331" bestFit="1" customWidth="1"/>
    <col min="15378" max="15378" width="10" style="331" customWidth="1"/>
    <col min="15379" max="15379" width="9.5" style="331" customWidth="1"/>
    <col min="15380" max="15380" width="9.5" style="331" bestFit="1" customWidth="1"/>
    <col min="15381" max="15381" width="9.6640625" style="331" bestFit="1" customWidth="1"/>
    <col min="15382" max="15382" width="8.33203125" style="331" customWidth="1"/>
    <col min="15383" max="15616" width="9.1640625" style="331"/>
    <col min="15617" max="15617" width="32.83203125" style="331" bestFit="1" customWidth="1"/>
    <col min="15618" max="15618" width="20" style="331" customWidth="1"/>
    <col min="15619" max="15626" width="0" style="331" hidden="1" customWidth="1"/>
    <col min="15627" max="15632" width="8.5" style="331" customWidth="1"/>
    <col min="15633" max="15633" width="9.33203125" style="331" bestFit="1" customWidth="1"/>
    <col min="15634" max="15634" width="10" style="331" customWidth="1"/>
    <col min="15635" max="15635" width="9.5" style="331" customWidth="1"/>
    <col min="15636" max="15636" width="9.5" style="331" bestFit="1" customWidth="1"/>
    <col min="15637" max="15637" width="9.6640625" style="331" bestFit="1" customWidth="1"/>
    <col min="15638" max="15638" width="8.33203125" style="331" customWidth="1"/>
    <col min="15639" max="15872" width="9.1640625" style="331"/>
    <col min="15873" max="15873" width="32.83203125" style="331" bestFit="1" customWidth="1"/>
    <col min="15874" max="15874" width="20" style="331" customWidth="1"/>
    <col min="15875" max="15882" width="0" style="331" hidden="1" customWidth="1"/>
    <col min="15883" max="15888" width="8.5" style="331" customWidth="1"/>
    <col min="15889" max="15889" width="9.33203125" style="331" bestFit="1" customWidth="1"/>
    <col min="15890" max="15890" width="10" style="331" customWidth="1"/>
    <col min="15891" max="15891" width="9.5" style="331" customWidth="1"/>
    <col min="15892" max="15892" width="9.5" style="331" bestFit="1" customWidth="1"/>
    <col min="15893" max="15893" width="9.6640625" style="331" bestFit="1" customWidth="1"/>
    <col min="15894" max="15894" width="8.33203125" style="331" customWidth="1"/>
    <col min="15895" max="16128" width="9.1640625" style="331"/>
    <col min="16129" max="16129" width="32.83203125" style="331" bestFit="1" customWidth="1"/>
    <col min="16130" max="16130" width="20" style="331" customWidth="1"/>
    <col min="16131" max="16138" width="0" style="331" hidden="1" customWidth="1"/>
    <col min="16139" max="16144" width="8.5" style="331" customWidth="1"/>
    <col min="16145" max="16145" width="9.33203125" style="331" bestFit="1" customWidth="1"/>
    <col min="16146" max="16146" width="10" style="331" customWidth="1"/>
    <col min="16147" max="16147" width="9.5" style="331" customWidth="1"/>
    <col min="16148" max="16148" width="9.5" style="331" bestFit="1" customWidth="1"/>
    <col min="16149" max="16149" width="9.6640625" style="331" bestFit="1" customWidth="1"/>
    <col min="16150" max="16150" width="8.33203125" style="331" customWidth="1"/>
    <col min="16151" max="16384" width="9.1640625" style="331"/>
  </cols>
  <sheetData>
    <row r="1" spans="1:24" ht="15">
      <c r="B1" s="332" t="s">
        <v>1015</v>
      </c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4" ht="16">
      <c r="B2" s="333" t="s">
        <v>508</v>
      </c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2"/>
      <c r="U2" s="382"/>
    </row>
    <row r="3" spans="1:24" s="334" customFormat="1" ht="11">
      <c r="C3" s="334">
        <v>41364</v>
      </c>
      <c r="D3" s="334">
        <v>41455</v>
      </c>
      <c r="E3" s="334">
        <v>41547</v>
      </c>
      <c r="F3" s="334">
        <v>41639</v>
      </c>
      <c r="G3" s="334">
        <v>41729</v>
      </c>
      <c r="H3" s="334">
        <v>41820</v>
      </c>
      <c r="I3" s="334">
        <v>41912</v>
      </c>
      <c r="J3" s="334">
        <v>42004</v>
      </c>
      <c r="K3" s="334">
        <v>42094</v>
      </c>
      <c r="L3" s="334">
        <v>42185</v>
      </c>
      <c r="M3" s="334">
        <v>42277</v>
      </c>
      <c r="N3" s="334">
        <v>42369</v>
      </c>
      <c r="O3" s="334">
        <v>42460</v>
      </c>
      <c r="P3" s="334">
        <v>42551</v>
      </c>
      <c r="Q3" s="334">
        <v>42643</v>
      </c>
      <c r="R3" s="334">
        <v>42735</v>
      </c>
      <c r="S3" s="334">
        <v>42825</v>
      </c>
    </row>
    <row r="4" spans="1:24" ht="13">
      <c r="A4" s="335" t="s">
        <v>1016</v>
      </c>
      <c r="B4" s="336" t="s">
        <v>1017</v>
      </c>
      <c r="C4" s="337" t="s">
        <v>1018</v>
      </c>
      <c r="D4" s="337" t="s">
        <v>1019</v>
      </c>
      <c r="E4" s="337" t="s">
        <v>1020</v>
      </c>
      <c r="F4" s="337" t="s">
        <v>1021</v>
      </c>
      <c r="G4" s="337" t="s">
        <v>1022</v>
      </c>
      <c r="H4" s="337" t="s">
        <v>1023</v>
      </c>
      <c r="I4" s="337" t="s">
        <v>1024</v>
      </c>
      <c r="J4" s="337" t="s">
        <v>1025</v>
      </c>
      <c r="K4" s="337" t="s">
        <v>1026</v>
      </c>
      <c r="L4" s="337" t="s">
        <v>1027</v>
      </c>
      <c r="M4" s="337" t="s">
        <v>1028</v>
      </c>
      <c r="N4" s="337" t="s">
        <v>1029</v>
      </c>
      <c r="O4" s="337" t="s">
        <v>1030</v>
      </c>
      <c r="P4" s="337" t="s">
        <v>1031</v>
      </c>
      <c r="Q4" s="337" t="s">
        <v>1079</v>
      </c>
      <c r="R4" s="337" t="s">
        <v>1080</v>
      </c>
      <c r="S4" s="337" t="s">
        <v>1081</v>
      </c>
      <c r="T4" s="337" t="s">
        <v>1032</v>
      </c>
      <c r="U4" s="337" t="s">
        <v>1033</v>
      </c>
      <c r="V4" s="338"/>
    </row>
    <row r="5" spans="1:24">
      <c r="A5" s="331" t="s">
        <v>1034</v>
      </c>
      <c r="B5" s="339" t="s">
        <v>1035</v>
      </c>
      <c r="C5" s="101">
        <v>235.12777843999999</v>
      </c>
      <c r="D5" s="101">
        <v>278.25840570999998</v>
      </c>
      <c r="E5" s="101">
        <v>283.30903420999999</v>
      </c>
      <c r="F5" s="101">
        <v>335.92415901999999</v>
      </c>
      <c r="G5" s="101">
        <v>224.28439043</v>
      </c>
      <c r="H5" s="101">
        <v>290.239735</v>
      </c>
      <c r="I5" s="101">
        <v>268.32764251999998</v>
      </c>
      <c r="J5" s="101">
        <v>319.24499097</v>
      </c>
      <c r="K5" s="340">
        <v>204.39720772999999</v>
      </c>
      <c r="L5" s="340">
        <v>256.73940379999999</v>
      </c>
      <c r="M5" s="340">
        <v>273.68739158999995</v>
      </c>
      <c r="N5" s="340">
        <v>219.48182840999999</v>
      </c>
      <c r="O5" s="340">
        <v>212.30981302000001</v>
      </c>
      <c r="P5" s="340">
        <v>303.23290307999997</v>
      </c>
      <c r="Q5" s="340">
        <v>274.48341297000002</v>
      </c>
      <c r="R5" s="340">
        <v>281.91774308999999</v>
      </c>
      <c r="S5" s="340">
        <v>277.78812713999997</v>
      </c>
      <c r="T5" s="341">
        <f>(S5-R5)/ABS(R5)</f>
        <v>-1.4648300971541435E-2</v>
      </c>
      <c r="U5" s="341">
        <f>(S5-O5)/ABS(O5)</f>
        <v>0.30840926845822136</v>
      </c>
      <c r="V5" s="342"/>
    </row>
    <row r="6" spans="1:24">
      <c r="A6" s="331" t="s">
        <v>1036</v>
      </c>
      <c r="B6" s="339" t="s">
        <v>1037</v>
      </c>
      <c r="C6" s="101">
        <v>168.66413668999999</v>
      </c>
      <c r="D6" s="101">
        <v>199.46264531999998</v>
      </c>
      <c r="E6" s="101">
        <v>205.00770312999998</v>
      </c>
      <c r="F6" s="101">
        <v>238.25325092</v>
      </c>
      <c r="G6" s="101">
        <v>159.15696076</v>
      </c>
      <c r="H6" s="101">
        <v>214.86280313</v>
      </c>
      <c r="I6" s="101">
        <v>190.78641933</v>
      </c>
      <c r="J6" s="101">
        <v>224.48035482</v>
      </c>
      <c r="K6" s="340">
        <v>150.5743463</v>
      </c>
      <c r="L6" s="340">
        <v>180.18806447999998</v>
      </c>
      <c r="M6" s="340">
        <v>195.76393949000001</v>
      </c>
      <c r="N6" s="340">
        <v>157.94317530000001</v>
      </c>
      <c r="O6" s="340">
        <v>149.94120095</v>
      </c>
      <c r="P6" s="340">
        <v>216.66584069000001</v>
      </c>
      <c r="Q6" s="340">
        <v>200.10876438</v>
      </c>
      <c r="R6" s="340">
        <v>221.83762049000001</v>
      </c>
      <c r="S6" s="340">
        <v>221.0202712</v>
      </c>
      <c r="T6" s="341">
        <f t="shared" ref="T6:T22" si="0">(S6-R6)/ABS(R6)</f>
        <v>-3.6844485087544217E-3</v>
      </c>
      <c r="U6" s="341">
        <f t="shared" ref="U6:U22" si="1">(S6-O6)/ABS(O6)</f>
        <v>0.47404629147729926</v>
      </c>
      <c r="V6" s="342"/>
    </row>
    <row r="7" spans="1:24" hidden="1">
      <c r="A7" s="331" t="s">
        <v>1038</v>
      </c>
      <c r="B7" s="339" t="s">
        <v>875</v>
      </c>
      <c r="C7" s="343">
        <v>1.1144439399999999</v>
      </c>
      <c r="D7" s="343">
        <v>1.34238729</v>
      </c>
      <c r="E7" s="343">
        <v>2.2483486800000003</v>
      </c>
      <c r="F7" s="343">
        <v>1.9647326200000002</v>
      </c>
      <c r="G7" s="343">
        <v>1.5683097399999999</v>
      </c>
      <c r="H7" s="343">
        <v>1.13728568</v>
      </c>
      <c r="I7" s="343">
        <v>0.89344196999999992</v>
      </c>
      <c r="J7" s="343">
        <v>2.4345968399999998</v>
      </c>
      <c r="K7" s="344">
        <v>1.6052843300000001</v>
      </c>
      <c r="L7" s="344">
        <v>1.6612601499999999</v>
      </c>
      <c r="M7" s="344">
        <v>1.8970494899999999</v>
      </c>
      <c r="N7" s="344">
        <v>1.9599377900000001</v>
      </c>
      <c r="O7" s="344">
        <v>1.8064650200000001</v>
      </c>
      <c r="P7" s="344">
        <v>1.1239171799999998</v>
      </c>
      <c r="Q7" s="344">
        <v>2.6160747099999999</v>
      </c>
      <c r="R7" s="344">
        <v>4.5185748999999999</v>
      </c>
      <c r="S7" s="344">
        <v>1.8099530400000001</v>
      </c>
      <c r="T7" s="341">
        <f t="shared" si="0"/>
        <v>-0.59944162041001026</v>
      </c>
      <c r="U7" s="341">
        <f t="shared" si="1"/>
        <v>1.9308538839019622E-3</v>
      </c>
      <c r="V7" s="342"/>
    </row>
    <row r="8" spans="1:24" s="345" customFormat="1" ht="13">
      <c r="A8" s="345" t="s">
        <v>49</v>
      </c>
      <c r="B8" s="346" t="s">
        <v>1078</v>
      </c>
      <c r="C8" s="347">
        <f t="shared" ref="C8:L8" si="2">C5-C6</f>
        <v>66.463641749999994</v>
      </c>
      <c r="D8" s="347">
        <f t="shared" si="2"/>
        <v>78.795760389999998</v>
      </c>
      <c r="E8" s="347">
        <f t="shared" si="2"/>
        <v>78.301331080000011</v>
      </c>
      <c r="F8" s="347">
        <f t="shared" si="2"/>
        <v>97.670908099999991</v>
      </c>
      <c r="G8" s="347">
        <f t="shared" si="2"/>
        <v>65.127429669999998</v>
      </c>
      <c r="H8" s="347">
        <f t="shared" si="2"/>
        <v>75.376931869999993</v>
      </c>
      <c r="I8" s="347">
        <f t="shared" si="2"/>
        <v>77.541223189999982</v>
      </c>
      <c r="J8" s="347">
        <f t="shared" si="2"/>
        <v>94.764636150000001</v>
      </c>
      <c r="K8" s="348">
        <f>K5-K6</f>
        <v>53.822861429999989</v>
      </c>
      <c r="L8" s="348">
        <f t="shared" si="2"/>
        <v>76.551339320000011</v>
      </c>
      <c r="M8" s="348">
        <f>M5-M6</f>
        <v>77.923452099999935</v>
      </c>
      <c r="N8" s="348">
        <f>N5-N6</f>
        <v>61.538653109999984</v>
      </c>
      <c r="O8" s="348">
        <f>O5-O6</f>
        <v>62.368612070000012</v>
      </c>
      <c r="P8" s="348">
        <f>P5-P6</f>
        <v>86.567062389999961</v>
      </c>
      <c r="Q8" s="348">
        <f t="shared" ref="Q8:S8" si="3">Q5-Q6</f>
        <v>74.374648590000021</v>
      </c>
      <c r="R8" s="348">
        <f t="shared" si="3"/>
        <v>60.080122599999982</v>
      </c>
      <c r="S8" s="348">
        <f t="shared" si="3"/>
        <v>56.767855939999976</v>
      </c>
      <c r="T8" s="341">
        <f t="shared" si="0"/>
        <v>-5.5130823917459965E-2</v>
      </c>
      <c r="U8" s="341">
        <f t="shared" si="1"/>
        <v>-8.9800878103780374E-2</v>
      </c>
      <c r="V8" s="342"/>
      <c r="W8" s="350"/>
    </row>
    <row r="9" spans="1:24">
      <c r="A9" s="331" t="s">
        <v>50</v>
      </c>
      <c r="B9" s="339" t="s">
        <v>1039</v>
      </c>
      <c r="C9" s="101">
        <v>13.69818798</v>
      </c>
      <c r="D9" s="101">
        <v>16.626492980000002</v>
      </c>
      <c r="E9" s="101">
        <v>18.16955712</v>
      </c>
      <c r="F9" s="101">
        <v>25.622566020000001</v>
      </c>
      <c r="G9" s="101">
        <v>14.074322109999999</v>
      </c>
      <c r="H9" s="101">
        <v>15.18982877</v>
      </c>
      <c r="I9" s="101">
        <v>18.133555510000001</v>
      </c>
      <c r="J9" s="101">
        <v>25.302171899999998</v>
      </c>
      <c r="K9" s="340">
        <v>11.77296677</v>
      </c>
      <c r="L9" s="340">
        <v>15.049703920000001</v>
      </c>
      <c r="M9" s="340">
        <v>16.401326220000001</v>
      </c>
      <c r="N9" s="340">
        <v>19.523398449999998</v>
      </c>
      <c r="O9" s="340">
        <v>14.851425820000001</v>
      </c>
      <c r="P9" s="340">
        <v>24.62293502</v>
      </c>
      <c r="Q9" s="340">
        <v>22.555684790000001</v>
      </c>
      <c r="R9" s="340">
        <v>30.896503190000001</v>
      </c>
      <c r="S9" s="340">
        <v>15.871849920000001</v>
      </c>
      <c r="T9" s="341">
        <f t="shared" si="0"/>
        <v>-0.4862897648191753</v>
      </c>
      <c r="U9" s="341">
        <f t="shared" si="1"/>
        <v>6.8708830543786778E-2</v>
      </c>
      <c r="V9" s="342"/>
    </row>
    <row r="10" spans="1:24">
      <c r="A10" s="331" t="s">
        <v>1040</v>
      </c>
      <c r="B10" s="339" t="s">
        <v>1041</v>
      </c>
      <c r="C10" s="101">
        <v>16.68535769</v>
      </c>
      <c r="D10" s="101">
        <v>17.038312260000001</v>
      </c>
      <c r="E10" s="101">
        <v>16.48603679</v>
      </c>
      <c r="F10" s="101">
        <v>23.15768263</v>
      </c>
      <c r="G10" s="101">
        <v>14.17199119</v>
      </c>
      <c r="H10" s="101">
        <v>18.149524809999999</v>
      </c>
      <c r="I10" s="101">
        <v>24.45900322</v>
      </c>
      <c r="J10" s="101">
        <v>27.74141706</v>
      </c>
      <c r="K10" s="340">
        <v>16.22205237</v>
      </c>
      <c r="L10" s="340">
        <v>24.2613266</v>
      </c>
      <c r="M10" s="340">
        <v>23.543928010000002</v>
      </c>
      <c r="N10" s="340">
        <v>22.792590929999999</v>
      </c>
      <c r="O10" s="340">
        <v>23.690921260000003</v>
      </c>
      <c r="P10" s="340">
        <v>35.121336020000001</v>
      </c>
      <c r="Q10" s="340">
        <v>36.973404380000005</v>
      </c>
      <c r="R10" s="340">
        <v>39.147314350000002</v>
      </c>
      <c r="S10" s="340">
        <v>29.083359829999999</v>
      </c>
      <c r="T10" s="341">
        <f t="shared" si="0"/>
        <v>-0.25707905349578603</v>
      </c>
      <c r="U10" s="341">
        <f t="shared" si="1"/>
        <v>0.22761624635951347</v>
      </c>
      <c r="V10" s="342"/>
    </row>
    <row r="11" spans="1:24">
      <c r="A11" s="331" t="s">
        <v>1042</v>
      </c>
      <c r="B11" s="339" t="s">
        <v>1043</v>
      </c>
      <c r="C11" s="101">
        <v>-1.15173327</v>
      </c>
      <c r="D11" s="101">
        <v>-0.16176664999999998</v>
      </c>
      <c r="E11" s="101">
        <v>-0.69849338000000005</v>
      </c>
      <c r="F11" s="101">
        <v>-0.64289763</v>
      </c>
      <c r="G11" s="101">
        <v>-1.6932760500000001</v>
      </c>
      <c r="H11" s="101">
        <v>-1.24176394</v>
      </c>
      <c r="I11" s="101">
        <v>-0.66630011</v>
      </c>
      <c r="J11" s="101">
        <v>-6.2576739999999992E-2</v>
      </c>
      <c r="K11" s="340">
        <v>-1.46528608</v>
      </c>
      <c r="L11" s="340">
        <v>-1.9411809899999999</v>
      </c>
      <c r="M11" s="340">
        <v>-4.7801666599999999</v>
      </c>
      <c r="N11" s="340">
        <v>-3.0995915800000002</v>
      </c>
      <c r="O11" s="340">
        <v>2.9403577000000003</v>
      </c>
      <c r="P11" s="340">
        <v>-2.8461136699999998</v>
      </c>
      <c r="Q11" s="340">
        <v>8.3274300000000002E-3</v>
      </c>
      <c r="R11" s="340">
        <v>-4.8486785000000001</v>
      </c>
      <c r="S11" s="340">
        <v>0.8183996</v>
      </c>
      <c r="T11" s="341">
        <f t="shared" si="0"/>
        <v>1.1687881759947583</v>
      </c>
      <c r="U11" s="341">
        <f t="shared" si="1"/>
        <v>-0.72166665300619726</v>
      </c>
      <c r="V11" s="342"/>
    </row>
    <row r="12" spans="1:24" hidden="1">
      <c r="A12" s="331" t="s">
        <v>1044</v>
      </c>
      <c r="B12" s="339" t="s">
        <v>1045</v>
      </c>
      <c r="C12" s="101">
        <v>0.96893868000000005</v>
      </c>
      <c r="D12" s="101">
        <v>1.15485294</v>
      </c>
      <c r="E12" s="229">
        <v>-2.8901353900000002</v>
      </c>
      <c r="F12" s="229">
        <v>1.5798655100000001</v>
      </c>
      <c r="G12" s="229">
        <v>-1.4320660000000001E-2</v>
      </c>
      <c r="H12" s="229">
        <v>1.4880006699999999</v>
      </c>
      <c r="I12" s="229">
        <v>2.3981311600000002</v>
      </c>
      <c r="J12" s="229">
        <v>0.20551606</v>
      </c>
      <c r="K12" s="351">
        <v>0.67476871999999999</v>
      </c>
      <c r="L12" s="340">
        <v>3.9575419599999999</v>
      </c>
      <c r="M12" s="340">
        <v>1.29602196</v>
      </c>
      <c r="N12" s="340">
        <v>0.75085595999999999</v>
      </c>
      <c r="O12" s="340">
        <v>2.5187889700000001</v>
      </c>
      <c r="P12" s="340">
        <v>3.7559942200000003</v>
      </c>
      <c r="Q12" s="340">
        <v>-1.04217877</v>
      </c>
      <c r="R12" s="340">
        <v>4.0102671399999998</v>
      </c>
      <c r="S12" s="340">
        <v>0.40007504999999999</v>
      </c>
      <c r="T12" s="341">
        <f t="shared" si="0"/>
        <v>-0.90023730688424919</v>
      </c>
      <c r="U12" s="341">
        <f t="shared" si="1"/>
        <v>-0.84116372797995864</v>
      </c>
      <c r="V12" s="342"/>
    </row>
    <row r="13" spans="1:24" ht="13" hidden="1">
      <c r="A13" s="352" t="s">
        <v>1046</v>
      </c>
      <c r="B13" s="339" t="s">
        <v>1047</v>
      </c>
      <c r="C13" s="101">
        <v>-0.46460000000000001</v>
      </c>
      <c r="D13" s="101">
        <v>-0.28070000000000001</v>
      </c>
      <c r="E13" s="343">
        <v>0</v>
      </c>
      <c r="F13" s="343">
        <v>1.9019999999999999</v>
      </c>
      <c r="G13" s="343">
        <v>-0.73870000000000002</v>
      </c>
      <c r="H13" s="343">
        <v>-0.99909999999999999</v>
      </c>
      <c r="I13" s="343">
        <v>-8.4900000000000003E-2</v>
      </c>
      <c r="J13" s="343">
        <v>-0.4219</v>
      </c>
      <c r="K13" s="340">
        <v>3.3099999999999997E-2</v>
      </c>
      <c r="L13" s="340">
        <v>0.191</v>
      </c>
      <c r="M13" s="340">
        <v>0.11849999999999999</v>
      </c>
      <c r="N13" s="340">
        <v>0</v>
      </c>
      <c r="O13" s="340">
        <v>0</v>
      </c>
      <c r="P13" s="340">
        <v>0</v>
      </c>
      <c r="Q13" s="340">
        <v>0</v>
      </c>
      <c r="R13" s="340">
        <v>0</v>
      </c>
      <c r="S13" s="340">
        <v>0</v>
      </c>
      <c r="T13" s="341" t="e">
        <f t="shared" si="0"/>
        <v>#DIV/0!</v>
      </c>
      <c r="U13" s="341" t="e">
        <f t="shared" si="1"/>
        <v>#DIV/0!</v>
      </c>
      <c r="V13" s="353"/>
    </row>
    <row r="14" spans="1:24" hidden="1">
      <c r="A14" s="331" t="s">
        <v>1048</v>
      </c>
      <c r="B14" s="339" t="s">
        <v>1049</v>
      </c>
      <c r="C14" s="101">
        <v>4.2183940000000003E-2</v>
      </c>
      <c r="D14" s="101">
        <v>4.1789999999999998E-5</v>
      </c>
      <c r="E14" s="343">
        <v>-1.8208000000000002E-4</v>
      </c>
      <c r="F14" s="343">
        <v>0.41319413999999999</v>
      </c>
      <c r="G14" s="343">
        <v>7.3322699999999991E-2</v>
      </c>
      <c r="H14" s="343">
        <v>0</v>
      </c>
      <c r="I14" s="343">
        <v>0</v>
      </c>
      <c r="J14" s="343">
        <v>0</v>
      </c>
      <c r="K14" s="340">
        <v>5.8658160000000001E-2</v>
      </c>
      <c r="L14" s="340">
        <v>0</v>
      </c>
      <c r="M14" s="340">
        <v>0</v>
      </c>
      <c r="N14" s="340">
        <v>0</v>
      </c>
      <c r="O14" s="340">
        <v>0</v>
      </c>
      <c r="P14" s="340">
        <v>4.7960427900000004</v>
      </c>
      <c r="Q14" s="340">
        <v>0</v>
      </c>
      <c r="R14" s="340">
        <v>-4.74569449</v>
      </c>
      <c r="S14" s="340">
        <v>0</v>
      </c>
      <c r="T14" s="341">
        <f t="shared" si="0"/>
        <v>1</v>
      </c>
      <c r="U14" s="341" t="e">
        <f t="shared" si="1"/>
        <v>#DIV/0!</v>
      </c>
      <c r="V14" s="342"/>
    </row>
    <row r="15" spans="1:24" ht="13">
      <c r="A15" s="345" t="s">
        <v>1050</v>
      </c>
      <c r="B15" s="346" t="s">
        <v>1051</v>
      </c>
      <c r="C15" s="192">
        <v>34.72603067</v>
      </c>
      <c r="D15" s="192">
        <v>42.514823360000001</v>
      </c>
      <c r="E15" s="192">
        <v>44.985835180000002</v>
      </c>
      <c r="F15" s="192">
        <v>48.304153090000007</v>
      </c>
      <c r="G15" s="192">
        <v>36.355026039999998</v>
      </c>
      <c r="H15" s="192">
        <v>39.654955880000003</v>
      </c>
      <c r="I15" s="192">
        <v>32.238491440000004</v>
      </c>
      <c r="J15" s="192">
        <v>38.721611029999998</v>
      </c>
      <c r="K15" s="354">
        <v>25.10483348</v>
      </c>
      <c r="L15" s="354">
        <v>33.753687679999999</v>
      </c>
      <c r="M15" s="354">
        <v>39.683793080000001</v>
      </c>
      <c r="N15" s="354">
        <v>19.611461559999999</v>
      </c>
      <c r="O15" s="354">
        <v>16.560653300000002</v>
      </c>
      <c r="P15" s="354">
        <v>29.585036410000001</v>
      </c>
      <c r="Q15" s="354">
        <v>13.263336050000001</v>
      </c>
      <c r="R15" s="354">
        <v>-18.38955297</v>
      </c>
      <c r="S15" s="354">
        <v>8.7842184999999997</v>
      </c>
      <c r="T15" s="341">
        <f t="shared" si="0"/>
        <v>1.4776743901458742</v>
      </c>
      <c r="U15" s="341">
        <f t="shared" si="1"/>
        <v>-0.46957294855028464</v>
      </c>
      <c r="V15" s="342"/>
    </row>
    <row r="16" spans="1:24" ht="13">
      <c r="A16" s="331" t="s">
        <v>1052</v>
      </c>
      <c r="B16" s="339" t="s">
        <v>1053</v>
      </c>
      <c r="C16" s="192"/>
      <c r="D16" s="192"/>
      <c r="E16" s="192"/>
      <c r="F16" s="192"/>
      <c r="G16" s="355">
        <v>1.6710103799999998</v>
      </c>
      <c r="H16" s="355">
        <v>3.2393844500000002</v>
      </c>
      <c r="I16" s="355">
        <v>2.8672949399999998</v>
      </c>
      <c r="J16" s="355">
        <v>10.11772897</v>
      </c>
      <c r="K16" s="340">
        <v>2.0415868000000001</v>
      </c>
      <c r="L16" s="340">
        <v>1.6626238999999998</v>
      </c>
      <c r="M16" s="340">
        <v>1.7123101999999999</v>
      </c>
      <c r="N16" s="340">
        <v>9.6351236099999991</v>
      </c>
      <c r="O16" s="340">
        <v>1.81265476</v>
      </c>
      <c r="P16" s="340">
        <v>3.2926220399999999</v>
      </c>
      <c r="Q16" s="340">
        <v>5.4976021100000008</v>
      </c>
      <c r="R16" s="340">
        <v>5.3154751399999993</v>
      </c>
      <c r="S16" s="340">
        <v>3.6799146700000001</v>
      </c>
      <c r="T16" s="341">
        <f t="shared" si="0"/>
        <v>-0.30769788719207508</v>
      </c>
      <c r="U16" s="341">
        <f t="shared" si="1"/>
        <v>1.0301244071430349</v>
      </c>
      <c r="V16" s="356"/>
      <c r="W16" s="357"/>
      <c r="X16" s="358"/>
    </row>
    <row r="17" spans="1:24">
      <c r="A17" s="331" t="s">
        <v>1054</v>
      </c>
      <c r="B17" s="339" t="s">
        <v>1055</v>
      </c>
      <c r="C17" s="192"/>
      <c r="D17" s="192"/>
      <c r="E17" s="192"/>
      <c r="F17" s="192"/>
      <c r="G17" s="359">
        <v>0.62148840999999999</v>
      </c>
      <c r="H17" s="359">
        <v>0.77671078000000005</v>
      </c>
      <c r="I17" s="359">
        <v>8.7604890000000005E-2</v>
      </c>
      <c r="J17" s="359">
        <v>0.61091214000000005</v>
      </c>
      <c r="K17" s="340">
        <v>0.39901458000000001</v>
      </c>
      <c r="L17" s="340">
        <v>0.37967482000000002</v>
      </c>
      <c r="M17" s="340">
        <v>0.79148310999999993</v>
      </c>
      <c r="N17" s="340">
        <v>1.28068983</v>
      </c>
      <c r="O17" s="340">
        <v>0.95168754</v>
      </c>
      <c r="P17" s="340">
        <v>2.1040697599999998</v>
      </c>
      <c r="Q17" s="340">
        <v>1.05550699</v>
      </c>
      <c r="R17" s="340">
        <v>1.6020926899999999</v>
      </c>
      <c r="S17" s="340">
        <v>1.48525551</v>
      </c>
      <c r="T17" s="341">
        <f t="shared" si="0"/>
        <v>-7.2927852882219868E-2</v>
      </c>
      <c r="U17" s="341">
        <f t="shared" si="1"/>
        <v>0.56065457156242693</v>
      </c>
      <c r="V17" s="360"/>
      <c r="W17" s="357"/>
      <c r="X17" s="358"/>
    </row>
    <row r="18" spans="1:24" ht="13">
      <c r="A18" s="345" t="s">
        <v>1056</v>
      </c>
      <c r="B18" s="346" t="s">
        <v>1057</v>
      </c>
      <c r="C18" s="192">
        <v>36.62776264</v>
      </c>
      <c r="D18" s="192">
        <v>44.577170039999999</v>
      </c>
      <c r="E18" s="192">
        <v>49.312860439999994</v>
      </c>
      <c r="F18" s="192">
        <v>52.842595100000004</v>
      </c>
      <c r="G18" s="192">
        <v>37.404548009999999</v>
      </c>
      <c r="H18" s="192">
        <v>42.117629549999997</v>
      </c>
      <c r="I18" s="192">
        <v>35.018181490000003</v>
      </c>
      <c r="J18" s="192">
        <v>48.228427859999996</v>
      </c>
      <c r="K18" s="354">
        <v>26.747405699999998</v>
      </c>
      <c r="L18" s="354">
        <v>35.03663676</v>
      </c>
      <c r="M18" s="354">
        <v>40.604620170000004</v>
      </c>
      <c r="N18" s="354">
        <v>27.965895339999999</v>
      </c>
      <c r="O18" s="354">
        <v>17.421620520000001</v>
      </c>
      <c r="P18" s="354">
        <v>30.77358869</v>
      </c>
      <c r="Q18" s="354">
        <v>17.705431170000001</v>
      </c>
      <c r="R18" s="354">
        <v>-14.676170519999999</v>
      </c>
      <c r="S18" s="354">
        <v>10.97887766</v>
      </c>
      <c r="T18" s="341">
        <f t="shared" si="0"/>
        <v>1.7480750952735593</v>
      </c>
      <c r="U18" s="341">
        <f t="shared" si="1"/>
        <v>-0.3698130637505127</v>
      </c>
      <c r="V18" s="342"/>
    </row>
    <row r="19" spans="1:24" hidden="1">
      <c r="A19" s="331" t="s">
        <v>1058</v>
      </c>
      <c r="B19" s="339" t="s">
        <v>1059</v>
      </c>
      <c r="C19" s="101">
        <v>6.6041485499999997</v>
      </c>
      <c r="D19" s="101">
        <v>7.5786950599999994</v>
      </c>
      <c r="E19" s="343">
        <v>8.6766485099999997</v>
      </c>
      <c r="F19" s="343">
        <v>14.66215702</v>
      </c>
      <c r="G19" s="343">
        <v>5.9817068499999992</v>
      </c>
      <c r="H19" s="343">
        <v>6.8459609500000003</v>
      </c>
      <c r="I19" s="343">
        <v>5.3453368000000001</v>
      </c>
      <c r="J19" s="343">
        <v>10.62751055</v>
      </c>
      <c r="K19" s="340">
        <v>4.0146888299999999</v>
      </c>
      <c r="L19" s="340">
        <v>6.4448431399999997</v>
      </c>
      <c r="M19" s="340">
        <v>6.3739617199999996</v>
      </c>
      <c r="N19" s="340">
        <v>7.0956403099999994</v>
      </c>
      <c r="O19" s="340">
        <v>3.3627955899999997</v>
      </c>
      <c r="P19" s="340">
        <v>3.7941918100000001</v>
      </c>
      <c r="Q19" s="340">
        <v>9.1430156799999995</v>
      </c>
      <c r="R19" s="340">
        <v>2.1342435600000003</v>
      </c>
      <c r="S19" s="340">
        <v>2.8145013399999996</v>
      </c>
      <c r="T19" s="341">
        <f t="shared" si="0"/>
        <v>0.31873484017915898</v>
      </c>
      <c r="U19" s="341">
        <f t="shared" si="1"/>
        <v>-0.16304715387116353</v>
      </c>
      <c r="V19" s="342"/>
    </row>
    <row r="20" spans="1:24" hidden="1">
      <c r="A20" s="331" t="s">
        <v>1060</v>
      </c>
      <c r="B20" s="339" t="s">
        <v>1061</v>
      </c>
      <c r="C20" s="101">
        <v>0.93676215000000007</v>
      </c>
      <c r="D20" s="101">
        <v>1.10000206</v>
      </c>
      <c r="E20" s="101">
        <v>0.32580696000000003</v>
      </c>
      <c r="F20" s="101">
        <v>-0.14991199999999999</v>
      </c>
      <c r="G20" s="101">
        <v>0.49549724000000001</v>
      </c>
      <c r="H20" s="101">
        <v>5.1282550000000003E-2</v>
      </c>
      <c r="I20" s="101">
        <v>0.14679973000000002</v>
      </c>
      <c r="J20" s="101">
        <v>-0.14342497000000001</v>
      </c>
      <c r="K20" s="340">
        <v>-0.65249831000000003</v>
      </c>
      <c r="L20" s="340">
        <v>-0.37340479999999998</v>
      </c>
      <c r="M20" s="340">
        <v>-0.22345730999999999</v>
      </c>
      <c r="N20" s="340">
        <v>0.86223126000000005</v>
      </c>
      <c r="O20" s="340">
        <v>-1.19353256</v>
      </c>
      <c r="P20" s="340">
        <v>-1.88020616</v>
      </c>
      <c r="Q20" s="340">
        <v>-7.3173673299999997</v>
      </c>
      <c r="R20" s="340">
        <v>-10.72315291</v>
      </c>
      <c r="S20" s="340">
        <v>-1.3070905400000001</v>
      </c>
      <c r="T20" s="341">
        <f t="shared" si="0"/>
        <v>0.87810576320504963</v>
      </c>
      <c r="U20" s="341">
        <f t="shared" si="1"/>
        <v>-9.5144434099058151E-2</v>
      </c>
      <c r="V20" s="342"/>
    </row>
    <row r="21" spans="1:24" ht="13">
      <c r="A21" s="345" t="s">
        <v>924</v>
      </c>
      <c r="B21" s="346" t="s">
        <v>910</v>
      </c>
      <c r="C21" s="192">
        <v>29.086851940000003</v>
      </c>
      <c r="D21" s="192">
        <v>35.898472920000003</v>
      </c>
      <c r="E21" s="192">
        <v>40.31040497</v>
      </c>
      <c r="F21" s="192">
        <v>38.330350079999995</v>
      </c>
      <c r="G21" s="192">
        <v>30.927343920000002</v>
      </c>
      <c r="H21" s="192">
        <v>35.220386049999995</v>
      </c>
      <c r="I21" s="192">
        <v>29.52604496</v>
      </c>
      <c r="J21" s="192">
        <v>37.744342279999998</v>
      </c>
      <c r="K21" s="354">
        <v>23.385215179999999</v>
      </c>
      <c r="L21" s="354">
        <v>28.96519842</v>
      </c>
      <c r="M21" s="354">
        <v>34.454115760000001</v>
      </c>
      <c r="N21" s="354">
        <v>20.008023770000001</v>
      </c>
      <c r="O21" s="354">
        <v>15.25235749</v>
      </c>
      <c r="P21" s="354">
        <v>28.85960304</v>
      </c>
      <c r="Q21" s="354">
        <v>15.879782820000001</v>
      </c>
      <c r="R21" s="354">
        <v>-6.0872611699999997</v>
      </c>
      <c r="S21" s="354">
        <v>9.4714668599999996</v>
      </c>
      <c r="T21" s="341">
        <f t="shared" si="0"/>
        <v>2.5559488241901733</v>
      </c>
      <c r="U21" s="341">
        <f t="shared" si="1"/>
        <v>-0.3790162034813413</v>
      </c>
      <c r="V21" s="342"/>
    </row>
    <row r="22" spans="1:24" ht="13">
      <c r="A22" s="345" t="s">
        <v>1062</v>
      </c>
      <c r="B22" s="346" t="s">
        <v>1063</v>
      </c>
      <c r="C22" s="361">
        <f t="shared" ref="C22:L22" si="4">C21/C32</f>
        <v>6.7880634632438749E-2</v>
      </c>
      <c r="D22" s="361">
        <f t="shared" si="4"/>
        <v>8.3777066324387403E-2</v>
      </c>
      <c r="E22" s="361">
        <f t="shared" si="4"/>
        <v>9.4073290478413063E-2</v>
      </c>
      <c r="F22" s="361">
        <f t="shared" si="4"/>
        <v>8.945239225204199E-2</v>
      </c>
      <c r="G22" s="361">
        <f>G21/G32</f>
        <v>7.2175831785297559E-2</v>
      </c>
      <c r="H22" s="361">
        <f t="shared" si="4"/>
        <v>8.2194599883313874E-2</v>
      </c>
      <c r="I22" s="361">
        <f t="shared" si="4"/>
        <v>6.8905589171528586E-2</v>
      </c>
      <c r="J22" s="361">
        <f>J21/J32</f>
        <v>8.8084812788798122E-2</v>
      </c>
      <c r="K22" s="362">
        <f t="shared" si="4"/>
        <v>5.4574597852975491E-2</v>
      </c>
      <c r="L22" s="362">
        <f t="shared" si="4"/>
        <v>6.7596729101516914E-2</v>
      </c>
      <c r="M22" s="362">
        <f>M21/M32</f>
        <v>8.0406337829638269E-2</v>
      </c>
      <c r="N22" s="362">
        <f>N21/N32</f>
        <v>4.6693170991831977E-2</v>
      </c>
      <c r="O22" s="362">
        <f>O21/O32</f>
        <v>3.5594766604434072E-2</v>
      </c>
      <c r="P22" s="362">
        <f>P21/P32</f>
        <v>6.7350298809801631E-2</v>
      </c>
      <c r="Q22" s="362">
        <f t="shared" ref="Q22:S22" si="5">Q21/Q32</f>
        <v>3.7059003080513422E-2</v>
      </c>
      <c r="R22" s="362">
        <f t="shared" si="5"/>
        <v>-1.4205977059509918E-2</v>
      </c>
      <c r="S22" s="362">
        <f t="shared" si="5"/>
        <v>2.2103773302217036E-2</v>
      </c>
      <c r="T22" s="349">
        <f t="shared" si="0"/>
        <v>2.5559488241901738</v>
      </c>
      <c r="U22" s="349">
        <f t="shared" si="1"/>
        <v>-0.3790162034813413</v>
      </c>
      <c r="V22" s="342"/>
      <c r="W22" s="363"/>
    </row>
    <row r="23" spans="1:24">
      <c r="C23" s="364"/>
      <c r="D23" s="364"/>
      <c r="E23" s="364"/>
      <c r="F23" s="364"/>
      <c r="G23" s="364"/>
      <c r="H23" s="364"/>
      <c r="I23" s="364"/>
      <c r="J23" s="364"/>
      <c r="K23" s="365"/>
      <c r="L23" s="365"/>
      <c r="M23" s="365"/>
      <c r="N23" s="365"/>
      <c r="O23" s="365"/>
      <c r="P23" s="365"/>
      <c r="Q23" s="365"/>
      <c r="R23" s="365"/>
      <c r="S23" s="365"/>
      <c r="T23" s="366"/>
      <c r="U23" s="366"/>
      <c r="V23" s="342"/>
    </row>
    <row r="24" spans="1:24" ht="13">
      <c r="A24" s="335" t="s">
        <v>1082</v>
      </c>
      <c r="B24" s="336" t="s">
        <v>1083</v>
      </c>
      <c r="C24" s="337" t="s">
        <v>1018</v>
      </c>
      <c r="D24" s="337" t="s">
        <v>1019</v>
      </c>
      <c r="E24" s="337" t="s">
        <v>1020</v>
      </c>
      <c r="F24" s="337" t="s">
        <v>1021</v>
      </c>
      <c r="G24" s="337" t="s">
        <v>1022</v>
      </c>
      <c r="H24" s="337" t="s">
        <v>1023</v>
      </c>
      <c r="I24" s="337" t="s">
        <v>1024</v>
      </c>
      <c r="J24" s="337" t="s">
        <v>1025</v>
      </c>
      <c r="K24" s="337" t="s">
        <v>1026</v>
      </c>
      <c r="L24" s="337" t="s">
        <v>1027</v>
      </c>
      <c r="M24" s="337" t="s">
        <v>1028</v>
      </c>
      <c r="N24" s="337" t="s">
        <v>1029</v>
      </c>
      <c r="O24" s="337" t="s">
        <v>1030</v>
      </c>
      <c r="P24" s="337" t="s">
        <v>1031</v>
      </c>
      <c r="Q24" s="337" t="s">
        <v>1079</v>
      </c>
      <c r="R24" s="337" t="s">
        <v>1080</v>
      </c>
      <c r="S24" s="337" t="s">
        <v>1081</v>
      </c>
      <c r="T24" s="337" t="s">
        <v>1032</v>
      </c>
      <c r="U24" s="337" t="s">
        <v>1033</v>
      </c>
      <c r="V24" s="338"/>
    </row>
    <row r="25" spans="1:24">
      <c r="A25" s="331" t="s">
        <v>1064</v>
      </c>
      <c r="B25" s="339" t="s">
        <v>1065</v>
      </c>
      <c r="C25" s="103">
        <f t="shared" ref="C25:L25" si="6">C8/C5</f>
        <v>0.28267030884638844</v>
      </c>
      <c r="D25" s="103">
        <f t="shared" si="6"/>
        <v>0.28317477126682272</v>
      </c>
      <c r="E25" s="103">
        <f t="shared" si="6"/>
        <v>0.27638134201523534</v>
      </c>
      <c r="F25" s="103">
        <f t="shared" si="6"/>
        <v>0.29075285440897669</v>
      </c>
      <c r="G25" s="103">
        <f t="shared" si="6"/>
        <v>0.29037878893460717</v>
      </c>
      <c r="H25" s="103">
        <f t="shared" si="6"/>
        <v>0.25970576313405191</v>
      </c>
      <c r="I25" s="103">
        <f t="shared" si="6"/>
        <v>0.2889796312514481</v>
      </c>
      <c r="J25" s="103">
        <f t="shared" si="6"/>
        <v>0.29683985287307202</v>
      </c>
      <c r="K25" s="367">
        <f t="shared" si="6"/>
        <v>0.26332483710392807</v>
      </c>
      <c r="L25" s="367">
        <f t="shared" si="6"/>
        <v>0.29816747327041981</v>
      </c>
      <c r="M25" s="367">
        <f>M8/M5</f>
        <v>0.28471699645095055</v>
      </c>
      <c r="N25" s="367">
        <f>N8/N5</f>
        <v>0.28038154026602857</v>
      </c>
      <c r="O25" s="367">
        <f>O8/O5</f>
        <v>0.29376226742814177</v>
      </c>
      <c r="P25" s="367">
        <f>P8/P5</f>
        <v>0.28548043932805517</v>
      </c>
      <c r="Q25" s="367">
        <f t="shared" ref="Q25:S25" si="7">Q8/Q5</f>
        <v>0.2709622697606463</v>
      </c>
      <c r="R25" s="367">
        <f t="shared" si="7"/>
        <v>0.21311224310142082</v>
      </c>
      <c r="S25" s="367">
        <f t="shared" si="7"/>
        <v>0.20435666752377091</v>
      </c>
      <c r="T25" s="341">
        <f>S25-R25</f>
        <v>-8.7555755776499156E-3</v>
      </c>
      <c r="U25" s="341">
        <f>S25-O25</f>
        <v>-8.9405599904370858E-2</v>
      </c>
      <c r="V25" s="342"/>
    </row>
    <row r="26" spans="1:24">
      <c r="A26" s="331" t="s">
        <v>1066</v>
      </c>
      <c r="B26" s="339" t="s">
        <v>1067</v>
      </c>
      <c r="C26" s="103">
        <f t="shared" ref="C26:L26" si="8">C9/C5</f>
        <v>5.8258484262826093E-2</v>
      </c>
      <c r="D26" s="103">
        <f t="shared" si="8"/>
        <v>5.9751988219640992E-2</v>
      </c>
      <c r="E26" s="103">
        <f t="shared" si="8"/>
        <v>6.4133348838187762E-2</v>
      </c>
      <c r="F26" s="103">
        <f t="shared" si="8"/>
        <v>7.62748535108322E-2</v>
      </c>
      <c r="G26" s="103">
        <f t="shared" si="8"/>
        <v>6.2752125027589242E-2</v>
      </c>
      <c r="H26" s="103">
        <f t="shared" si="8"/>
        <v>5.2335455619128099E-2</v>
      </c>
      <c r="I26" s="103">
        <f t="shared" si="8"/>
        <v>6.7579900973670295E-2</v>
      </c>
      <c r="J26" s="103">
        <f t="shared" si="8"/>
        <v>7.9256284720776352E-2</v>
      </c>
      <c r="K26" s="367">
        <f t="shared" si="8"/>
        <v>5.759847162663586E-2</v>
      </c>
      <c r="L26" s="367">
        <f t="shared" si="8"/>
        <v>5.861859806967426E-2</v>
      </c>
      <c r="M26" s="367">
        <f>M9/M5</f>
        <v>5.9927226185743213E-2</v>
      </c>
      <c r="N26" s="367">
        <f>N9/N5</f>
        <v>8.8952231678741001E-2</v>
      </c>
      <c r="O26" s="367">
        <f>O9/O5</f>
        <v>6.9951669255160456E-2</v>
      </c>
      <c r="P26" s="367">
        <f>P9/P5</f>
        <v>8.1201395923396508E-2</v>
      </c>
      <c r="Q26" s="367">
        <f t="shared" ref="Q26:S26" si="9">Q9/Q5</f>
        <v>8.21750376313823E-2</v>
      </c>
      <c r="R26" s="367">
        <f t="shared" si="9"/>
        <v>0.10959403566215603</v>
      </c>
      <c r="S26" s="367">
        <f t="shared" si="9"/>
        <v>5.7136530936042804E-2</v>
      </c>
      <c r="T26" s="341">
        <f t="shared" ref="T26:T30" si="10">S26-R26</f>
        <v>-5.2457504726113227E-2</v>
      </c>
      <c r="U26" s="341">
        <f t="shared" ref="U26:U30" si="11">S26-O26</f>
        <v>-1.2815138319117653E-2</v>
      </c>
      <c r="V26" s="342"/>
    </row>
    <row r="27" spans="1:24">
      <c r="A27" s="331" t="s">
        <v>1068</v>
      </c>
      <c r="B27" s="339" t="s">
        <v>1069</v>
      </c>
      <c r="C27" s="103">
        <f t="shared" ref="C27:L27" si="12">C10/C5</f>
        <v>7.0962936836736948E-2</v>
      </c>
      <c r="D27" s="103">
        <f t="shared" si="12"/>
        <v>6.1231976861670361E-2</v>
      </c>
      <c r="E27" s="103">
        <f t="shared" si="12"/>
        <v>5.8191002754186406E-2</v>
      </c>
      <c r="F27" s="103">
        <f t="shared" si="12"/>
        <v>6.8937234813829684E-2</v>
      </c>
      <c r="G27" s="103">
        <f t="shared" si="12"/>
        <v>6.318759483363659E-2</v>
      </c>
      <c r="H27" s="103">
        <f t="shared" si="12"/>
        <v>6.253287410836425E-2</v>
      </c>
      <c r="I27" s="103">
        <f t="shared" si="12"/>
        <v>9.1153497978416181E-2</v>
      </c>
      <c r="J27" s="103">
        <f t="shared" si="12"/>
        <v>8.6896953263730009E-2</v>
      </c>
      <c r="K27" s="367">
        <f t="shared" si="12"/>
        <v>7.936533258041685E-2</v>
      </c>
      <c r="L27" s="367">
        <f t="shared" si="12"/>
        <v>9.4497869204758209E-2</v>
      </c>
      <c r="M27" s="367">
        <f>M10/M5</f>
        <v>8.6024890928370609E-2</v>
      </c>
      <c r="N27" s="367">
        <f>N10/N5</f>
        <v>0.10384728018313487</v>
      </c>
      <c r="O27" s="367">
        <f>O10/O5</f>
        <v>0.11158655797868501</v>
      </c>
      <c r="P27" s="367">
        <f>P10/P5</f>
        <v>0.1158229719244358</v>
      </c>
      <c r="Q27" s="367">
        <f t="shared" ref="Q27:S27" si="13">Q10/Q5</f>
        <v>0.13470178026400836</v>
      </c>
      <c r="R27" s="367">
        <f t="shared" si="13"/>
        <v>0.13886076811242964</v>
      </c>
      <c r="S27" s="367">
        <f t="shared" si="13"/>
        <v>0.10469619464816989</v>
      </c>
      <c r="T27" s="341">
        <f t="shared" si="10"/>
        <v>-3.4164573464259759E-2</v>
      </c>
      <c r="U27" s="341">
        <f t="shared" si="11"/>
        <v>-6.8903633305151257E-3</v>
      </c>
      <c r="V27" s="342"/>
    </row>
    <row r="28" spans="1:24">
      <c r="A28" s="331" t="s">
        <v>1070</v>
      </c>
      <c r="B28" s="339" t="s">
        <v>1071</v>
      </c>
      <c r="C28" s="103">
        <f t="shared" ref="C28:L28" si="14">C15/C5</f>
        <v>0.14769003858411142</v>
      </c>
      <c r="D28" s="103">
        <f t="shared" si="14"/>
        <v>0.15278899931709095</v>
      </c>
      <c r="E28" s="103">
        <f t="shared" si="14"/>
        <v>0.15878715377164676</v>
      </c>
      <c r="F28" s="103">
        <f t="shared" si="14"/>
        <v>0.14379481735079408</v>
      </c>
      <c r="G28" s="103">
        <f t="shared" si="14"/>
        <v>0.16209342955298772</v>
      </c>
      <c r="H28" s="103">
        <f t="shared" si="14"/>
        <v>0.136628280342111</v>
      </c>
      <c r="I28" s="103">
        <f t="shared" si="14"/>
        <v>0.12014599441649805</v>
      </c>
      <c r="J28" s="103">
        <f t="shared" si="14"/>
        <v>0.12129120933846926</v>
      </c>
      <c r="K28" s="367">
        <f t="shared" si="14"/>
        <v>0.12282375947700037</v>
      </c>
      <c r="L28" s="367">
        <f t="shared" si="14"/>
        <v>0.13147061643211622</v>
      </c>
      <c r="M28" s="367">
        <f>M15/M5</f>
        <v>0.14499678940069222</v>
      </c>
      <c r="N28" s="367">
        <f>N15/N5</f>
        <v>8.9353463574055339E-2</v>
      </c>
      <c r="O28" s="367">
        <f>O15/O5</f>
        <v>7.8002297983466057E-2</v>
      </c>
      <c r="P28" s="367">
        <f>P15/P5</f>
        <v>9.7565389868640912E-2</v>
      </c>
      <c r="Q28" s="367">
        <f t="shared" ref="Q28:S28" si="15">Q15/Q5</f>
        <v>4.8321083982767417E-2</v>
      </c>
      <c r="R28" s="367">
        <f t="shared" si="15"/>
        <v>-6.5230207820333189E-2</v>
      </c>
      <c r="S28" s="367">
        <f t="shared" si="15"/>
        <v>3.1622008436569787E-2</v>
      </c>
      <c r="T28" s="341">
        <f t="shared" si="10"/>
        <v>9.6852216256902976E-2</v>
      </c>
      <c r="U28" s="341">
        <f t="shared" si="11"/>
        <v>-4.6380289546896269E-2</v>
      </c>
      <c r="V28" s="342"/>
    </row>
    <row r="29" spans="1:24">
      <c r="A29" s="331" t="s">
        <v>1072</v>
      </c>
      <c r="B29" s="339" t="s">
        <v>1073</v>
      </c>
      <c r="C29" s="103">
        <f t="shared" ref="C29:L29" si="16">C19/C18</f>
        <v>0.1803044487021935</v>
      </c>
      <c r="D29" s="103">
        <f t="shared" si="16"/>
        <v>0.17001292484918812</v>
      </c>
      <c r="E29" s="103">
        <f t="shared" si="16"/>
        <v>0.17595102844534971</v>
      </c>
      <c r="F29" s="103">
        <f t="shared" si="16"/>
        <v>0.27746852690056473</v>
      </c>
      <c r="G29" s="103">
        <f t="shared" si="16"/>
        <v>0.15991923892251839</v>
      </c>
      <c r="H29" s="103">
        <f t="shared" si="16"/>
        <v>0.1625438331440949</v>
      </c>
      <c r="I29" s="103">
        <f t="shared" si="16"/>
        <v>0.15264461409929142</v>
      </c>
      <c r="J29" s="103">
        <f t="shared" si="16"/>
        <v>0.22035780599877927</v>
      </c>
      <c r="K29" s="367">
        <f t="shared" si="16"/>
        <v>0.1500963822446526</v>
      </c>
      <c r="L29" s="367">
        <f t="shared" si="16"/>
        <v>0.18394582745333116</v>
      </c>
      <c r="M29" s="367">
        <f>M19/M18</f>
        <v>0.15697626756053951</v>
      </c>
      <c r="N29" s="367">
        <f>N19/N18</f>
        <v>0.25372476810535038</v>
      </c>
      <c r="O29" s="367">
        <f>O19/O18</f>
        <v>0.19302427039663239</v>
      </c>
      <c r="P29" s="367">
        <f>P19/P18</f>
        <v>0.12329377142916509</v>
      </c>
      <c r="Q29" s="367">
        <f t="shared" ref="Q29:S29" si="17">Q19/Q18</f>
        <v>0.51639610423562476</v>
      </c>
      <c r="R29" s="367">
        <f t="shared" si="17"/>
        <v>-0.14542237411943074</v>
      </c>
      <c r="S29" s="367">
        <f t="shared" si="17"/>
        <v>0.25635601626696691</v>
      </c>
      <c r="T29" s="341">
        <f t="shared" si="10"/>
        <v>0.40177839038639762</v>
      </c>
      <c r="U29" s="341">
        <f t="shared" si="11"/>
        <v>6.3331745870334522E-2</v>
      </c>
      <c r="V29" s="342"/>
    </row>
    <row r="30" spans="1:24">
      <c r="A30" s="331" t="s">
        <v>1074</v>
      </c>
      <c r="B30" s="339" t="s">
        <v>1075</v>
      </c>
      <c r="C30" s="103">
        <f t="shared" ref="C30:L30" si="18">C21/C5</f>
        <v>0.12370657407211627</v>
      </c>
      <c r="D30" s="103">
        <f t="shared" si="18"/>
        <v>0.12901127938400278</v>
      </c>
      <c r="E30" s="103">
        <f t="shared" si="18"/>
        <v>0.14228422006521796</v>
      </c>
      <c r="F30" s="103">
        <f t="shared" si="18"/>
        <v>0.11410417813301101</v>
      </c>
      <c r="G30" s="103">
        <f t="shared" si="18"/>
        <v>0.13789343012550195</v>
      </c>
      <c r="H30" s="103">
        <f t="shared" si="18"/>
        <v>0.12134929095769742</v>
      </c>
      <c r="I30" s="103">
        <f t="shared" si="18"/>
        <v>0.11003728383220621</v>
      </c>
      <c r="J30" s="103">
        <f t="shared" si="18"/>
        <v>0.11823002191926919</v>
      </c>
      <c r="K30" s="367">
        <f t="shared" si="18"/>
        <v>0.11441063916533964</v>
      </c>
      <c r="L30" s="367">
        <f t="shared" si="18"/>
        <v>0.11281945035037898</v>
      </c>
      <c r="M30" s="367">
        <f>M21/M5</f>
        <v>0.12588857513616966</v>
      </c>
      <c r="N30" s="367">
        <f>N21/N5</f>
        <v>9.1160274702214938E-2</v>
      </c>
      <c r="O30" s="367">
        <f>O21/O5</f>
        <v>7.1840096663658204E-2</v>
      </c>
      <c r="P30" s="367">
        <f>P21/P5</f>
        <v>9.5173059212463357E-2</v>
      </c>
      <c r="Q30" s="367">
        <f t="shared" ref="Q30:S30" si="19">Q21/Q5</f>
        <v>5.7853342204454448E-2</v>
      </c>
      <c r="R30" s="367">
        <f t="shared" si="19"/>
        <v>-2.1592330809972079E-2</v>
      </c>
      <c r="S30" s="367">
        <f t="shared" si="19"/>
        <v>3.4096010356938544E-2</v>
      </c>
      <c r="T30" s="341">
        <f t="shared" si="10"/>
        <v>5.5688341166910627E-2</v>
      </c>
      <c r="U30" s="341">
        <f t="shared" si="11"/>
        <v>-3.774408630671966E-2</v>
      </c>
      <c r="V30" s="342"/>
    </row>
    <row r="31" spans="1:24">
      <c r="B31" s="339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</row>
    <row r="32" spans="1:24">
      <c r="B32" s="339" t="s">
        <v>1076</v>
      </c>
      <c r="C32" s="369">
        <v>428.5</v>
      </c>
      <c r="D32" s="370">
        <f>C32</f>
        <v>428.5</v>
      </c>
      <c r="E32" s="370">
        <f>D32</f>
        <v>428.5</v>
      </c>
      <c r="F32" s="370">
        <f t="shared" ref="F32:N32" si="20">E32</f>
        <v>428.5</v>
      </c>
      <c r="G32" s="370">
        <f>F32</f>
        <v>428.5</v>
      </c>
      <c r="H32" s="370">
        <f t="shared" si="20"/>
        <v>428.5</v>
      </c>
      <c r="I32" s="370">
        <f t="shared" si="20"/>
        <v>428.5</v>
      </c>
      <c r="J32" s="370">
        <f t="shared" si="20"/>
        <v>428.5</v>
      </c>
      <c r="K32" s="370">
        <f t="shared" si="20"/>
        <v>428.5</v>
      </c>
      <c r="L32" s="370">
        <f t="shared" si="20"/>
        <v>428.5</v>
      </c>
      <c r="M32" s="370">
        <f t="shared" si="20"/>
        <v>428.5</v>
      </c>
      <c r="N32" s="370">
        <f t="shared" si="20"/>
        <v>428.5</v>
      </c>
      <c r="O32" s="370">
        <f>N32</f>
        <v>428.5</v>
      </c>
      <c r="P32" s="370">
        <f>O32</f>
        <v>428.5</v>
      </c>
      <c r="Q32" s="370">
        <f t="shared" ref="Q32:S32" si="21">P32</f>
        <v>428.5</v>
      </c>
      <c r="R32" s="370">
        <f t="shared" si="21"/>
        <v>428.5</v>
      </c>
      <c r="S32" s="370">
        <f t="shared" si="21"/>
        <v>428.5</v>
      </c>
      <c r="T32" s="370"/>
      <c r="U32" s="370"/>
    </row>
    <row r="33" spans="2:21">
      <c r="B33" s="339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</row>
    <row r="34" spans="2:21">
      <c r="B34" s="339" t="s">
        <v>1077</v>
      </c>
      <c r="G34" s="373">
        <f>G11/G5</f>
        <v>-7.5496830018069311E-3</v>
      </c>
      <c r="H34" s="373">
        <f t="shared" ref="H34:M34" si="22">H11/H5</f>
        <v>-4.2784077790037952E-3</v>
      </c>
      <c r="I34" s="373">
        <f t="shared" si="22"/>
        <v>-2.4831586628289216E-3</v>
      </c>
      <c r="J34" s="373">
        <f t="shared" si="22"/>
        <v>-1.9601479042745713E-4</v>
      </c>
      <c r="K34" s="373">
        <f t="shared" si="22"/>
        <v>-7.1688165228537791E-3</v>
      </c>
      <c r="L34" s="373">
        <f t="shared" si="22"/>
        <v>-7.5609001238944214E-3</v>
      </c>
      <c r="M34" s="373">
        <f t="shared" si="22"/>
        <v>-1.7465790558452085E-2</v>
      </c>
      <c r="N34" s="373">
        <f>N11/N5</f>
        <v>-1.412231528438815E-2</v>
      </c>
      <c r="O34" s="373">
        <f>O11/O5</f>
        <v>1.3849372566321336E-2</v>
      </c>
      <c r="P34" s="373">
        <f>P11/P5</f>
        <v>-9.3858998845159237E-3</v>
      </c>
      <c r="Q34" s="373">
        <f t="shared" ref="Q34:S34" si="23">Q11/Q5</f>
        <v>3.0338554559251842E-5</v>
      </c>
      <c r="R34" s="373">
        <f t="shared" si="23"/>
        <v>-1.7198912160885517E-2</v>
      </c>
      <c r="S34" s="373">
        <f t="shared" si="23"/>
        <v>2.9461287940054474E-3</v>
      </c>
    </row>
    <row r="44" spans="2:21">
      <c r="L44" s="374"/>
      <c r="M44" s="374"/>
      <c r="N44" s="374"/>
      <c r="O44" s="374"/>
      <c r="P44" s="374"/>
      <c r="Q44" s="374"/>
      <c r="R44" s="374"/>
      <c r="S44" s="374"/>
    </row>
    <row r="45" spans="2:21">
      <c r="L45" s="374"/>
      <c r="M45" s="374"/>
      <c r="N45" s="374"/>
      <c r="O45" s="374"/>
      <c r="P45" s="374"/>
      <c r="Q45" s="374"/>
      <c r="R45" s="374"/>
      <c r="S45" s="374"/>
    </row>
  </sheetData>
  <mergeCells count="2">
    <mergeCell ref="C1:U1"/>
    <mergeCell ref="C2:U2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B1:X202"/>
  <sheetViews>
    <sheetView view="pageBreakPreview" zoomScaleNormal="100" zoomScaleSheetLayoutView="100" workbookViewId="0">
      <pane xSplit="5" ySplit="3" topLeftCell="F4" activePane="bottomRight" state="frozen"/>
      <selection activeCell="Z17" sqref="Z17"/>
      <selection pane="topRight" activeCell="Z17" sqref="Z17"/>
      <selection pane="bottomLeft" activeCell="Z17" sqref="Z17"/>
      <selection pane="bottomRight" activeCell="I54" sqref="I54"/>
    </sheetView>
  </sheetViews>
  <sheetFormatPr baseColWidth="10" defaultColWidth="8.33203125" defaultRowHeight="15" customHeight="1" outlineLevelRow="1" outlineLevelCol="1"/>
  <cols>
    <col min="1" max="1" width="8.33203125" style="70"/>
    <col min="2" max="2" width="3.6640625" style="70" customWidth="1"/>
    <col min="3" max="3" width="24.6640625" style="70" customWidth="1"/>
    <col min="4" max="4" width="3.6640625" style="70" hidden="1" customWidth="1" outlineLevel="1"/>
    <col min="5" max="5" width="32.33203125" style="70" hidden="1" customWidth="1" outlineLevel="1"/>
    <col min="6" max="6" width="8.5" style="70" customWidth="1" collapsed="1"/>
    <col min="7" max="24" width="8.5" style="70" customWidth="1"/>
    <col min="25" max="16384" width="8.33203125" style="70"/>
  </cols>
  <sheetData>
    <row r="1" spans="2:23" s="69" customFormat="1" ht="15" customHeight="1">
      <c r="B1" s="66" t="s">
        <v>54</v>
      </c>
      <c r="C1" s="66"/>
      <c r="D1" s="66" t="s">
        <v>525</v>
      </c>
      <c r="E1" s="66"/>
      <c r="F1" s="67">
        <f t="shared" ref="F1:J1" si="0">ROUND(F160-F199,1)</f>
        <v>0</v>
      </c>
      <c r="G1" s="67">
        <f t="shared" si="0"/>
        <v>0</v>
      </c>
      <c r="H1" s="67">
        <f t="shared" si="0"/>
        <v>0</v>
      </c>
      <c r="I1" s="67">
        <f t="shared" si="0"/>
        <v>0</v>
      </c>
      <c r="J1" s="67">
        <f t="shared" si="0"/>
        <v>0</v>
      </c>
      <c r="K1" s="67">
        <f t="shared" ref="K1" si="1">ROUND(K160-K199,1)</f>
        <v>0</v>
      </c>
      <c r="L1" s="68">
        <f ca="1">ROUND(L160-L199,1)</f>
        <v>0</v>
      </c>
      <c r="M1" s="68">
        <f ca="1">ROUND(M160-M199,0)</f>
        <v>0</v>
      </c>
      <c r="N1" s="68">
        <f t="shared" ref="N1:S1" ca="1" si="2">ROUND(N160-N199,0)</f>
        <v>0</v>
      </c>
      <c r="O1" s="68">
        <f t="shared" ca="1" si="2"/>
        <v>0</v>
      </c>
      <c r="P1" s="68">
        <f t="shared" ca="1" si="2"/>
        <v>0</v>
      </c>
      <c r="Q1" s="68">
        <f t="shared" ca="1" si="2"/>
        <v>0</v>
      </c>
      <c r="R1" s="68">
        <f t="shared" ca="1" si="2"/>
        <v>0</v>
      </c>
      <c r="S1" s="68">
        <f t="shared" ca="1" si="2"/>
        <v>0</v>
      </c>
      <c r="T1" s="68">
        <f t="shared" ref="T1:U1" ca="1" si="3">ROUND(T160-T199,0)</f>
        <v>0</v>
      </c>
      <c r="U1" s="68">
        <f t="shared" ca="1" si="3"/>
        <v>0</v>
      </c>
      <c r="V1" s="68">
        <f t="shared" ref="V1:W1" ca="1" si="4">ROUND(V160-V199,0)</f>
        <v>0</v>
      </c>
      <c r="W1" s="68">
        <f t="shared" ca="1" si="4"/>
        <v>0</v>
      </c>
    </row>
    <row r="2" spans="2:23" ht="15" customHeight="1">
      <c r="C2" s="71"/>
      <c r="D2" s="71"/>
      <c r="E2" s="71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</row>
    <row r="3" spans="2:23" s="76" customFormat="1" ht="15" customHeight="1">
      <c r="B3" s="73" t="s">
        <v>642</v>
      </c>
      <c r="C3" s="74"/>
      <c r="D3" s="75" t="s">
        <v>526</v>
      </c>
      <c r="E3" s="74"/>
      <c r="F3" s="74" t="str">
        <f>'S&amp;C'!F3</f>
        <v>2011A</v>
      </c>
      <c r="G3" s="74" t="str">
        <f>'S&amp;C'!G3</f>
        <v>2012A</v>
      </c>
      <c r="H3" s="74" t="str">
        <f>'S&amp;C'!H3</f>
        <v>2013A</v>
      </c>
      <c r="I3" s="74" t="str">
        <f>'S&amp;C'!I3</f>
        <v>2014A</v>
      </c>
      <c r="J3" s="74" t="str">
        <f>'S&amp;C'!J3</f>
        <v>2015A</v>
      </c>
      <c r="K3" s="74" t="str">
        <f>'S&amp;C'!K3</f>
        <v>2016A</v>
      </c>
      <c r="L3" s="74" t="str">
        <f>'S&amp;C'!L3</f>
        <v>2017E</v>
      </c>
      <c r="M3" s="74" t="str">
        <f>'S&amp;C'!M3</f>
        <v>2018E</v>
      </c>
      <c r="N3" s="74" t="str">
        <f>'S&amp;C'!N3</f>
        <v>2019E</v>
      </c>
      <c r="O3" s="74" t="str">
        <f>'S&amp;C'!O3</f>
        <v>2020E</v>
      </c>
      <c r="P3" s="74" t="str">
        <f>'S&amp;C'!P3</f>
        <v>2021E</v>
      </c>
      <c r="Q3" s="74" t="str">
        <f>'S&amp;C'!Q3</f>
        <v>2022E</v>
      </c>
      <c r="R3" s="74" t="str">
        <f>'S&amp;C'!R3</f>
        <v>2023E</v>
      </c>
      <c r="S3" s="74" t="str">
        <f>'S&amp;C'!S3</f>
        <v>2024E</v>
      </c>
      <c r="T3" s="74" t="str">
        <f>'S&amp;C'!T3</f>
        <v>2025E</v>
      </c>
      <c r="U3" s="74" t="str">
        <f>'S&amp;C'!U3</f>
        <v>2026E</v>
      </c>
      <c r="V3" s="74" t="str">
        <f>'S&amp;C'!V3</f>
        <v>2027E</v>
      </c>
      <c r="W3" s="74" t="str">
        <f>'S&amp;C'!W3</f>
        <v>2028E</v>
      </c>
    </row>
    <row r="4" spans="2:23" s="80" customFormat="1" ht="15" customHeight="1">
      <c r="B4" s="77" t="s">
        <v>427</v>
      </c>
      <c r="C4" s="78"/>
      <c r="D4" s="79" t="s">
        <v>606</v>
      </c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</row>
    <row r="5" spans="2:23" ht="15" customHeight="1">
      <c r="B5" s="81" t="s">
        <v>428</v>
      </c>
      <c r="C5" s="81"/>
      <c r="D5" s="81" t="s">
        <v>0</v>
      </c>
      <c r="E5" s="81"/>
      <c r="F5" s="82">
        <f>'S&amp;C'!F21</f>
        <v>547.98667809000005</v>
      </c>
      <c r="G5" s="82">
        <f>'S&amp;C'!G21</f>
        <v>695.45503898000004</v>
      </c>
      <c r="H5" s="82">
        <f>'S&amp;C'!H21</f>
        <v>626.88590052999996</v>
      </c>
      <c r="I5" s="82">
        <f>'S&amp;C'!I21</f>
        <v>824.53252164999992</v>
      </c>
      <c r="J5" s="82">
        <f>'S&amp;C'!J21</f>
        <v>1145.9251727599999</v>
      </c>
      <c r="K5" s="82">
        <f>'S&amp;C'!K21</f>
        <v>1183.4588358399999</v>
      </c>
      <c r="L5" s="82">
        <f>'S&amp;C'!L21</f>
        <v>1331.0127327638647</v>
      </c>
      <c r="M5" s="82">
        <f>'S&amp;C'!M21</f>
        <v>1678.0326913663998</v>
      </c>
      <c r="N5" s="82">
        <f>'S&amp;C'!N21</f>
        <v>1346.7000855030401</v>
      </c>
      <c r="O5" s="82">
        <f>'S&amp;C'!O21</f>
        <v>1746.964925303344</v>
      </c>
      <c r="P5" s="82">
        <f>'S&amp;C'!P21</f>
        <v>1921.2359906461782</v>
      </c>
      <c r="Q5" s="82">
        <f>'S&amp;C'!Q21</f>
        <v>2112.9128911639209</v>
      </c>
      <c r="R5" s="82">
        <f>'S&amp;C'!R21</f>
        <v>2323.7351468060947</v>
      </c>
      <c r="S5" s="82">
        <f>'S&amp;C'!S21</f>
        <v>2555.6161763387749</v>
      </c>
      <c r="T5" s="82">
        <f>'S&amp;C'!T21</f>
        <v>2810.6606845673273</v>
      </c>
      <c r="U5" s="82">
        <f>'S&amp;C'!U21</f>
        <v>3091.1837881484671</v>
      </c>
      <c r="V5" s="82">
        <f>'S&amp;C'!V21</f>
        <v>3399.7320538439426</v>
      </c>
      <c r="W5" s="82">
        <f>'S&amp;C'!W21</f>
        <v>3739.1066404529961</v>
      </c>
    </row>
    <row r="6" spans="2:23" s="83" customFormat="1" ht="15" customHeight="1">
      <c r="C6" s="83" t="s">
        <v>26</v>
      </c>
      <c r="E6" s="83" t="s">
        <v>26</v>
      </c>
      <c r="F6" s="84"/>
      <c r="G6" s="84">
        <f t="shared" ref="G6:L6" si="5">(G5-F5)/ABS(F5)</f>
        <v>0.26910939040342896</v>
      </c>
      <c r="H6" s="84">
        <f t="shared" si="5"/>
        <v>-9.8596076822691628E-2</v>
      </c>
      <c r="I6" s="84">
        <f t="shared" si="5"/>
        <v>0.31528324524909535</v>
      </c>
      <c r="J6" s="84">
        <f t="shared" si="5"/>
        <v>0.38978771930893674</v>
      </c>
      <c r="K6" s="84">
        <f t="shared" si="5"/>
        <v>3.2754026154778404E-2</v>
      </c>
      <c r="L6" s="84">
        <f t="shared" si="5"/>
        <v>0.12468021062949222</v>
      </c>
      <c r="M6" s="84">
        <f>(M5-L5)/ABS(L5)</f>
        <v>0.26071873698904724</v>
      </c>
      <c r="N6" s="84">
        <f t="shared" ref="N6:T6" si="6">(N5-M5)/ABS(M5)</f>
        <v>-0.19745301004449442</v>
      </c>
      <c r="O6" s="84">
        <f t="shared" si="6"/>
        <v>0.29721899041150712</v>
      </c>
      <c r="P6" s="84">
        <f t="shared" si="6"/>
        <v>9.975647640010496E-2</v>
      </c>
      <c r="Q6" s="84">
        <f t="shared" si="6"/>
        <v>9.9767494181323954E-2</v>
      </c>
      <c r="R6" s="84">
        <f t="shared" si="6"/>
        <v>9.9778015707046058E-2</v>
      </c>
      <c r="S6" s="84">
        <f t="shared" si="6"/>
        <v>9.9788063132493346E-2</v>
      </c>
      <c r="T6" s="84">
        <f t="shared" si="6"/>
        <v>9.9797657641193221E-2</v>
      </c>
      <c r="U6" s="84">
        <f t="shared" ref="U6" si="7">(U5-T5)/ABS(T5)</f>
        <v>9.9806819486046749E-2</v>
      </c>
      <c r="V6" s="84">
        <f t="shared" ref="V6" si="8">(V5-U5)/ABS(U5)</f>
        <v>9.9815568028805979E-2</v>
      </c>
      <c r="W6" s="84">
        <f t="shared" ref="W6" si="9">(W5-V5)/ABS(V5)</f>
        <v>9.9823921777993083E-2</v>
      </c>
    </row>
    <row r="7" spans="2:23" ht="15" customHeight="1">
      <c r="B7" s="70" t="s">
        <v>429</v>
      </c>
      <c r="D7" s="70" t="s">
        <v>865</v>
      </c>
      <c r="F7" s="85">
        <f>'S&amp;C'!F38</f>
        <v>-443.59173013999998</v>
      </c>
      <c r="G7" s="85">
        <f>'S&amp;C'!G38</f>
        <v>-583.60375758000009</v>
      </c>
      <c r="H7" s="85">
        <f>'S&amp;C'!H38</f>
        <v>-481.73289618000001</v>
      </c>
      <c r="I7" s="85">
        <f>'S&amp;C'!I38</f>
        <v>-700.35727312000006</v>
      </c>
      <c r="J7" s="85">
        <f>'S&amp;C'!J38</f>
        <v>-987.37176652999995</v>
      </c>
      <c r="K7" s="85">
        <f>'S&amp;C'!K38</f>
        <v>-898.66997719000005</v>
      </c>
      <c r="L7" s="85">
        <f>'S&amp;C'!L38</f>
        <v>-1069.187976277791</v>
      </c>
      <c r="M7" s="85">
        <f>'S&amp;C'!M38</f>
        <v>-1340.11090309312</v>
      </c>
      <c r="N7" s="85">
        <f>'S&amp;C'!N38</f>
        <v>-1169.8233746524315</v>
      </c>
      <c r="O7" s="85">
        <f>'S&amp;C'!O38</f>
        <v>-1395.0193771176753</v>
      </c>
      <c r="P7" s="85">
        <f>'S&amp;C'!P38</f>
        <v>-1534.3086012356928</v>
      </c>
      <c r="Q7" s="85">
        <f>'S&amp;C'!Q38</f>
        <v>-1687.5161120858243</v>
      </c>
      <c r="R7" s="85">
        <f>'S&amp;C'!R38</f>
        <v>-1856.0332065572977</v>
      </c>
      <c r="S7" s="85">
        <f>'S&amp;C'!S38</f>
        <v>-2041.3902846390629</v>
      </c>
      <c r="T7" s="85">
        <f>'S&amp;C'!T38</f>
        <v>-2245.2707584003065</v>
      </c>
      <c r="U7" s="85">
        <f>'S&amp;C'!U38</f>
        <v>-2469.5263518025413</v>
      </c>
      <c r="V7" s="85">
        <f>'S&amp;C'!V38</f>
        <v>-2716.1939304231096</v>
      </c>
      <c r="W7" s="86">
        <f>'S&amp;C'!W38</f>
        <v>-2987.5140140777503</v>
      </c>
    </row>
    <row r="8" spans="2:23" ht="15" customHeight="1">
      <c r="B8" s="70" t="s">
        <v>55</v>
      </c>
      <c r="D8" s="70" t="s">
        <v>539</v>
      </c>
      <c r="F8" s="85">
        <f>'S&amp;C'!F30</f>
        <v>-1.9447051799999999</v>
      </c>
      <c r="G8" s="85">
        <f>'S&amp;C'!G30</f>
        <v>-1.9172514899999999</v>
      </c>
      <c r="H8" s="85">
        <f>'S&amp;C'!H30</f>
        <v>-2.6110996499999999</v>
      </c>
      <c r="I8" s="85">
        <f>'S&amp;C'!I30</f>
        <v>-2.0170915200000001</v>
      </c>
      <c r="J8" s="85">
        <f>'S&amp;C'!J30</f>
        <v>-3.5291542599999999</v>
      </c>
      <c r="K8" s="85">
        <f>'S&amp;C'!K30</f>
        <v>-6.9187416900000001</v>
      </c>
      <c r="L8" s="85">
        <f>'S&amp;C'!L30</f>
        <v>-7.7813718612002489</v>
      </c>
      <c r="M8" s="85">
        <f>'S&amp;C'!M30</f>
        <v>-9.8101213048944906</v>
      </c>
      <c r="N8" s="85">
        <f>'S&amp;C'!N30</f>
        <v>-7.87308332434145</v>
      </c>
      <c r="O8" s="85">
        <f>'S&amp;C'!O30</f>
        <v>-10.213113201427888</v>
      </c>
      <c r="P8" s="85">
        <f>'S&amp;C'!P30</f>
        <v>-11.231937387477728</v>
      </c>
      <c r="Q8" s="85">
        <f>'S&amp;C'!Q30</f>
        <v>-12.352519635427909</v>
      </c>
      <c r="R8" s="85">
        <f>'S&amp;C'!R30</f>
        <v>-13.585029533633229</v>
      </c>
      <c r="S8" s="85">
        <f>'S&amp;C'!S30</f>
        <v>-14.940653318392208</v>
      </c>
      <c r="T8" s="85">
        <f>'S&amp;C'!T30</f>
        <v>-16.431695523196872</v>
      </c>
      <c r="U8" s="85">
        <f>'S&amp;C'!U30</f>
        <v>-18.071690792130266</v>
      </c>
      <c r="V8" s="85">
        <f>'S&amp;C'!V30</f>
        <v>-19.875526873787688</v>
      </c>
      <c r="W8" s="87">
        <f>'S&amp;C'!W30</f>
        <v>-21.859579913733072</v>
      </c>
    </row>
    <row r="9" spans="2:23" ht="15" customHeight="1">
      <c r="F9" s="85"/>
      <c r="G9" s="85"/>
      <c r="H9" s="85"/>
      <c r="I9" s="85"/>
      <c r="J9" s="88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7"/>
    </row>
    <row r="10" spans="2:23" s="81" customFormat="1" ht="15" customHeight="1">
      <c r="B10" s="81" t="s">
        <v>430</v>
      </c>
      <c r="D10" s="81" t="s">
        <v>531</v>
      </c>
      <c r="F10" s="82">
        <f t="shared" ref="F10:L10" si="10">F5+F7+F8</f>
        <v>102.45024277000007</v>
      </c>
      <c r="G10" s="82">
        <f t="shared" si="10"/>
        <v>109.93402990999995</v>
      </c>
      <c r="H10" s="82">
        <f t="shared" si="10"/>
        <v>142.54190469999995</v>
      </c>
      <c r="I10" s="82">
        <f t="shared" si="10"/>
        <v>122.15815700999987</v>
      </c>
      <c r="J10" s="82">
        <f>J5+J7+J8</f>
        <v>155.02425196999994</v>
      </c>
      <c r="K10" s="82">
        <f t="shared" ref="K10" si="11">K5+K7+K8</f>
        <v>277.87011695999985</v>
      </c>
      <c r="L10" s="82">
        <f t="shared" si="10"/>
        <v>254.04338462487348</v>
      </c>
      <c r="M10" s="82">
        <f>M5+M7+M8</f>
        <v>328.11166696838535</v>
      </c>
      <c r="N10" s="82">
        <f t="shared" ref="N10:S10" si="12">N5+N7+N8</f>
        <v>169.00362752626711</v>
      </c>
      <c r="O10" s="82">
        <f t="shared" si="12"/>
        <v>341.73243498424085</v>
      </c>
      <c r="P10" s="82">
        <f t="shared" si="12"/>
        <v>375.69545202300765</v>
      </c>
      <c r="Q10" s="82">
        <f t="shared" si="12"/>
        <v>413.04425944266876</v>
      </c>
      <c r="R10" s="82">
        <f t="shared" si="12"/>
        <v>454.11691071516373</v>
      </c>
      <c r="S10" s="82">
        <f t="shared" si="12"/>
        <v>499.28523838131986</v>
      </c>
      <c r="T10" s="82">
        <f t="shared" ref="T10:U10" si="13">T5+T7+T8</f>
        <v>548.95823064382398</v>
      </c>
      <c r="U10" s="82">
        <f t="shared" si="13"/>
        <v>603.5857455537955</v>
      </c>
      <c r="V10" s="82">
        <f t="shared" ref="V10:W10" si="14">V5+V7+V8</f>
        <v>663.66259654704538</v>
      </c>
      <c r="W10" s="89">
        <f t="shared" si="14"/>
        <v>729.73304646151269</v>
      </c>
    </row>
    <row r="11" spans="2:23" s="83" customFormat="1" ht="15" customHeight="1">
      <c r="C11" s="83" t="s">
        <v>26</v>
      </c>
      <c r="E11" s="83" t="s">
        <v>26</v>
      </c>
      <c r="F11" s="84"/>
      <c r="G11" s="84">
        <f t="shared" ref="G11:L11" si="15">(G10-F10)/ABS(F10)</f>
        <v>7.3048017629405868E-2</v>
      </c>
      <c r="H11" s="84">
        <f t="shared" si="15"/>
        <v>0.29661311257938233</v>
      </c>
      <c r="I11" s="84">
        <f t="shared" si="15"/>
        <v>-0.14300179117783379</v>
      </c>
      <c r="J11" s="84">
        <f t="shared" si="15"/>
        <v>0.26904543883475296</v>
      </c>
      <c r="K11" s="84">
        <f t="shared" si="15"/>
        <v>0.79242998065730297</v>
      </c>
      <c r="L11" s="84">
        <f t="shared" si="15"/>
        <v>-8.5747732054815701E-2</v>
      </c>
      <c r="M11" s="84">
        <f>(M10-L10)/ABS(L10)</f>
        <v>0.29155761112568573</v>
      </c>
      <c r="N11" s="84">
        <f t="shared" ref="N11:T11" si="16">(N10-M10)/ABS(M10)</f>
        <v>-0.48492039588902769</v>
      </c>
      <c r="O11" s="84">
        <f t="shared" si="16"/>
        <v>1.0220420116788775</v>
      </c>
      <c r="P11" s="84">
        <f t="shared" si="16"/>
        <v>9.9384821462244324E-2</v>
      </c>
      <c r="Q11" s="84">
        <f t="shared" si="16"/>
        <v>9.9412455536922142E-2</v>
      </c>
      <c r="R11" s="84">
        <f t="shared" si="16"/>
        <v>9.9438862382242893E-2</v>
      </c>
      <c r="S11" s="84">
        <f t="shared" si="16"/>
        <v>9.9464095259132759E-2</v>
      </c>
      <c r="T11" s="84">
        <f t="shared" si="16"/>
        <v>9.9488205226222398E-2</v>
      </c>
      <c r="U11" s="84">
        <f t="shared" ref="U11" si="17">(U10-T10)/ABS(T10)</f>
        <v>9.9511241221219696E-2</v>
      </c>
      <c r="V11" s="84">
        <f t="shared" ref="V11" si="18">(V10-U10)/ABS(U10)</f>
        <v>9.9533250140174889E-2</v>
      </c>
      <c r="W11" s="84">
        <f t="shared" ref="W11" si="19">(W10-V10)/ABS(V10)</f>
        <v>9.9554276914540163E-2</v>
      </c>
    </row>
    <row r="12" spans="2:23" ht="15" customHeight="1">
      <c r="B12" s="81"/>
      <c r="C12" s="83" t="s">
        <v>27</v>
      </c>
      <c r="D12" s="83"/>
      <c r="E12" s="83" t="s">
        <v>27</v>
      </c>
      <c r="F12" s="84">
        <f t="shared" ref="F12:M12" si="20">F10/F5</f>
        <v>0.18695754270357259</v>
      </c>
      <c r="G12" s="84">
        <f t="shared" si="20"/>
        <v>0.15807496351056197</v>
      </c>
      <c r="H12" s="84">
        <f t="shared" si="20"/>
        <v>0.22738093898664502</v>
      </c>
      <c r="I12" s="84">
        <f t="shared" si="20"/>
        <v>0.14815444364225325</v>
      </c>
      <c r="J12" s="84">
        <f>J10/J5</f>
        <v>0.13528304958745146</v>
      </c>
      <c r="K12" s="84">
        <f t="shared" ref="K12" si="21">K10/K5</f>
        <v>0.23479491516303747</v>
      </c>
      <c r="L12" s="84">
        <f t="shared" si="20"/>
        <v>0.19086472906787991</v>
      </c>
      <c r="M12" s="84">
        <f t="shared" si="20"/>
        <v>0.19553353677585886</v>
      </c>
      <c r="N12" s="84">
        <f t="shared" ref="N12:S12" si="22">N10/N5</f>
        <v>0.12549462894192828</v>
      </c>
      <c r="O12" s="84">
        <f t="shared" si="22"/>
        <v>0.19561493767535271</v>
      </c>
      <c r="P12" s="84">
        <f t="shared" si="22"/>
        <v>0.19554883098803924</v>
      </c>
      <c r="Q12" s="84">
        <f t="shared" si="22"/>
        <v>0.19548570183370828</v>
      </c>
      <c r="R12" s="84">
        <f t="shared" si="22"/>
        <v>0.19542541728102447</v>
      </c>
      <c r="S12" s="84">
        <f t="shared" si="22"/>
        <v>0.19536785022882644</v>
      </c>
      <c r="T12" s="84">
        <f t="shared" ref="T12:U12" si="23">T10/T5</f>
        <v>0.19531287915970211</v>
      </c>
      <c r="U12" s="84">
        <f t="shared" si="23"/>
        <v>0.19526038790314909</v>
      </c>
      <c r="V12" s="84">
        <f t="shared" ref="V12:W12" si="24">V10/V5</f>
        <v>0.19521026540802483</v>
      </c>
      <c r="W12" s="84">
        <f t="shared" si="24"/>
        <v>0.19516240552398498</v>
      </c>
    </row>
    <row r="13" spans="2:23" ht="15" customHeight="1">
      <c r="B13" s="81"/>
      <c r="C13" s="83"/>
      <c r="D13" s="83"/>
      <c r="E13" s="81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</row>
    <row r="14" spans="2:23" ht="15" customHeight="1">
      <c r="B14" s="70" t="s">
        <v>431</v>
      </c>
      <c r="D14" s="70" t="s">
        <v>592</v>
      </c>
      <c r="F14" s="90"/>
      <c r="G14" s="90"/>
      <c r="H14" s="90"/>
      <c r="I14" s="90"/>
      <c r="J14" s="90"/>
      <c r="K14" s="90"/>
      <c r="L14" s="91">
        <f>K14</f>
        <v>0</v>
      </c>
      <c r="M14" s="91">
        <f>L14</f>
        <v>0</v>
      </c>
      <c r="N14" s="91">
        <f t="shared" ref="N14:T14" si="25">M14</f>
        <v>0</v>
      </c>
      <c r="O14" s="91">
        <f t="shared" si="25"/>
        <v>0</v>
      </c>
      <c r="P14" s="91">
        <f t="shared" si="25"/>
        <v>0</v>
      </c>
      <c r="Q14" s="91">
        <f t="shared" si="25"/>
        <v>0</v>
      </c>
      <c r="R14" s="91">
        <f t="shared" si="25"/>
        <v>0</v>
      </c>
      <c r="S14" s="91">
        <f t="shared" si="25"/>
        <v>0</v>
      </c>
      <c r="T14" s="91">
        <f t="shared" si="25"/>
        <v>0</v>
      </c>
      <c r="U14" s="91">
        <f t="shared" ref="U14" si="26">T14</f>
        <v>0</v>
      </c>
      <c r="V14" s="91">
        <f t="shared" ref="V14" si="27">U14</f>
        <v>0</v>
      </c>
      <c r="W14" s="91">
        <f t="shared" ref="W14" si="28">V14</f>
        <v>0</v>
      </c>
    </row>
    <row r="15" spans="2:23" ht="15" customHeight="1"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</row>
    <row r="16" spans="2:23" ht="15" customHeight="1">
      <c r="B16" s="70" t="s">
        <v>432</v>
      </c>
      <c r="D16" s="81" t="s">
        <v>612</v>
      </c>
      <c r="F16" s="85">
        <f>-'Wind Paste'!C22</f>
        <v>-23.963897879999998</v>
      </c>
      <c r="G16" s="85">
        <f>-'Wind Paste'!D22</f>
        <v>-27.041048679999999</v>
      </c>
      <c r="H16" s="85">
        <f>-'Wind Paste'!E22</f>
        <v>-30.041741819999999</v>
      </c>
      <c r="I16" s="85">
        <f>-'Wind Paste'!F22</f>
        <v>-46.772238299999998</v>
      </c>
      <c r="J16" s="85">
        <f>-'Wind Paste'!G22</f>
        <v>-58.058015619999999</v>
      </c>
      <c r="K16" s="85">
        <f>-'Wind Paste'!H22</f>
        <v>-75.867414909999994</v>
      </c>
      <c r="L16" s="85">
        <f>-L5*'PL-CF-BS'!L18</f>
        <v>-66.550636638193239</v>
      </c>
      <c r="M16" s="85">
        <f>-M5*'PL-CF-BS'!M18</f>
        <v>-83.901634568319992</v>
      </c>
      <c r="N16" s="85">
        <f>-N5*'PL-CF-BS'!N18</f>
        <v>-80.802005130182408</v>
      </c>
      <c r="O16" s="85">
        <f>-O5*'PL-CF-BS'!O18</f>
        <v>-104.81789551820063</v>
      </c>
      <c r="P16" s="85">
        <f>-P5*'PL-CF-BS'!P18</f>
        <v>-115.27415943877068</v>
      </c>
      <c r="Q16" s="85">
        <f>-Q5*'PL-CF-BS'!Q18</f>
        <v>-126.77477346983525</v>
      </c>
      <c r="R16" s="85">
        <f>-R5*'PL-CF-BS'!R18</f>
        <v>-139.42410880836567</v>
      </c>
      <c r="S16" s="85">
        <f>-S5*'PL-CF-BS'!S18</f>
        <v>-153.33697058032649</v>
      </c>
      <c r="T16" s="85">
        <f>-T5*'PL-CF-BS'!T18</f>
        <v>-168.63964107403964</v>
      </c>
      <c r="U16" s="85">
        <f>-U5*'PL-CF-BS'!U18</f>
        <v>-185.47102728890803</v>
      </c>
      <c r="V16" s="85">
        <f>-V5*'PL-CF-BS'!V18</f>
        <v>-203.98392323063655</v>
      </c>
      <c r="W16" s="85">
        <f>-W5*'PL-CF-BS'!W18</f>
        <v>-224.34639842717976</v>
      </c>
    </row>
    <row r="17" spans="2:23" s="83" customFormat="1" ht="15" customHeight="1">
      <c r="C17" s="83" t="s">
        <v>18</v>
      </c>
      <c r="E17" s="83" t="s">
        <v>18</v>
      </c>
      <c r="F17" s="84"/>
      <c r="G17" s="84">
        <f t="shared" ref="G17:L17" si="29">G16/F16-1</f>
        <v>0.12840777470380393</v>
      </c>
      <c r="H17" s="84">
        <f t="shared" si="29"/>
        <v>0.11096807581354495</v>
      </c>
      <c r="I17" s="84">
        <f t="shared" si="29"/>
        <v>0.55690833708123511</v>
      </c>
      <c r="J17" s="84">
        <f t="shared" si="29"/>
        <v>0.24129222227109026</v>
      </c>
      <c r="K17" s="84">
        <f t="shared" si="29"/>
        <v>0.30675177406278697</v>
      </c>
      <c r="L17" s="84">
        <f t="shared" si="29"/>
        <v>-0.12280342335189698</v>
      </c>
      <c r="M17" s="84">
        <f>M16/L16-1</f>
        <v>0.26071873698904713</v>
      </c>
      <c r="N17" s="84">
        <f t="shared" ref="N17:T17" si="30">N16/M16-1</f>
        <v>-3.6943612053393249E-2</v>
      </c>
      <c r="O17" s="84">
        <f t="shared" si="30"/>
        <v>0.29721899041150701</v>
      </c>
      <c r="P17" s="84">
        <f t="shared" si="30"/>
        <v>9.9756476400105099E-2</v>
      </c>
      <c r="Q17" s="84">
        <f t="shared" si="30"/>
        <v>9.9767494181324023E-2</v>
      </c>
      <c r="R17" s="84">
        <f t="shared" si="30"/>
        <v>9.9778015707046031E-2</v>
      </c>
      <c r="S17" s="84">
        <f t="shared" si="30"/>
        <v>9.9788063132493443E-2</v>
      </c>
      <c r="T17" s="84">
        <f t="shared" si="30"/>
        <v>9.9797657641193194E-2</v>
      </c>
      <c r="U17" s="84">
        <f t="shared" ref="U17" si="31">U16/T16-1</f>
        <v>9.9806819486046638E-2</v>
      </c>
      <c r="V17" s="84">
        <f t="shared" ref="V17" si="32">V16/U16-1</f>
        <v>9.9815568028805979E-2</v>
      </c>
      <c r="W17" s="84">
        <f t="shared" ref="W17" si="33">W16/V16-1</f>
        <v>9.9823921777993041E-2</v>
      </c>
    </row>
    <row r="18" spans="2:23" s="83" customFormat="1" ht="15" customHeight="1">
      <c r="C18" s="83" t="s">
        <v>716</v>
      </c>
      <c r="E18" s="61" t="s">
        <v>593</v>
      </c>
      <c r="F18" s="84">
        <f>-'PL-CF-BS'!F16/'PL-CF-BS'!F5</f>
        <v>4.3730803755167608E-2</v>
      </c>
      <c r="G18" s="84">
        <f>-'PL-CF-BS'!G16/'PL-CF-BS'!G5</f>
        <v>3.8882526064747729E-2</v>
      </c>
      <c r="H18" s="84">
        <f>-'PL-CF-BS'!H16/'PL-CF-BS'!H5</f>
        <v>4.7922184554798956E-2</v>
      </c>
      <c r="I18" s="84">
        <f>-'PL-CF-BS'!I16/'PL-CF-BS'!I5</f>
        <v>5.6725765293529587E-2</v>
      </c>
      <c r="J18" s="84">
        <f>-'PL-CF-BS'!J16/'PL-CF-BS'!J5</f>
        <v>5.0664752812930432E-2</v>
      </c>
      <c r="K18" s="84">
        <f>-'PL-CF-BS'!K16/'PL-CF-BS'!K5</f>
        <v>6.4106509337226364E-2</v>
      </c>
      <c r="L18" s="92">
        <v>0.05</v>
      </c>
      <c r="M18" s="92">
        <f>L18</f>
        <v>0.05</v>
      </c>
      <c r="N18" s="92">
        <v>0.06</v>
      </c>
      <c r="O18" s="92">
        <f t="shared" ref="O18:T18" si="34">N18</f>
        <v>0.06</v>
      </c>
      <c r="P18" s="92">
        <f t="shared" si="34"/>
        <v>0.06</v>
      </c>
      <c r="Q18" s="92">
        <f t="shared" si="34"/>
        <v>0.06</v>
      </c>
      <c r="R18" s="92">
        <f t="shared" si="34"/>
        <v>0.06</v>
      </c>
      <c r="S18" s="92">
        <f t="shared" si="34"/>
        <v>0.06</v>
      </c>
      <c r="T18" s="92">
        <f t="shared" si="34"/>
        <v>0.06</v>
      </c>
      <c r="U18" s="92">
        <f t="shared" ref="U18" si="35">T18</f>
        <v>0.06</v>
      </c>
      <c r="V18" s="92">
        <f t="shared" ref="V18" si="36">U18</f>
        <v>0.06</v>
      </c>
      <c r="W18" s="92">
        <f t="shared" ref="W18" si="37">V18</f>
        <v>0.06</v>
      </c>
    </row>
    <row r="19" spans="2:23" s="83" customFormat="1" ht="15" customHeight="1"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</row>
    <row r="20" spans="2:23" ht="15" customHeight="1">
      <c r="B20" s="70" t="s">
        <v>433</v>
      </c>
      <c r="D20" s="70" t="s">
        <v>613</v>
      </c>
      <c r="F20" s="85">
        <f>-'Wind Paste'!C23</f>
        <v>-22.297238149999998</v>
      </c>
      <c r="G20" s="85">
        <f>-'Wind Paste'!D23</f>
        <v>-30.56863237</v>
      </c>
      <c r="H20" s="85">
        <f>-'Wind Paste'!E23</f>
        <v>-33.386570069999998</v>
      </c>
      <c r="I20" s="85">
        <f>-'Wind Paste'!F23</f>
        <v>-41.085248679999999</v>
      </c>
      <c r="J20" s="85">
        <f>-'Wind Paste'!G23</f>
        <v>-58.860851959999998</v>
      </c>
      <c r="K20" s="85">
        <f>-'Wind Paste'!H23</f>
        <v>-71.71347437</v>
      </c>
      <c r="L20" s="85">
        <f>-L5*L22</f>
        <v>-66.550636638193239</v>
      </c>
      <c r="M20" s="85">
        <f t="shared" ref="M20:W20" si="38">-M5*M22</f>
        <v>-117.462288395648</v>
      </c>
      <c r="N20" s="85">
        <f>-N5*N22</f>
        <v>-94.269005985212814</v>
      </c>
      <c r="O20" s="85">
        <f t="shared" si="38"/>
        <v>-122.2875447712341</v>
      </c>
      <c r="P20" s="85">
        <f t="shared" si="38"/>
        <v>-134.48651934523249</v>
      </c>
      <c r="Q20" s="85">
        <f t="shared" si="38"/>
        <v>-147.90390238147447</v>
      </c>
      <c r="R20" s="85">
        <f t="shared" si="38"/>
        <v>-162.66146027642665</v>
      </c>
      <c r="S20" s="85">
        <f t="shared" si="38"/>
        <v>-178.89313234371426</v>
      </c>
      <c r="T20" s="85">
        <f t="shared" si="38"/>
        <v>-196.74624791971291</v>
      </c>
      <c r="U20" s="85">
        <f t="shared" si="38"/>
        <v>-216.38286517039271</v>
      </c>
      <c r="V20" s="85">
        <f t="shared" si="38"/>
        <v>-237.981243769076</v>
      </c>
      <c r="W20" s="85">
        <f t="shared" si="38"/>
        <v>-261.73746483170976</v>
      </c>
    </row>
    <row r="21" spans="2:23" s="83" customFormat="1" ht="15" customHeight="1">
      <c r="C21" s="83" t="s">
        <v>18</v>
      </c>
      <c r="E21" s="83" t="s">
        <v>18</v>
      </c>
      <c r="F21" s="84"/>
      <c r="G21" s="84">
        <f>G20/F20-1</f>
        <v>0.37096048238602153</v>
      </c>
      <c r="H21" s="84">
        <f>H20/G20-1</f>
        <v>9.2183963806163449E-2</v>
      </c>
      <c r="I21" s="84">
        <f>I20/H20-1</f>
        <v>0.23059207920605673</v>
      </c>
      <c r="J21" s="84">
        <f>J20/I20-1</f>
        <v>0.43265171444983941</v>
      </c>
      <c r="K21" s="84">
        <f>K20/J20-1</f>
        <v>0.21835603770625411</v>
      </c>
      <c r="L21" s="84">
        <f t="shared" ref="L21" si="39">L20/K20-1</f>
        <v>-7.1992575693230365E-2</v>
      </c>
      <c r="M21" s="84">
        <f>M20/L20-1</f>
        <v>0.7650062317846662</v>
      </c>
      <c r="N21" s="84">
        <f t="shared" ref="N21" si="40">N20/M20-1</f>
        <v>-0.19745301004449445</v>
      </c>
      <c r="O21" s="84">
        <f t="shared" ref="O21" si="41">O20/N20-1</f>
        <v>0.29721899041150723</v>
      </c>
      <c r="P21" s="84">
        <f t="shared" ref="P21" si="42">P20/O20-1</f>
        <v>9.9756476400105099E-2</v>
      </c>
      <c r="Q21" s="84">
        <f t="shared" ref="Q21" si="43">Q20/P20-1</f>
        <v>9.9767494181323801E-2</v>
      </c>
      <c r="R21" s="84">
        <f t="shared" ref="R21:T21" si="44">R20/Q20-1</f>
        <v>9.9778015707046253E-2</v>
      </c>
      <c r="S21" s="84">
        <f t="shared" ref="S21" si="45">S20/R20-1</f>
        <v>9.9788063132493221E-2</v>
      </c>
      <c r="T21" s="84">
        <f t="shared" si="44"/>
        <v>9.9797657641193194E-2</v>
      </c>
      <c r="U21" s="84">
        <f t="shared" ref="U21" si="46">U20/T20-1</f>
        <v>9.980681948604686E-2</v>
      </c>
      <c r="V21" s="84">
        <f t="shared" ref="V21" si="47">V20/U20-1</f>
        <v>9.9815568028805979E-2</v>
      </c>
      <c r="W21" s="84">
        <f t="shared" ref="W21" si="48">W20/V20-1</f>
        <v>9.9823921777993041E-2</v>
      </c>
    </row>
    <row r="22" spans="2:23" s="83" customFormat="1" ht="15" customHeight="1">
      <c r="C22" s="83" t="s">
        <v>717</v>
      </c>
      <c r="E22" s="61" t="s">
        <v>593</v>
      </c>
      <c r="F22" s="84">
        <f>1.4%</f>
        <v>1.3999999999999999E-2</v>
      </c>
      <c r="G22" s="84">
        <f>-'PL-CF-BS'!G20/'PL-CF-BS'!G5</f>
        <v>4.3954865025974878E-2</v>
      </c>
      <c r="H22" s="84">
        <f>-'PL-CF-BS'!H20/'PL-CF-BS'!H5</f>
        <v>5.3257809821170586E-2</v>
      </c>
      <c r="I22" s="84">
        <f>-'PL-CF-BS'!I20/'PL-CF-BS'!I5</f>
        <v>4.982853629324762E-2</v>
      </c>
      <c r="J22" s="84">
        <f>-'PL-CF-BS'!J20/'PL-CF-BS'!J5</f>
        <v>5.1365353828672446E-2</v>
      </c>
      <c r="K22" s="84">
        <f>-'PL-CF-BS'!K20/'PL-CF-BS'!K5</f>
        <v>6.0596509315086519E-2</v>
      </c>
      <c r="L22" s="92">
        <v>0.05</v>
      </c>
      <c r="M22" s="92">
        <v>7.0000000000000007E-2</v>
      </c>
      <c r="N22" s="92">
        <v>7.0000000000000007E-2</v>
      </c>
      <c r="O22" s="92">
        <f t="shared" ref="O22" si="49">N22</f>
        <v>7.0000000000000007E-2</v>
      </c>
      <c r="P22" s="92">
        <f t="shared" ref="P22" si="50">O22</f>
        <v>7.0000000000000007E-2</v>
      </c>
      <c r="Q22" s="92">
        <f t="shared" ref="Q22" si="51">P22</f>
        <v>7.0000000000000007E-2</v>
      </c>
      <c r="R22" s="92">
        <f t="shared" ref="R22" si="52">Q22</f>
        <v>7.0000000000000007E-2</v>
      </c>
      <c r="S22" s="92">
        <f t="shared" ref="S22" si="53">R22</f>
        <v>7.0000000000000007E-2</v>
      </c>
      <c r="T22" s="92">
        <f t="shared" ref="T22" si="54">S22</f>
        <v>7.0000000000000007E-2</v>
      </c>
      <c r="U22" s="92">
        <f t="shared" ref="U22" si="55">T22</f>
        <v>7.0000000000000007E-2</v>
      </c>
      <c r="V22" s="92">
        <f t="shared" ref="V22" si="56">U22</f>
        <v>7.0000000000000007E-2</v>
      </c>
      <c r="W22" s="92">
        <f t="shared" ref="W22" si="57">V22</f>
        <v>7.0000000000000007E-2</v>
      </c>
    </row>
    <row r="23" spans="2:23" s="83" customFormat="1" ht="15" customHeight="1">
      <c r="D23" s="81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</row>
    <row r="24" spans="2:23" ht="15" customHeight="1">
      <c r="B24" s="70" t="s">
        <v>434</v>
      </c>
      <c r="D24" s="70" t="s">
        <v>591</v>
      </c>
      <c r="F24" s="85">
        <f>-'Wind Paste'!C24</f>
        <v>-15.5813814</v>
      </c>
      <c r="G24" s="85">
        <f>-'Wind Paste'!D24</f>
        <v>-16.17296777</v>
      </c>
      <c r="H24" s="85">
        <f>-'Wind Paste'!E24</f>
        <v>-8.7501805099999999</v>
      </c>
      <c r="I24" s="85">
        <f>-'Wind Paste'!F24</f>
        <v>-0.3609019</v>
      </c>
      <c r="J24" s="85">
        <f>-'Wind Paste'!G24</f>
        <v>2.50609211</v>
      </c>
      <c r="K24" s="85">
        <f>-'Wind Paste'!H24</f>
        <v>4.7272635799999998</v>
      </c>
      <c r="L24" s="85">
        <f ca="1">SUM(L27:L30)</f>
        <v>6.8599070519798078</v>
      </c>
      <c r="M24" s="85">
        <f ca="1">SUM(M27:M30)</f>
        <v>10.905837046413476</v>
      </c>
      <c r="N24" s="85">
        <f ca="1">SUM(N27:N30)</f>
        <v>13.65819209545538</v>
      </c>
      <c r="O24" s="85">
        <f t="shared" ref="O24:S24" ca="1" si="58">SUM(O27:O30)</f>
        <v>14.938798880790131</v>
      </c>
      <c r="P24" s="85">
        <f t="shared" ca="1" si="58"/>
        <v>15.293182328196716</v>
      </c>
      <c r="Q24" s="85">
        <f t="shared" ca="1" si="58"/>
        <v>16.440010107394585</v>
      </c>
      <c r="R24" s="85">
        <f t="shared" ca="1" si="58"/>
        <v>17.585165093372336</v>
      </c>
      <c r="S24" s="85">
        <f t="shared" ca="1" si="58"/>
        <v>18.893486742279141</v>
      </c>
      <c r="T24" s="85">
        <f t="shared" ref="T24:U24" ca="1" si="59">SUM(T27:T30)</f>
        <v>20.383574087955335</v>
      </c>
      <c r="U24" s="85">
        <f t="shared" ca="1" si="59"/>
        <v>22.079879645247129</v>
      </c>
      <c r="V24" s="85">
        <f t="shared" ref="V24:W24" ca="1" si="60">SUM(V27:V30)</f>
        <v>24.010161747200161</v>
      </c>
      <c r="W24" s="85">
        <f t="shared" ca="1" si="60"/>
        <v>26.205765959440161</v>
      </c>
    </row>
    <row r="25" spans="2:23" s="83" customFormat="1" ht="15" customHeight="1">
      <c r="C25" s="83" t="s">
        <v>18</v>
      </c>
      <c r="E25" s="83" t="s">
        <v>18</v>
      </c>
      <c r="F25" s="84"/>
      <c r="G25" s="84">
        <f t="shared" ref="G25:L25" si="61">(G24-F24)/ABS(F24)</f>
        <v>-3.7967517437189485E-2</v>
      </c>
      <c r="H25" s="84">
        <f t="shared" si="61"/>
        <v>0.45896259521204746</v>
      </c>
      <c r="I25" s="84">
        <f t="shared" si="61"/>
        <v>0.95875491944565605</v>
      </c>
      <c r="J25" s="84">
        <f t="shared" si="61"/>
        <v>7.9439703974958293</v>
      </c>
      <c r="K25" s="84">
        <f t="shared" si="61"/>
        <v>0.88630879173870425</v>
      </c>
      <c r="L25" s="84">
        <f t="shared" ca="1" si="61"/>
        <v>0.45113699202273128</v>
      </c>
      <c r="M25" s="84">
        <f ca="1">(M24-L24)/ABS(L24)</f>
        <v>0.58979370475085224</v>
      </c>
      <c r="N25" s="84">
        <f t="shared" ref="N25:T25" ca="1" si="62">(N24-M24)/ABS(M24)</f>
        <v>0.25237448875573026</v>
      </c>
      <c r="O25" s="84">
        <f t="shared" ca="1" si="62"/>
        <v>9.3761075871883454E-2</v>
      </c>
      <c r="P25" s="84">
        <f t="shared" ca="1" si="62"/>
        <v>2.3722352127137095E-2</v>
      </c>
      <c r="Q25" s="84">
        <f t="shared" ca="1" si="62"/>
        <v>7.4989479271649825E-2</v>
      </c>
      <c r="R25" s="84">
        <f t="shared" ca="1" si="62"/>
        <v>6.9656586492162151E-2</v>
      </c>
      <c r="S25" s="84">
        <f t="shared" ca="1" si="62"/>
        <v>7.4399167819010001E-2</v>
      </c>
      <c r="T25" s="84">
        <f t="shared" ca="1" si="62"/>
        <v>7.8867779462947527E-2</v>
      </c>
      <c r="U25" s="84">
        <f t="shared" ref="U25" ca="1" si="63">(U24-T24)/ABS(T24)</f>
        <v>8.3219240647995171E-2</v>
      </c>
      <c r="V25" s="84">
        <f t="shared" ref="V25" ca="1" si="64">(V24-U24)/ABS(U24)</f>
        <v>8.7422673174241752E-2</v>
      </c>
      <c r="W25" s="84">
        <f t="shared" ref="W25" ca="1" si="65">(W24-V24)/ABS(V24)</f>
        <v>9.1444790558148983E-2</v>
      </c>
    </row>
    <row r="26" spans="2:23" s="83" customFormat="1" ht="15" customHeight="1"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</row>
    <row r="27" spans="2:23" ht="15" customHeight="1">
      <c r="C27" s="70" t="s">
        <v>435</v>
      </c>
      <c r="E27" s="70" t="s">
        <v>594</v>
      </c>
      <c r="F27" s="93"/>
      <c r="G27" s="93"/>
      <c r="H27" s="93"/>
      <c r="I27" s="93">
        <v>5.5597130300000002</v>
      </c>
      <c r="J27" s="93">
        <v>8.8915982299999996</v>
      </c>
      <c r="K27" s="93">
        <v>7.4526456599999999</v>
      </c>
      <c r="L27" s="85">
        <f ca="1">'Other ASPT'!L35</f>
        <v>12.672963745389129</v>
      </c>
      <c r="M27" s="85">
        <f ca="1">'Other ASPT'!M35</f>
        <v>18.578729106631155</v>
      </c>
      <c r="N27" s="85">
        <f ca="1">'Other ASPT'!N35</f>
        <v>17.528474291943589</v>
      </c>
      <c r="O27" s="85">
        <f ca="1">'Other ASPT'!O35</f>
        <v>16.643440725488798</v>
      </c>
      <c r="P27" s="85">
        <f ca="1">'Other ASPT'!P35</f>
        <v>17.078092408086601</v>
      </c>
      <c r="Q27" s="85">
        <f ca="1">'Other ASPT'!Q35</f>
        <v>18.163205448530881</v>
      </c>
      <c r="R27" s="85">
        <f ca="1">'Other ASPT'!R35</f>
        <v>19.405463934542553</v>
      </c>
      <c r="S27" s="85">
        <f ca="1">'Other ASPT'!S35</f>
        <v>20.820588631782684</v>
      </c>
      <c r="T27" s="85">
        <f ca="1">'Other ASPT'!T35</f>
        <v>22.428147988836354</v>
      </c>
      <c r="U27" s="85">
        <f ca="1">'Other ASPT'!U35</f>
        <v>24.253660849764728</v>
      </c>
      <c r="V27" s="85">
        <f ca="1">'Other ASPT'!V35</f>
        <v>26.326058481395425</v>
      </c>
      <c r="W27" s="85">
        <f ca="1">'Other ASPT'!W35</f>
        <v>28.677976646742145</v>
      </c>
    </row>
    <row r="28" spans="2:23" ht="15" customHeight="1">
      <c r="C28" s="70" t="s">
        <v>436</v>
      </c>
      <c r="E28" s="70" t="s">
        <v>595</v>
      </c>
      <c r="F28" s="93"/>
      <c r="G28" s="93"/>
      <c r="H28" s="93"/>
      <c r="I28" s="94">
        <v>-3.6480000000000001</v>
      </c>
      <c r="J28" s="94">
        <v>-5.8490000000000002</v>
      </c>
      <c r="K28" s="94">
        <v>-2.8250899299999999</v>
      </c>
      <c r="L28" s="85">
        <f>'Other ASPT'!L29</f>
        <v>-5.2</v>
      </c>
      <c r="M28" s="85">
        <f>'Other ASPT'!M29</f>
        <v>-6.8999999999999995</v>
      </c>
      <c r="N28" s="85">
        <f>'Other ASPT'!N29</f>
        <v>-3.25</v>
      </c>
      <c r="O28" s="85">
        <f>'Other ASPT'!O29</f>
        <v>-0.89999999999999991</v>
      </c>
      <c r="P28" s="85">
        <f>'Other ASPT'!P29</f>
        <v>-0.89999999999999991</v>
      </c>
      <c r="Q28" s="85">
        <f>'Other ASPT'!Q29</f>
        <v>-0.75</v>
      </c>
      <c r="R28" s="85">
        <f>'Other ASPT'!R29</f>
        <v>-0.75</v>
      </c>
      <c r="S28" s="85">
        <f>'Other ASPT'!S29</f>
        <v>-0.75</v>
      </c>
      <c r="T28" s="85">
        <f>'Other ASPT'!T29</f>
        <v>-0.75</v>
      </c>
      <c r="U28" s="85">
        <f>'Other ASPT'!U29</f>
        <v>-0.75</v>
      </c>
      <c r="V28" s="85">
        <f>'Other ASPT'!V29</f>
        <v>-0.75</v>
      </c>
      <c r="W28" s="85">
        <f>'Other ASPT'!W29</f>
        <v>-0.75</v>
      </c>
    </row>
    <row r="29" spans="2:23" ht="15" customHeight="1">
      <c r="C29" s="70" t="s">
        <v>719</v>
      </c>
      <c r="E29" s="95" t="s">
        <v>607</v>
      </c>
      <c r="F29" s="93"/>
      <c r="G29" s="93"/>
      <c r="H29" s="93"/>
      <c r="I29" s="93">
        <v>-1.7789999999999999</v>
      </c>
      <c r="J29" s="93">
        <v>-0.115</v>
      </c>
      <c r="K29" s="93">
        <v>0.64480208000000006</v>
      </c>
      <c r="L29" s="91">
        <v>0</v>
      </c>
      <c r="M29" s="91">
        <f>L29</f>
        <v>0</v>
      </c>
      <c r="N29" s="91">
        <f t="shared" ref="N29:T29" si="66">M29</f>
        <v>0</v>
      </c>
      <c r="O29" s="91">
        <f t="shared" si="66"/>
        <v>0</v>
      </c>
      <c r="P29" s="91">
        <f t="shared" si="66"/>
        <v>0</v>
      </c>
      <c r="Q29" s="91">
        <f t="shared" si="66"/>
        <v>0</v>
      </c>
      <c r="R29" s="91">
        <f t="shared" si="66"/>
        <v>0</v>
      </c>
      <c r="S29" s="91">
        <f t="shared" si="66"/>
        <v>0</v>
      </c>
      <c r="T29" s="91">
        <f t="shared" si="66"/>
        <v>0</v>
      </c>
      <c r="U29" s="91">
        <f t="shared" ref="U29" si="67">T29</f>
        <v>0</v>
      </c>
      <c r="V29" s="91">
        <f t="shared" ref="V29" si="68">U29</f>
        <v>0</v>
      </c>
      <c r="W29" s="91">
        <f t="shared" ref="W29" si="69">V29</f>
        <v>0</v>
      </c>
    </row>
    <row r="30" spans="2:23" ht="15" customHeight="1">
      <c r="C30" s="70" t="s">
        <v>720</v>
      </c>
      <c r="D30" s="81"/>
      <c r="E30" s="95" t="s">
        <v>596</v>
      </c>
      <c r="F30" s="96"/>
      <c r="G30" s="96"/>
      <c r="H30" s="96"/>
      <c r="I30" s="97">
        <f>I24-SUM(I27:I29)</f>
        <v>-0.49361493000000012</v>
      </c>
      <c r="J30" s="97">
        <f t="shared" ref="J30:K30" si="70">J24-SUM(J27:J29)</f>
        <v>-0.42150611999999921</v>
      </c>
      <c r="K30" s="97">
        <f t="shared" si="70"/>
        <v>-0.54509423000000012</v>
      </c>
      <c r="L30" s="98">
        <f t="shared" ref="L30:W30" si="71">L5/K5*K30</f>
        <v>-0.61305669340932101</v>
      </c>
      <c r="M30" s="98">
        <f>M5/L5*L30</f>
        <v>-0.77289206021768075</v>
      </c>
      <c r="N30" s="98">
        <f t="shared" si="71"/>
        <v>-0.62028219648820904</v>
      </c>
      <c r="O30" s="98">
        <f t="shared" si="71"/>
        <v>-0.80464184469866651</v>
      </c>
      <c r="P30" s="98">
        <f t="shared" si="71"/>
        <v>-0.8849100798898859</v>
      </c>
      <c r="Q30" s="98">
        <f t="shared" si="71"/>
        <v>-0.97319534113629502</v>
      </c>
      <c r="R30" s="98">
        <f t="shared" si="71"/>
        <v>-1.0702988411702163</v>
      </c>
      <c r="S30" s="98">
        <f t="shared" si="71"/>
        <v>-1.1771018895035446</v>
      </c>
      <c r="T30" s="98">
        <f t="shared" si="71"/>
        <v>-1.2945739008810209</v>
      </c>
      <c r="U30" s="98">
        <f t="shared" si="71"/>
        <v>-1.4237812045176004</v>
      </c>
      <c r="V30" s="98">
        <f t="shared" si="71"/>
        <v>-1.5658967341952623</v>
      </c>
      <c r="W30" s="98">
        <f t="shared" si="71"/>
        <v>-1.7222106873019849</v>
      </c>
    </row>
    <row r="31" spans="2:23" ht="15" customHeight="1">
      <c r="F31" s="99"/>
      <c r="G31" s="99"/>
      <c r="H31" s="99"/>
      <c r="I31" s="99"/>
      <c r="J31" s="99"/>
      <c r="K31" s="99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</row>
    <row r="32" spans="2:23" ht="15" customHeight="1">
      <c r="B32" s="70" t="s">
        <v>437</v>
      </c>
      <c r="E32" s="70" t="s">
        <v>597</v>
      </c>
      <c r="F32" s="97">
        <f>-'Wind Paste'!C25</f>
        <v>-1.9020498400000001</v>
      </c>
      <c r="G32" s="97">
        <f>-'Wind Paste'!D25</f>
        <v>-2.4706796</v>
      </c>
      <c r="H32" s="97">
        <f>-'Wind Paste'!E25</f>
        <v>-2.0902160699999999</v>
      </c>
      <c r="I32" s="97">
        <f>-'Wind Paste'!F25</f>
        <v>-0.32640264000000002</v>
      </c>
      <c r="J32" s="97">
        <f>-'Wind Paste'!G25</f>
        <v>-4.9102710700000003</v>
      </c>
      <c r="K32" s="97">
        <f>-'Wind Paste'!H25</f>
        <v>-3.3964536499999998</v>
      </c>
      <c r="L32" s="97">
        <f>-('Other ASPT'!L43+'Other ASPT'!L50+'Other ASPT'!L57+'Other ASPT'!L64+(CAPEX!L20-CAPEX!K20))</f>
        <v>-4</v>
      </c>
      <c r="M32" s="97">
        <f>-('Other ASPT'!M43+'Other ASPT'!M50+'Other ASPT'!M57+'Other ASPT'!M64+(CAPEX!M20-CAPEX!L20))</f>
        <v>-4</v>
      </c>
      <c r="N32" s="97">
        <f>-('Other ASPT'!N43+'Other ASPT'!N50+'Other ASPT'!N57+'Other ASPT'!N64+(CAPEX!N20-CAPEX!M20))</f>
        <v>0</v>
      </c>
      <c r="O32" s="97">
        <f>-('Other ASPT'!O43+'Other ASPT'!O50+'Other ASPT'!O57+'Other ASPT'!O64+(CAPEX!O20-CAPEX!N20))</f>
        <v>0</v>
      </c>
      <c r="P32" s="97">
        <f>-('Other ASPT'!P43+'Other ASPT'!P50+'Other ASPT'!P57+'Other ASPT'!P64+(CAPEX!P20-CAPEX!O20))</f>
        <v>0</v>
      </c>
      <c r="Q32" s="97">
        <f>-('Other ASPT'!Q43+'Other ASPT'!Q50+'Other ASPT'!Q57+'Other ASPT'!Q64+(CAPEX!Q20-CAPEX!P20))</f>
        <v>0</v>
      </c>
      <c r="R32" s="97">
        <f>-('Other ASPT'!R43+'Other ASPT'!R50+'Other ASPT'!R57+'Other ASPT'!R64+(CAPEX!R20-CAPEX!Q20))</f>
        <v>0</v>
      </c>
      <c r="S32" s="97">
        <f>-('Other ASPT'!S43+'Other ASPT'!S50+'Other ASPT'!S57+'Other ASPT'!S64+(CAPEX!S20-CAPEX!R20))</f>
        <v>0</v>
      </c>
      <c r="T32" s="97">
        <f>-('Other ASPT'!T43+'Other ASPT'!T50+'Other ASPT'!T57+'Other ASPT'!T64+(CAPEX!T20-CAPEX!S20))</f>
        <v>0</v>
      </c>
      <c r="U32" s="97">
        <f>-('Other ASPT'!U43+'Other ASPT'!U50+'Other ASPT'!U57+'Other ASPT'!U64+(CAPEX!U20-CAPEX!T20))</f>
        <v>0</v>
      </c>
      <c r="V32" s="97">
        <f>-('Other ASPT'!V43+'Other ASPT'!V50+'Other ASPT'!V57+'Other ASPT'!V64+(CAPEX!V20-CAPEX!U20))</f>
        <v>0</v>
      </c>
      <c r="W32" s="97">
        <f>-('Other ASPT'!W43+'Other ASPT'!W50+'Other ASPT'!W57+'Other ASPT'!W64+(CAPEX!W20-CAPEX!V20))</f>
        <v>0</v>
      </c>
    </row>
    <row r="33" spans="2:23" ht="15" customHeight="1">
      <c r="B33" s="70" t="s">
        <v>438</v>
      </c>
      <c r="E33" s="61" t="s">
        <v>593</v>
      </c>
      <c r="F33" s="84">
        <f t="shared" ref="F33:W33" si="72">-F32/F5</f>
        <v>3.4709782482843714E-3</v>
      </c>
      <c r="G33" s="84">
        <f t="shared" si="72"/>
        <v>3.5526086684534784E-3</v>
      </c>
      <c r="H33" s="84">
        <f t="shared" si="72"/>
        <v>3.3342847051318733E-3</v>
      </c>
      <c r="I33" s="84">
        <f t="shared" si="72"/>
        <v>3.9586387611106552E-4</v>
      </c>
      <c r="J33" s="84">
        <f t="shared" si="72"/>
        <v>4.2849840344927979E-3</v>
      </c>
      <c r="K33" s="84">
        <f t="shared" si="72"/>
        <v>2.8699381399178553E-3</v>
      </c>
      <c r="L33" s="84">
        <f t="shared" si="72"/>
        <v>3.0052304546282962E-3</v>
      </c>
      <c r="M33" s="84">
        <f t="shared" si="72"/>
        <v>2.3837437855533392E-3</v>
      </c>
      <c r="N33" s="84">
        <f t="shared" si="72"/>
        <v>0</v>
      </c>
      <c r="O33" s="84">
        <f t="shared" si="72"/>
        <v>0</v>
      </c>
      <c r="P33" s="84">
        <f t="shared" si="72"/>
        <v>0</v>
      </c>
      <c r="Q33" s="84">
        <f t="shared" si="72"/>
        <v>0</v>
      </c>
      <c r="R33" s="84">
        <f t="shared" si="72"/>
        <v>0</v>
      </c>
      <c r="S33" s="84">
        <f t="shared" si="72"/>
        <v>0</v>
      </c>
      <c r="T33" s="84">
        <f t="shared" si="72"/>
        <v>0</v>
      </c>
      <c r="U33" s="84">
        <f t="shared" si="72"/>
        <v>0</v>
      </c>
      <c r="V33" s="84">
        <f t="shared" si="72"/>
        <v>0</v>
      </c>
      <c r="W33" s="84">
        <f t="shared" si="72"/>
        <v>0</v>
      </c>
    </row>
    <row r="34" spans="2:23" ht="15" customHeight="1"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</row>
    <row r="35" spans="2:23" s="81" customFormat="1" ht="15" customHeight="1">
      <c r="B35" s="81" t="s">
        <v>439</v>
      </c>
      <c r="D35" s="81" t="s">
        <v>598</v>
      </c>
      <c r="F35" s="82">
        <f t="shared" ref="F35:W35" si="73">F10+F14+F16+F20+F24+F32</f>
        <v>38.705675500000083</v>
      </c>
      <c r="G35" s="82">
        <f t="shared" si="73"/>
        <v>33.680701489999947</v>
      </c>
      <c r="H35" s="82">
        <f t="shared" si="73"/>
        <v>68.27319622999994</v>
      </c>
      <c r="I35" s="82">
        <f t="shared" si="73"/>
        <v>33.613365489999872</v>
      </c>
      <c r="J35" s="82">
        <f t="shared" si="73"/>
        <v>35.701205429999945</v>
      </c>
      <c r="K35" s="82">
        <f t="shared" si="73"/>
        <v>131.62003760999986</v>
      </c>
      <c r="L35" s="82">
        <f t="shared" ca="1" si="73"/>
        <v>123.80201840046679</v>
      </c>
      <c r="M35" s="82">
        <f t="shared" ca="1" si="73"/>
        <v>133.65358105083084</v>
      </c>
      <c r="N35" s="82">
        <f ca="1">N10+N14+N16+N20+N24+N32</f>
        <v>7.5908085063272672</v>
      </c>
      <c r="O35" s="82">
        <f t="shared" ca="1" si="73"/>
        <v>129.56579357559627</v>
      </c>
      <c r="P35" s="82">
        <f t="shared" ca="1" si="73"/>
        <v>141.22795556720121</v>
      </c>
      <c r="Q35" s="82">
        <f t="shared" ca="1" si="73"/>
        <v>154.80559369875365</v>
      </c>
      <c r="R35" s="82">
        <f t="shared" ca="1" si="73"/>
        <v>169.61650672374375</v>
      </c>
      <c r="S35" s="82">
        <f t="shared" ca="1" si="73"/>
        <v>185.94862219955823</v>
      </c>
      <c r="T35" s="82">
        <f t="shared" ca="1" si="73"/>
        <v>203.95591573802673</v>
      </c>
      <c r="U35" s="82">
        <f t="shared" ca="1" si="73"/>
        <v>223.8117327397419</v>
      </c>
      <c r="V35" s="82">
        <f t="shared" ca="1" si="73"/>
        <v>245.70759129453299</v>
      </c>
      <c r="W35" s="89">
        <f t="shared" ca="1" si="73"/>
        <v>269.85494916206329</v>
      </c>
    </row>
    <row r="36" spans="2:23" s="81" customFormat="1" ht="15" customHeight="1">
      <c r="C36" s="83" t="s">
        <v>721</v>
      </c>
      <c r="D36" s="83"/>
      <c r="E36" s="83" t="s">
        <v>29</v>
      </c>
      <c r="F36" s="102">
        <f t="shared" ref="F36:W36" si="74">F35/F5</f>
        <v>7.0632511788257663E-2</v>
      </c>
      <c r="G36" s="102">
        <f t="shared" si="74"/>
        <v>4.8429732480475336E-2</v>
      </c>
      <c r="H36" s="102">
        <f t="shared" si="74"/>
        <v>0.10890848904446318</v>
      </c>
      <c r="I36" s="102">
        <f t="shared" si="74"/>
        <v>4.0766573309607035E-2</v>
      </c>
      <c r="J36" s="102">
        <f t="shared" si="74"/>
        <v>3.1154918557214667E-2</v>
      </c>
      <c r="K36" s="102">
        <f t="shared" si="74"/>
        <v>0.11121640535691137</v>
      </c>
      <c r="L36" s="102">
        <f t="shared" ca="1" si="74"/>
        <v>9.3013399010383871E-2</v>
      </c>
      <c r="M36" s="102">
        <f t="shared" ca="1" si="74"/>
        <v>7.9648973311716886E-2</v>
      </c>
      <c r="N36" s="102">
        <f t="shared" ca="1" si="74"/>
        <v>5.6365991121860156E-3</v>
      </c>
      <c r="O36" s="102">
        <f t="shared" ca="1" si="74"/>
        <v>7.4166224918968196E-2</v>
      </c>
      <c r="P36" s="102">
        <f t="shared" ca="1" si="74"/>
        <v>7.3508905857890661E-2</v>
      </c>
      <c r="Q36" s="102">
        <f t="shared" ca="1" si="74"/>
        <v>7.3266434383614049E-2</v>
      </c>
      <c r="R36" s="102">
        <f t="shared" ca="1" si="74"/>
        <v>7.2993046112366386E-2</v>
      </c>
      <c r="S36" s="102">
        <f t="shared" ca="1" si="74"/>
        <v>7.2760778367724932E-2</v>
      </c>
      <c r="T36" s="102">
        <f t="shared" ca="1" si="74"/>
        <v>7.2565114977378956E-2</v>
      </c>
      <c r="U36" s="102">
        <f t="shared" ca="1" si="74"/>
        <v>7.2403243572197587E-2</v>
      </c>
      <c r="V36" s="102">
        <f t="shared" ca="1" si="74"/>
        <v>7.22726342556088E-2</v>
      </c>
      <c r="W36" s="102">
        <f t="shared" ca="1" si="74"/>
        <v>7.2170968926783569E-2</v>
      </c>
    </row>
    <row r="37" spans="2:23" s="83" customFormat="1" ht="15" customHeight="1">
      <c r="C37" s="83" t="s">
        <v>18</v>
      </c>
      <c r="D37" s="81"/>
      <c r="E37" s="83" t="s">
        <v>18</v>
      </c>
      <c r="F37" s="84"/>
      <c r="G37" s="84">
        <f t="shared" ref="G37:L37" si="75">(G35-F35)/ABS(F35)</f>
        <v>-0.12982525030470338</v>
      </c>
      <c r="H37" s="84">
        <f t="shared" si="75"/>
        <v>1.027071682288766</v>
      </c>
      <c r="I37" s="84">
        <f t="shared" si="75"/>
        <v>-0.50766380737819017</v>
      </c>
      <c r="J37" s="84">
        <f t="shared" si="75"/>
        <v>6.2113385838178416E-2</v>
      </c>
      <c r="K37" s="84">
        <f t="shared" si="75"/>
        <v>2.6867113035740444</v>
      </c>
      <c r="L37" s="84">
        <f t="shared" ca="1" si="75"/>
        <v>-5.9398396714476304E-2</v>
      </c>
      <c r="M37" s="84">
        <f ca="1">(M35-L35)/ABS(L35)</f>
        <v>7.9575137607989913E-2</v>
      </c>
      <c r="N37" s="84">
        <f t="shared" ref="N37:T37" ca="1" si="76">(N35-M35)/ABS(M35)</f>
        <v>-0.94320534888294283</v>
      </c>
      <c r="O37" s="84">
        <f t="shared" ca="1" si="76"/>
        <v>16.068773829243298</v>
      </c>
      <c r="P37" s="84">
        <f t="shared" ca="1" si="76"/>
        <v>9.0009574825013858E-2</v>
      </c>
      <c r="Q37" s="84">
        <f t="shared" ca="1" si="76"/>
        <v>9.6139875968761238E-2</v>
      </c>
      <c r="R37" s="84">
        <f t="shared" ca="1" si="76"/>
        <v>9.5674275529162245E-2</v>
      </c>
      <c r="S37" s="84">
        <f t="shared" ca="1" si="76"/>
        <v>9.6288479177411485E-2</v>
      </c>
      <c r="T37" s="84">
        <f t="shared" ca="1" si="76"/>
        <v>9.6840155767022845E-2</v>
      </c>
      <c r="U37" s="84">
        <f t="shared" ref="U37" ca="1" si="77">(U35-T35)/ABS(T35)</f>
        <v>9.7353474302844814E-2</v>
      </c>
      <c r="V37" s="84">
        <f t="shared" ref="V37" ca="1" si="78">(V35-U35)/ABS(U35)</f>
        <v>9.7831593932801345E-2</v>
      </c>
      <c r="W37" s="84">
        <f t="shared" ref="W37" ca="1" si="79">(W35-V35)/ABS(V35)</f>
        <v>9.8276808381490097E-2</v>
      </c>
    </row>
    <row r="38" spans="2:23" s="83" customFormat="1" ht="15" customHeight="1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</row>
    <row r="39" spans="2:23" ht="15" customHeight="1">
      <c r="B39" s="70" t="s">
        <v>440</v>
      </c>
      <c r="D39" s="70" t="s">
        <v>599</v>
      </c>
      <c r="F39" s="85">
        <f>'Wind Paste'!C28</f>
        <v>3.6250000000000002E-3</v>
      </c>
      <c r="G39" s="85">
        <f>'Wind Paste'!D28</f>
        <v>1.7537509999999999E-2</v>
      </c>
      <c r="H39" s="85">
        <f>'Wind Paste'!E28</f>
        <v>1.243998E-2</v>
      </c>
      <c r="I39" s="85">
        <f>'Wind Paste'!F28</f>
        <v>0.48086735999999997</v>
      </c>
      <c r="J39" s="85">
        <f>'Wind Paste'!G28</f>
        <v>7.6122299999999993E-3</v>
      </c>
      <c r="K39" s="85">
        <f>'Wind Paste'!H28</f>
        <v>-7.5340299999999997E-3</v>
      </c>
      <c r="L39" s="85">
        <f>L40+L41+L42+L43+L44</f>
        <v>5</v>
      </c>
      <c r="M39" s="85">
        <f t="shared" ref="M39:W39" si="80">M40+M41+M42+M43+M44</f>
        <v>5</v>
      </c>
      <c r="N39" s="85">
        <f t="shared" si="80"/>
        <v>6</v>
      </c>
      <c r="O39" s="85">
        <f t="shared" si="80"/>
        <v>6</v>
      </c>
      <c r="P39" s="85">
        <f t="shared" si="80"/>
        <v>7</v>
      </c>
      <c r="Q39" s="85">
        <f t="shared" si="80"/>
        <v>8</v>
      </c>
      <c r="R39" s="85">
        <f t="shared" si="80"/>
        <v>8</v>
      </c>
      <c r="S39" s="85">
        <f t="shared" si="80"/>
        <v>9</v>
      </c>
      <c r="T39" s="85">
        <f t="shared" si="80"/>
        <v>9</v>
      </c>
      <c r="U39" s="85">
        <f t="shared" si="80"/>
        <v>9</v>
      </c>
      <c r="V39" s="85">
        <f t="shared" si="80"/>
        <v>10</v>
      </c>
      <c r="W39" s="85">
        <f t="shared" si="80"/>
        <v>10</v>
      </c>
    </row>
    <row r="40" spans="2:23" ht="15" customHeight="1">
      <c r="C40" s="107" t="s">
        <v>826</v>
      </c>
      <c r="E40" s="70" t="s">
        <v>829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85">
        <f>'Other ASPT'!L42</f>
        <v>1</v>
      </c>
      <c r="M40" s="85">
        <f>'Other ASPT'!M42</f>
        <v>1</v>
      </c>
      <c r="N40" s="85">
        <f>'Other ASPT'!N42</f>
        <v>1</v>
      </c>
      <c r="O40" s="85">
        <f>'Other ASPT'!O42</f>
        <v>1</v>
      </c>
      <c r="P40" s="85">
        <f>'Other ASPT'!P42</f>
        <v>2</v>
      </c>
      <c r="Q40" s="85">
        <f>'Other ASPT'!Q42</f>
        <v>2</v>
      </c>
      <c r="R40" s="85">
        <f>'Other ASPT'!R42</f>
        <v>2</v>
      </c>
      <c r="S40" s="85">
        <f>'Other ASPT'!S42</f>
        <v>2</v>
      </c>
      <c r="T40" s="85">
        <f>'Other ASPT'!T42</f>
        <v>2</v>
      </c>
      <c r="U40" s="85">
        <f>'Other ASPT'!U42</f>
        <v>2</v>
      </c>
      <c r="V40" s="85">
        <f>'Other ASPT'!V42</f>
        <v>3</v>
      </c>
      <c r="W40" s="85">
        <f>'Other ASPT'!W42</f>
        <v>3</v>
      </c>
    </row>
    <row r="41" spans="2:23" ht="15" customHeight="1">
      <c r="C41" s="107" t="s">
        <v>831</v>
      </c>
      <c r="E41" s="70" t="s">
        <v>834</v>
      </c>
      <c r="F41" s="93">
        <v>0</v>
      </c>
      <c r="G41" s="93">
        <v>0</v>
      </c>
      <c r="H41" s="93">
        <v>0</v>
      </c>
      <c r="I41" s="93">
        <v>0</v>
      </c>
      <c r="J41" s="93">
        <v>0</v>
      </c>
      <c r="K41" s="93">
        <v>0</v>
      </c>
      <c r="L41" s="85">
        <f>'Other ASPT'!L49</f>
        <v>1</v>
      </c>
      <c r="M41" s="85">
        <f>'Other ASPT'!M49</f>
        <v>1</v>
      </c>
      <c r="N41" s="85">
        <f>'Other ASPT'!N49</f>
        <v>1</v>
      </c>
      <c r="O41" s="85">
        <f>'Other ASPT'!O49</f>
        <v>1</v>
      </c>
      <c r="P41" s="85">
        <f>'Other ASPT'!P49</f>
        <v>1</v>
      </c>
      <c r="Q41" s="85">
        <f>'Other ASPT'!Q49</f>
        <v>1</v>
      </c>
      <c r="R41" s="85">
        <f>'Other ASPT'!R49</f>
        <v>1</v>
      </c>
      <c r="S41" s="85">
        <f>'Other ASPT'!S49</f>
        <v>1</v>
      </c>
      <c r="T41" s="85">
        <f>'Other ASPT'!T49</f>
        <v>1</v>
      </c>
      <c r="U41" s="85">
        <f>'Other ASPT'!U49</f>
        <v>1</v>
      </c>
      <c r="V41" s="85">
        <f>'Other ASPT'!V49</f>
        <v>1</v>
      </c>
      <c r="W41" s="85">
        <f>'Other ASPT'!W49</f>
        <v>1</v>
      </c>
    </row>
    <row r="42" spans="2:23" ht="15" customHeight="1">
      <c r="C42" s="107" t="s">
        <v>830</v>
      </c>
      <c r="E42" s="70" t="s">
        <v>836</v>
      </c>
      <c r="F42" s="93">
        <v>0</v>
      </c>
      <c r="G42" s="93">
        <v>0</v>
      </c>
      <c r="H42" s="93">
        <v>0</v>
      </c>
      <c r="I42" s="93">
        <v>0</v>
      </c>
      <c r="J42" s="93">
        <v>0</v>
      </c>
      <c r="K42" s="93">
        <v>0</v>
      </c>
      <c r="L42" s="85">
        <f>'Other ASPT'!L56</f>
        <v>1</v>
      </c>
      <c r="M42" s="85">
        <f>'Other ASPT'!M56</f>
        <v>1</v>
      </c>
      <c r="N42" s="85">
        <f>'Other ASPT'!N56</f>
        <v>2</v>
      </c>
      <c r="O42" s="85">
        <f>'Other ASPT'!O56</f>
        <v>2</v>
      </c>
      <c r="P42" s="85">
        <f>'Other ASPT'!P56</f>
        <v>2</v>
      </c>
      <c r="Q42" s="85">
        <f>'Other ASPT'!Q56</f>
        <v>3</v>
      </c>
      <c r="R42" s="85">
        <f>'Other ASPT'!R56</f>
        <v>3</v>
      </c>
      <c r="S42" s="85">
        <f>'Other ASPT'!S56</f>
        <v>4</v>
      </c>
      <c r="T42" s="85">
        <f>'Other ASPT'!T56</f>
        <v>4</v>
      </c>
      <c r="U42" s="85">
        <f>'Other ASPT'!U56</f>
        <v>4</v>
      </c>
      <c r="V42" s="85">
        <f>'Other ASPT'!V56</f>
        <v>4</v>
      </c>
      <c r="W42" s="85">
        <f>'Other ASPT'!W56</f>
        <v>4</v>
      </c>
    </row>
    <row r="43" spans="2:23" ht="15" customHeight="1">
      <c r="C43" s="107" t="s">
        <v>827</v>
      </c>
      <c r="E43" s="70" t="s">
        <v>838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93">
        <v>0</v>
      </c>
      <c r="L43" s="91">
        <v>1</v>
      </c>
      <c r="M43" s="91">
        <f>L43</f>
        <v>1</v>
      </c>
      <c r="N43" s="91">
        <f t="shared" ref="N43" si="81">M43</f>
        <v>1</v>
      </c>
      <c r="O43" s="91">
        <f t="shared" ref="O43" si="82">N43</f>
        <v>1</v>
      </c>
      <c r="P43" s="91">
        <f t="shared" ref="P43" si="83">O43</f>
        <v>1</v>
      </c>
      <c r="Q43" s="91">
        <f t="shared" ref="Q43" si="84">P43</f>
        <v>1</v>
      </c>
      <c r="R43" s="91">
        <f t="shared" ref="R43" si="85">Q43</f>
        <v>1</v>
      </c>
      <c r="S43" s="91">
        <f t="shared" ref="S43" si="86">R43</f>
        <v>1</v>
      </c>
      <c r="T43" s="91">
        <f t="shared" ref="T43" si="87">S43</f>
        <v>1</v>
      </c>
      <c r="U43" s="91">
        <f t="shared" ref="U43" si="88">T43</f>
        <v>1</v>
      </c>
      <c r="V43" s="91">
        <f t="shared" ref="V43" si="89">U43</f>
        <v>1</v>
      </c>
      <c r="W43" s="91">
        <f t="shared" ref="W43" si="90">V43</f>
        <v>1</v>
      </c>
    </row>
    <row r="44" spans="2:23" ht="15" customHeight="1">
      <c r="C44" s="107" t="s">
        <v>832</v>
      </c>
      <c r="E44" s="70" t="s">
        <v>837</v>
      </c>
      <c r="F44" s="85">
        <f>F39-F40-F41-F42-F43</f>
        <v>3.6250000000000002E-3</v>
      </c>
      <c r="G44" s="85">
        <f t="shared" ref="G44:K44" si="91">G39-G40-G41-G42-G43</f>
        <v>1.7537509999999999E-2</v>
      </c>
      <c r="H44" s="85">
        <f t="shared" si="91"/>
        <v>1.243998E-2</v>
      </c>
      <c r="I44" s="85">
        <f t="shared" si="91"/>
        <v>0.48086735999999997</v>
      </c>
      <c r="J44" s="85">
        <f t="shared" si="91"/>
        <v>7.6122299999999993E-3</v>
      </c>
      <c r="K44" s="85">
        <f t="shared" si="91"/>
        <v>-7.5340299999999997E-3</v>
      </c>
      <c r="L44" s="91">
        <v>1</v>
      </c>
      <c r="M44" s="91">
        <f>L44</f>
        <v>1</v>
      </c>
      <c r="N44" s="91">
        <f t="shared" ref="N44" si="92">M44</f>
        <v>1</v>
      </c>
      <c r="O44" s="91">
        <f t="shared" ref="O44" si="93">N44</f>
        <v>1</v>
      </c>
      <c r="P44" s="91">
        <f t="shared" ref="P44" si="94">O44</f>
        <v>1</v>
      </c>
      <c r="Q44" s="91">
        <f t="shared" ref="Q44" si="95">P44</f>
        <v>1</v>
      </c>
      <c r="R44" s="91">
        <f t="shared" ref="R44" si="96">Q44</f>
        <v>1</v>
      </c>
      <c r="S44" s="91">
        <f t="shared" ref="S44" si="97">R44</f>
        <v>1</v>
      </c>
      <c r="T44" s="91">
        <f t="shared" ref="T44" si="98">S44</f>
        <v>1</v>
      </c>
      <c r="U44" s="91">
        <f t="shared" ref="U44" si="99">T44</f>
        <v>1</v>
      </c>
      <c r="V44" s="91">
        <f t="shared" ref="V44" si="100">U44</f>
        <v>1</v>
      </c>
      <c r="W44" s="91">
        <f t="shared" ref="W44" si="101">V44</f>
        <v>1</v>
      </c>
    </row>
    <row r="45" spans="2:23" s="81" customFormat="1" ht="15" customHeight="1">
      <c r="B45" s="70" t="s">
        <v>441</v>
      </c>
      <c r="C45" s="70"/>
      <c r="D45" s="70" t="s">
        <v>601</v>
      </c>
      <c r="E45" s="70"/>
      <c r="F45" s="85">
        <f>'Wind Paste'!C27</f>
        <v>0</v>
      </c>
      <c r="G45" s="85">
        <f>'Wind Paste'!D27</f>
        <v>0</v>
      </c>
      <c r="H45" s="85">
        <f>'Wind Paste'!E27</f>
        <v>0</v>
      </c>
      <c r="I45" s="85">
        <f>'Wind Paste'!F27</f>
        <v>0.74909999999999999</v>
      </c>
      <c r="J45" s="85">
        <f>'Wind Paste'!G27</f>
        <v>0.21149999999999999</v>
      </c>
      <c r="K45" s="85">
        <f>'Wind Paste'!H27</f>
        <v>-0.21529999999999999</v>
      </c>
      <c r="L45" s="91">
        <f t="shared" ref="L45:L47" si="102">K45</f>
        <v>-0.21529999999999999</v>
      </c>
      <c r="M45" s="91">
        <f>L45</f>
        <v>-0.21529999999999999</v>
      </c>
      <c r="N45" s="91">
        <f t="shared" ref="N45:T45" si="103">M45</f>
        <v>-0.21529999999999999</v>
      </c>
      <c r="O45" s="91">
        <f t="shared" si="103"/>
        <v>-0.21529999999999999</v>
      </c>
      <c r="P45" s="91">
        <f t="shared" si="103"/>
        <v>-0.21529999999999999</v>
      </c>
      <c r="Q45" s="91">
        <f t="shared" si="103"/>
        <v>-0.21529999999999999</v>
      </c>
      <c r="R45" s="91">
        <f t="shared" si="103"/>
        <v>-0.21529999999999999</v>
      </c>
      <c r="S45" s="91">
        <f t="shared" si="103"/>
        <v>-0.21529999999999999</v>
      </c>
      <c r="T45" s="91">
        <f t="shared" si="103"/>
        <v>-0.21529999999999999</v>
      </c>
      <c r="U45" s="91">
        <f t="shared" ref="U45:U47" si="104">T45</f>
        <v>-0.21529999999999999</v>
      </c>
      <c r="V45" s="91">
        <f t="shared" ref="V45:V47" si="105">U45</f>
        <v>-0.21529999999999999</v>
      </c>
      <c r="W45" s="91">
        <f t="shared" ref="W45:W47" si="106">V45</f>
        <v>-0.21529999999999999</v>
      </c>
    </row>
    <row r="46" spans="2:23" s="81" customFormat="1" ht="15" customHeight="1">
      <c r="B46" s="70" t="s">
        <v>442</v>
      </c>
      <c r="C46" s="70"/>
      <c r="D46" s="70" t="s">
        <v>2</v>
      </c>
      <c r="E46" s="70"/>
      <c r="F46" s="85">
        <f>'Wind Paste'!C34</f>
        <v>10.363101859999999</v>
      </c>
      <c r="G46" s="85">
        <f>'Wind Paste'!D34</f>
        <v>13.0798104</v>
      </c>
      <c r="H46" s="85">
        <f>'Wind Paste'!E34</f>
        <v>7.8784998000000002</v>
      </c>
      <c r="I46" s="85">
        <f>'Wind Paste'!F34</f>
        <v>15.50826391</v>
      </c>
      <c r="J46" s="85">
        <f>'Wind Paste'!G34</f>
        <v>15.276468490000001</v>
      </c>
      <c r="K46" s="85">
        <f>'Wind Paste'!H34</f>
        <v>8.0172846900000003</v>
      </c>
      <c r="L46" s="91">
        <f t="shared" si="102"/>
        <v>8.0172846900000003</v>
      </c>
      <c r="M46" s="91">
        <f>L46</f>
        <v>8.0172846900000003</v>
      </c>
      <c r="N46" s="91">
        <v>0</v>
      </c>
      <c r="O46" s="91">
        <f t="shared" ref="O46:T46" si="107">N46</f>
        <v>0</v>
      </c>
      <c r="P46" s="91">
        <f t="shared" si="107"/>
        <v>0</v>
      </c>
      <c r="Q46" s="91">
        <f t="shared" si="107"/>
        <v>0</v>
      </c>
      <c r="R46" s="91">
        <f t="shared" si="107"/>
        <v>0</v>
      </c>
      <c r="S46" s="91">
        <f t="shared" si="107"/>
        <v>0</v>
      </c>
      <c r="T46" s="91">
        <f t="shared" si="107"/>
        <v>0</v>
      </c>
      <c r="U46" s="91">
        <f t="shared" si="104"/>
        <v>0</v>
      </c>
      <c r="V46" s="91">
        <f t="shared" si="105"/>
        <v>0</v>
      </c>
      <c r="W46" s="91">
        <f t="shared" si="106"/>
        <v>0</v>
      </c>
    </row>
    <row r="47" spans="2:23" s="81" customFormat="1" ht="15" customHeight="1">
      <c r="B47" s="70" t="s">
        <v>443</v>
      </c>
      <c r="C47" s="70"/>
      <c r="D47" s="70" t="s">
        <v>600</v>
      </c>
      <c r="E47" s="70"/>
      <c r="F47" s="85">
        <f>-'Wind Paste'!C35</f>
        <v>-0.98928236000000003</v>
      </c>
      <c r="G47" s="85">
        <f>-'Wind Paste'!D35</f>
        <v>-1.9427852700000001</v>
      </c>
      <c r="H47" s="85">
        <f>-'Wind Paste'!E35</f>
        <v>-1.33227999</v>
      </c>
      <c r="I47" s="85">
        <f>-'Wind Paste'!F35</f>
        <v>-2.0027132499999998</v>
      </c>
      <c r="J47" s="85">
        <f>-'Wind Paste'!G35</f>
        <v>-2.2514715999999999</v>
      </c>
      <c r="K47" s="85">
        <f>-'Wind Paste'!H35</f>
        <v>-2.6466868799999999</v>
      </c>
      <c r="L47" s="91">
        <f t="shared" si="102"/>
        <v>-2.6466868799999999</v>
      </c>
      <c r="M47" s="91">
        <f>L47</f>
        <v>-2.6466868799999999</v>
      </c>
      <c r="N47" s="91">
        <v>-50</v>
      </c>
      <c r="O47" s="91">
        <v>0</v>
      </c>
      <c r="P47" s="91">
        <f t="shared" ref="P47:T47" si="108">O47</f>
        <v>0</v>
      </c>
      <c r="Q47" s="91">
        <f t="shared" si="108"/>
        <v>0</v>
      </c>
      <c r="R47" s="91">
        <f t="shared" si="108"/>
        <v>0</v>
      </c>
      <c r="S47" s="91">
        <f t="shared" si="108"/>
        <v>0</v>
      </c>
      <c r="T47" s="91">
        <f t="shared" si="108"/>
        <v>0</v>
      </c>
      <c r="U47" s="91">
        <f t="shared" si="104"/>
        <v>0</v>
      </c>
      <c r="V47" s="91">
        <f t="shared" si="105"/>
        <v>0</v>
      </c>
      <c r="W47" s="91">
        <f t="shared" si="106"/>
        <v>0</v>
      </c>
    </row>
    <row r="48" spans="2:23" s="81" customFormat="1" ht="15" customHeight="1">
      <c r="B48" s="70"/>
      <c r="C48" s="70"/>
      <c r="D48" s="70"/>
      <c r="E48" s="70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</row>
    <row r="49" spans="2:24" s="81" customFormat="1" ht="15" customHeight="1">
      <c r="B49" s="81" t="s">
        <v>444</v>
      </c>
      <c r="D49" s="81" t="s">
        <v>602</v>
      </c>
      <c r="F49" s="82">
        <f t="shared" ref="F49:W49" si="109">F35+F39+F45+F46+F47</f>
        <v>48.083120000000086</v>
      </c>
      <c r="G49" s="82">
        <f t="shared" si="109"/>
        <v>44.835264129999942</v>
      </c>
      <c r="H49" s="82">
        <f t="shared" si="109"/>
        <v>74.831856019999933</v>
      </c>
      <c r="I49" s="82">
        <f t="shared" si="109"/>
        <v>48.348883509999865</v>
      </c>
      <c r="J49" s="82">
        <f t="shared" si="109"/>
        <v>48.945314549999942</v>
      </c>
      <c r="K49" s="82">
        <f t="shared" si="109"/>
        <v>136.76780138999985</v>
      </c>
      <c r="L49" s="82">
        <f t="shared" ca="1" si="109"/>
        <v>133.95731621046679</v>
      </c>
      <c r="M49" s="82">
        <f t="shared" ca="1" si="109"/>
        <v>143.80887886083082</v>
      </c>
      <c r="N49" s="82">
        <f t="shared" ca="1" si="109"/>
        <v>-36.624491493672735</v>
      </c>
      <c r="O49" s="82">
        <f t="shared" ca="1" si="109"/>
        <v>135.35049357559626</v>
      </c>
      <c r="P49" s="82">
        <f t="shared" ca="1" si="109"/>
        <v>148.01265556720119</v>
      </c>
      <c r="Q49" s="82">
        <f t="shared" ca="1" si="109"/>
        <v>162.59029369875364</v>
      </c>
      <c r="R49" s="82">
        <f t="shared" ca="1" si="109"/>
        <v>177.40120672374374</v>
      </c>
      <c r="S49" s="82">
        <f t="shared" ca="1" si="109"/>
        <v>194.73332219955822</v>
      </c>
      <c r="T49" s="82">
        <f t="shared" ca="1" si="109"/>
        <v>212.74061573802672</v>
      </c>
      <c r="U49" s="82">
        <f t="shared" ca="1" si="109"/>
        <v>232.59643273974189</v>
      </c>
      <c r="V49" s="82">
        <f t="shared" ca="1" si="109"/>
        <v>255.49229129453298</v>
      </c>
      <c r="W49" s="82">
        <f t="shared" ca="1" si="109"/>
        <v>279.63964916206328</v>
      </c>
    </row>
    <row r="50" spans="2:24" s="83" customFormat="1" ht="15" customHeight="1">
      <c r="C50" s="83" t="s">
        <v>18</v>
      </c>
      <c r="E50" s="83" t="s">
        <v>18</v>
      </c>
      <c r="F50" s="84"/>
      <c r="G50" s="84">
        <f t="shared" ref="G50:L50" si="110">(G49-F49)/ABS(F49)</f>
        <v>-6.7546695597127199E-2</v>
      </c>
      <c r="H50" s="84">
        <f t="shared" si="110"/>
        <v>0.66904015114140536</v>
      </c>
      <c r="I50" s="84">
        <f t="shared" si="110"/>
        <v>-0.35389971488776245</v>
      </c>
      <c r="J50" s="84">
        <f t="shared" si="110"/>
        <v>1.2335983722906833E-2</v>
      </c>
      <c r="K50" s="84">
        <f t="shared" si="110"/>
        <v>1.7942981396163078</v>
      </c>
      <c r="L50" s="84">
        <f t="shared" ca="1" si="110"/>
        <v>-2.0549318998839713E-2</v>
      </c>
      <c r="M50" s="84">
        <f ca="1">(M49-L49)/ABS(L49)</f>
        <v>7.3542550187298217E-2</v>
      </c>
      <c r="N50" s="84">
        <f t="shared" ref="N50:T50" ca="1" si="111">(N49-M49)/ABS(M49)</f>
        <v>-1.2546747584974611</v>
      </c>
      <c r="O50" s="84">
        <f t="shared" ca="1" si="111"/>
        <v>4.6956279269837635</v>
      </c>
      <c r="P50" s="84">
        <f t="shared" ca="1" si="111"/>
        <v>9.3550911098324391E-2</v>
      </c>
      <c r="Q50" s="84">
        <f t="shared" ca="1" si="111"/>
        <v>9.8489133079122826E-2</v>
      </c>
      <c r="R50" s="84">
        <f t="shared" ca="1" si="111"/>
        <v>9.1093463749021053E-2</v>
      </c>
      <c r="S50" s="84">
        <f t="shared" ca="1" si="111"/>
        <v>9.7700099091235268E-2</v>
      </c>
      <c r="T50" s="84">
        <f t="shared" ca="1" si="111"/>
        <v>9.2471557179181915E-2</v>
      </c>
      <c r="U50" s="84">
        <f t="shared" ref="U50" ca="1" si="112">(U49-T49)/ABS(T49)</f>
        <v>9.3333456485648419E-2</v>
      </c>
      <c r="V50" s="84">
        <f t="shared" ref="V50" ca="1" si="113">(V49-U49)/ABS(U49)</f>
        <v>9.8435983239733751E-2</v>
      </c>
      <c r="W50" s="84">
        <f t="shared" ref="W50" ca="1" si="114">(W49-V49)/ABS(V49)</f>
        <v>9.4513058476950643E-2</v>
      </c>
    </row>
    <row r="51" spans="2:24" s="83" customFormat="1" ht="15" customHeight="1"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</row>
    <row r="52" spans="2:24" ht="15" customHeight="1">
      <c r="B52" s="70" t="s">
        <v>445</v>
      </c>
      <c r="D52" s="70" t="s">
        <v>603</v>
      </c>
      <c r="F52" s="85">
        <f>-'Wind Paste'!C40</f>
        <v>-4.2754756600000006</v>
      </c>
      <c r="G52" s="85">
        <f>-'Wind Paste'!D40</f>
        <v>-3.6224810299999999</v>
      </c>
      <c r="H52" s="85">
        <f>-'Wind Paste'!E40</f>
        <v>-10.283351300000001</v>
      </c>
      <c r="I52" s="85">
        <f>-'Wind Paste'!F40</f>
        <v>-8.0812101700000003</v>
      </c>
      <c r="J52" s="85">
        <f>-'Wind Paste'!G40</f>
        <v>-6.7785216100000003</v>
      </c>
      <c r="K52" s="85">
        <f>-'Wind Paste'!H40</f>
        <v>-28.127304370000001</v>
      </c>
      <c r="L52" s="85">
        <f t="shared" ref="L52:W52" ca="1" si="115">-L49*L53</f>
        <v>-27.549307419923412</v>
      </c>
      <c r="M52" s="85">
        <f t="shared" ca="1" si="115"/>
        <v>-29.575353743478438</v>
      </c>
      <c r="N52" s="85">
        <f t="shared" ca="1" si="115"/>
        <v>7.5320960720973549</v>
      </c>
      <c r="O52" s="85">
        <f t="shared" ca="1" si="115"/>
        <v>-27.835824592767697</v>
      </c>
      <c r="P52" s="85">
        <f t="shared" ca="1" si="115"/>
        <v>-30.439891344594262</v>
      </c>
      <c r="Q52" s="85">
        <f t="shared" ca="1" si="115"/>
        <v>-33.437889854146043</v>
      </c>
      <c r="R52" s="85">
        <f t="shared" ca="1" si="115"/>
        <v>-36.483863061418454</v>
      </c>
      <c r="S52" s="85">
        <f t="shared" ca="1" si="115"/>
        <v>-40.048340097750099</v>
      </c>
      <c r="T52" s="85">
        <f t="shared" ca="1" si="115"/>
        <v>-43.751672469030517</v>
      </c>
      <c r="U52" s="85">
        <f t="shared" ca="1" si="115"/>
        <v>-47.835167287593123</v>
      </c>
      <c r="V52" s="85">
        <f t="shared" ca="1" si="115"/>
        <v>-52.543869012984494</v>
      </c>
      <c r="W52" s="85">
        <f t="shared" ca="1" si="115"/>
        <v>-57.509950777613938</v>
      </c>
    </row>
    <row r="53" spans="2:24" ht="15" customHeight="1">
      <c r="C53" s="70" t="s">
        <v>446</v>
      </c>
      <c r="E53" s="70" t="s">
        <v>604</v>
      </c>
      <c r="F53" s="103">
        <f t="shared" ref="F53:K53" si="116">-F52/F49</f>
        <v>8.8918432497724631E-2</v>
      </c>
      <c r="G53" s="103">
        <f t="shared" si="116"/>
        <v>8.0795353842381942E-2</v>
      </c>
      <c r="H53" s="103">
        <f t="shared" si="116"/>
        <v>0.13741943400751175</v>
      </c>
      <c r="I53" s="103">
        <f t="shared" si="116"/>
        <v>0.16714367702676292</v>
      </c>
      <c r="J53" s="103">
        <f t="shared" si="116"/>
        <v>0.13849173659054578</v>
      </c>
      <c r="K53" s="103">
        <f t="shared" si="116"/>
        <v>0.20565735563587562</v>
      </c>
      <c r="L53" s="104">
        <f>K53</f>
        <v>0.20565735563587562</v>
      </c>
      <c r="M53" s="104">
        <f>L53</f>
        <v>0.20565735563587562</v>
      </c>
      <c r="N53" s="104">
        <f t="shared" ref="N53:T53" si="117">M53</f>
        <v>0.20565735563587562</v>
      </c>
      <c r="O53" s="104">
        <f t="shared" si="117"/>
        <v>0.20565735563587562</v>
      </c>
      <c r="P53" s="104">
        <f t="shared" si="117"/>
        <v>0.20565735563587562</v>
      </c>
      <c r="Q53" s="104">
        <f t="shared" si="117"/>
        <v>0.20565735563587562</v>
      </c>
      <c r="R53" s="104">
        <f t="shared" si="117"/>
        <v>0.20565735563587562</v>
      </c>
      <c r="S53" s="104">
        <f t="shared" si="117"/>
        <v>0.20565735563587562</v>
      </c>
      <c r="T53" s="104">
        <f t="shared" si="117"/>
        <v>0.20565735563587562</v>
      </c>
      <c r="U53" s="104">
        <f t="shared" ref="U53" si="118">T53</f>
        <v>0.20565735563587562</v>
      </c>
      <c r="V53" s="104">
        <f t="shared" ref="V53" si="119">U53</f>
        <v>0.20565735563587562</v>
      </c>
      <c r="W53" s="104">
        <f t="shared" ref="W53" si="120">V53</f>
        <v>0.20565735563587562</v>
      </c>
    </row>
    <row r="54" spans="2:24" ht="15" customHeight="1"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</row>
    <row r="55" spans="2:24" ht="15" customHeight="1">
      <c r="B55" s="70" t="s">
        <v>722</v>
      </c>
      <c r="D55" s="70" t="s">
        <v>585</v>
      </c>
      <c r="F55" s="105">
        <f>-'Wind Paste'!C45</f>
        <v>-4.5535545499999994</v>
      </c>
      <c r="G55" s="105">
        <f>-'Wind Paste'!D45</f>
        <v>-3.8093247200000002</v>
      </c>
      <c r="H55" s="105">
        <f>-'Wind Paste'!E45</f>
        <v>-3.4616466899999998</v>
      </c>
      <c r="I55" s="105">
        <f>-'Wind Paste'!F45</f>
        <v>-3.4256041600000002</v>
      </c>
      <c r="J55" s="105">
        <f>-'Wind Paste'!G45</f>
        <v>-4.2202677499999997</v>
      </c>
      <c r="K55" s="105">
        <f>-'Wind Paste'!H45</f>
        <v>-6.2734361399999994</v>
      </c>
      <c r="L55" s="85">
        <f>-'Other ASPT'!L76</f>
        <v>-5.7124251690000003</v>
      </c>
      <c r="M55" s="85">
        <f>-'Other ASPT'!M76</f>
        <v>-7.4261527196999992</v>
      </c>
      <c r="N55" s="85">
        <f>-'Other ASPT'!N76</f>
        <v>-9.6539985356099987</v>
      </c>
      <c r="O55" s="85">
        <f>-'Other ASPT'!O76</f>
        <v>-12.550198096293</v>
      </c>
      <c r="P55" s="85">
        <f>-'Other ASPT'!P76</f>
        <v>-16.3152575251809</v>
      </c>
      <c r="Q55" s="85">
        <f>-'Other ASPT'!Q76</f>
        <v>-21.209834782735172</v>
      </c>
      <c r="R55" s="85">
        <f>-'Other ASPT'!R76</f>
        <v>-27.572785217555722</v>
      </c>
      <c r="S55" s="85">
        <f>-'Other ASPT'!S76</f>
        <v>-35.844620782822439</v>
      </c>
      <c r="T55" s="85">
        <f>-'Other ASPT'!T76</f>
        <v>-46.598007017669168</v>
      </c>
      <c r="U55" s="85">
        <f>-'Other ASPT'!U76</f>
        <v>-60.577409122969925</v>
      </c>
      <c r="V55" s="85">
        <f>-'Other ASPT'!V76</f>
        <v>-78.750631859860903</v>
      </c>
      <c r="W55" s="85">
        <f>-'Other ASPT'!W76</f>
        <v>-102.37582141781917</v>
      </c>
    </row>
    <row r="56" spans="2:24" ht="15" customHeight="1"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</row>
    <row r="57" spans="2:24" s="81" customFormat="1" ht="15" customHeight="1">
      <c r="B57" s="81" t="s">
        <v>447</v>
      </c>
      <c r="D57" s="81" t="s">
        <v>11</v>
      </c>
      <c r="F57" s="82">
        <f t="shared" ref="F57:W57" si="121">F49+F52+F55</f>
        <v>39.254089790000087</v>
      </c>
      <c r="G57" s="82">
        <f t="shared" si="121"/>
        <v>37.40345837999994</v>
      </c>
      <c r="H57" s="82">
        <f t="shared" si="121"/>
        <v>61.086858029999924</v>
      </c>
      <c r="I57" s="82">
        <f t="shared" si="121"/>
        <v>36.842069179999868</v>
      </c>
      <c r="J57" s="82">
        <f t="shared" si="121"/>
        <v>37.946525189999946</v>
      </c>
      <c r="K57" s="82">
        <f t="shared" si="121"/>
        <v>102.36706087999984</v>
      </c>
      <c r="L57" s="82">
        <f t="shared" ca="1" si="121"/>
        <v>100.69558362154338</v>
      </c>
      <c r="M57" s="82">
        <f t="shared" ca="1" si="121"/>
        <v>106.80737239765237</v>
      </c>
      <c r="N57" s="82">
        <f t="shared" ca="1" si="121"/>
        <v>-38.746393957185383</v>
      </c>
      <c r="O57" s="82">
        <f t="shared" ca="1" si="121"/>
        <v>94.964470886535565</v>
      </c>
      <c r="P57" s="82">
        <f t="shared" ca="1" si="121"/>
        <v>101.25750669742604</v>
      </c>
      <c r="Q57" s="82">
        <f t="shared" ca="1" si="121"/>
        <v>107.94256906187242</v>
      </c>
      <c r="R57" s="82">
        <f t="shared" ca="1" si="121"/>
        <v>113.34455844476958</v>
      </c>
      <c r="S57" s="82">
        <f t="shared" ca="1" si="121"/>
        <v>118.84036131898569</v>
      </c>
      <c r="T57" s="82">
        <f t="shared" ca="1" si="121"/>
        <v>122.39093625132702</v>
      </c>
      <c r="U57" s="82">
        <f t="shared" ca="1" si="121"/>
        <v>124.18385632917884</v>
      </c>
      <c r="V57" s="82">
        <f t="shared" ca="1" si="121"/>
        <v>124.19779042168759</v>
      </c>
      <c r="W57" s="82">
        <f t="shared" ca="1" si="121"/>
        <v>119.75387696663017</v>
      </c>
    </row>
    <row r="58" spans="2:24" s="83" customFormat="1" ht="15" customHeight="1">
      <c r="C58" s="83" t="s">
        <v>18</v>
      </c>
      <c r="E58" s="83" t="s">
        <v>18</v>
      </c>
      <c r="F58" s="84"/>
      <c r="G58" s="84">
        <f t="shared" ref="G58:L58" si="122">(G57-F57)/ABS(F57)</f>
        <v>-4.7144932410879456E-2</v>
      </c>
      <c r="H58" s="84">
        <f t="shared" si="122"/>
        <v>0.63318742907109815</v>
      </c>
      <c r="I58" s="84">
        <f t="shared" si="122"/>
        <v>-0.3968904218006003</v>
      </c>
      <c r="J58" s="84">
        <f t="shared" si="122"/>
        <v>2.997812106057399E-2</v>
      </c>
      <c r="K58" s="84">
        <f t="shared" si="122"/>
        <v>1.6976662650254113</v>
      </c>
      <c r="L58" s="84">
        <f t="shared" ca="1" si="122"/>
        <v>-1.6328272435367254E-2</v>
      </c>
      <c r="M58" s="84">
        <f ca="1">(M57-L57)/ABS(L57)</f>
        <v>6.0695698423872131E-2</v>
      </c>
      <c r="N58" s="84">
        <f t="shared" ref="N58:T58" ca="1" si="123">(N57-M57)/ABS(M57)</f>
        <v>-1.3627689089937487</v>
      </c>
      <c r="O58" s="84">
        <f t="shared" ca="1" si="123"/>
        <v>3.4509241038397258</v>
      </c>
      <c r="P58" s="84">
        <f t="shared" ca="1" si="123"/>
        <v>6.626726555881568E-2</v>
      </c>
      <c r="Q58" s="84">
        <f t="shared" ca="1" si="123"/>
        <v>6.6020412535165801E-2</v>
      </c>
      <c r="R58" s="84">
        <f t="shared" ca="1" si="123"/>
        <v>5.004503255616187E-2</v>
      </c>
      <c r="S58" s="84">
        <f t="shared" ca="1" si="123"/>
        <v>4.8487575845064496E-2</v>
      </c>
      <c r="T58" s="84">
        <f t="shared" ca="1" si="123"/>
        <v>2.9876843968953008E-2</v>
      </c>
      <c r="U58" s="84">
        <f t="shared" ref="U58" ca="1" si="124">(U57-T57)/ABS(T57)</f>
        <v>1.4649124622840511E-2</v>
      </c>
      <c r="V58" s="84">
        <f t="shared" ref="V58" ca="1" si="125">(V57-U57)/ABS(U57)</f>
        <v>1.1220534553068221E-4</v>
      </c>
      <c r="W58" s="84">
        <f t="shared" ref="W58" ca="1" si="126">(W57-V57)/ABS(V57)</f>
        <v>-3.5780938130775396E-2</v>
      </c>
    </row>
    <row r="59" spans="2:24" s="83" customFormat="1" ht="15" customHeight="1"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</row>
    <row r="60" spans="2:24" ht="15" customHeight="1">
      <c r="B60" s="107" t="s">
        <v>1005</v>
      </c>
      <c r="D60" s="70" t="s">
        <v>1006</v>
      </c>
      <c r="F60" s="91"/>
      <c r="G60" s="91"/>
      <c r="H60" s="91"/>
      <c r="I60" s="91"/>
      <c r="J60" s="91"/>
      <c r="K60" s="91"/>
      <c r="L60" s="91"/>
      <c r="M60" s="91">
        <f>5*7*6%</f>
        <v>2.1</v>
      </c>
      <c r="N60" s="91">
        <v>0</v>
      </c>
      <c r="O60" s="91">
        <f t="shared" ref="O60:W60" si="127">5*7*6%</f>
        <v>2.1</v>
      </c>
      <c r="P60" s="91">
        <f t="shared" si="127"/>
        <v>2.1</v>
      </c>
      <c r="Q60" s="91">
        <f t="shared" si="127"/>
        <v>2.1</v>
      </c>
      <c r="R60" s="91">
        <f t="shared" si="127"/>
        <v>2.1</v>
      </c>
      <c r="S60" s="91">
        <f t="shared" si="127"/>
        <v>2.1</v>
      </c>
      <c r="T60" s="91">
        <f t="shared" si="127"/>
        <v>2.1</v>
      </c>
      <c r="U60" s="91">
        <f t="shared" si="127"/>
        <v>2.1</v>
      </c>
      <c r="V60" s="91">
        <f t="shared" si="127"/>
        <v>2.1</v>
      </c>
      <c r="W60" s="91">
        <f t="shared" si="127"/>
        <v>2.1</v>
      </c>
      <c r="X60" s="88"/>
    </row>
    <row r="61" spans="2:24" ht="15" customHeight="1">
      <c r="B61" s="107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88"/>
    </row>
    <row r="62" spans="2:24" ht="15" customHeight="1">
      <c r="B62" s="107" t="s">
        <v>1007</v>
      </c>
      <c r="D62" s="70" t="s">
        <v>1008</v>
      </c>
      <c r="F62" s="91">
        <f t="shared" ref="F62:L62" si="128">F57-F60</f>
        <v>39.254089790000087</v>
      </c>
      <c r="G62" s="91">
        <f t="shared" si="128"/>
        <v>37.40345837999994</v>
      </c>
      <c r="H62" s="91">
        <f t="shared" si="128"/>
        <v>61.086858029999924</v>
      </c>
      <c r="I62" s="91">
        <f t="shared" si="128"/>
        <v>36.842069179999868</v>
      </c>
      <c r="J62" s="91">
        <f t="shared" si="128"/>
        <v>37.946525189999946</v>
      </c>
      <c r="K62" s="91">
        <f t="shared" si="128"/>
        <v>102.36706087999984</v>
      </c>
      <c r="L62" s="91">
        <f t="shared" ca="1" si="128"/>
        <v>100.69558362154338</v>
      </c>
      <c r="M62" s="91">
        <f ca="1">M57-M60</f>
        <v>104.70737239765238</v>
      </c>
      <c r="N62" s="91">
        <f t="shared" ref="N62:W62" ca="1" si="129">N57-N60</f>
        <v>-38.746393957185383</v>
      </c>
      <c r="O62" s="91">
        <f t="shared" ca="1" si="129"/>
        <v>92.864470886535571</v>
      </c>
      <c r="P62" s="91">
        <f t="shared" ca="1" si="129"/>
        <v>99.157506697426044</v>
      </c>
      <c r="Q62" s="91">
        <f t="shared" ca="1" si="129"/>
        <v>105.84256906187242</v>
      </c>
      <c r="R62" s="91">
        <f t="shared" ca="1" si="129"/>
        <v>111.24455844476958</v>
      </c>
      <c r="S62" s="91">
        <f t="shared" ca="1" si="129"/>
        <v>116.74036131898569</v>
      </c>
      <c r="T62" s="91">
        <f t="shared" ca="1" si="129"/>
        <v>120.29093625132703</v>
      </c>
      <c r="U62" s="91">
        <f t="shared" ca="1" si="129"/>
        <v>122.08385632917884</v>
      </c>
      <c r="V62" s="91">
        <f t="shared" ca="1" si="129"/>
        <v>122.09779042168759</v>
      </c>
      <c r="W62" s="91">
        <f t="shared" ca="1" si="129"/>
        <v>117.65387696663018</v>
      </c>
      <c r="X62" s="88"/>
    </row>
    <row r="63" spans="2:24" s="83" customFormat="1" ht="15" customHeight="1">
      <c r="C63" s="83" t="s">
        <v>18</v>
      </c>
      <c r="E63" s="83" t="s">
        <v>18</v>
      </c>
      <c r="F63" s="84"/>
      <c r="G63" s="84"/>
      <c r="H63" s="84"/>
      <c r="I63" s="84"/>
      <c r="J63" s="84"/>
      <c r="K63" s="84"/>
      <c r="L63" s="84"/>
      <c r="M63" s="84"/>
      <c r="N63" s="84">
        <f t="shared" ref="N63" ca="1" si="130">(N62-M62)/ABS(M62)</f>
        <v>-1.370044563911281</v>
      </c>
      <c r="O63" s="84">
        <f t="shared" ref="O63" ca="1" si="131">(O62-N62)/ABS(N62)</f>
        <v>3.3967255117766686</v>
      </c>
      <c r="P63" s="84">
        <f t="shared" ref="P63" ca="1" si="132">(P62-O62)/ABS(O62)</f>
        <v>6.7765806996084449E-2</v>
      </c>
      <c r="Q63" s="84">
        <f t="shared" ref="Q63" ca="1" si="133">(Q62-P62)/ABS(P62)</f>
        <v>6.7418621011170646E-2</v>
      </c>
      <c r="R63" s="84">
        <f t="shared" ref="R63" ca="1" si="134">(R62-Q62)/ABS(Q62)</f>
        <v>5.1037965449792826E-2</v>
      </c>
      <c r="S63" s="84">
        <f t="shared" ref="S63" ca="1" si="135">(S62-R62)/ABS(R62)</f>
        <v>4.9402891710381078E-2</v>
      </c>
      <c r="T63" s="84">
        <f t="shared" ref="T63" ca="1" si="136">(T62-S62)/ABS(S62)</f>
        <v>3.0414287674162765E-2</v>
      </c>
      <c r="U63" s="84">
        <f t="shared" ref="U63" ca="1" si="137">(U62-T62)/ABS(T62)</f>
        <v>1.4904864270952408E-2</v>
      </c>
      <c r="V63" s="84">
        <f t="shared" ref="V63" ca="1" si="138">(V62-U62)/ABS(U62)</f>
        <v>1.141354223868645E-4</v>
      </c>
      <c r="W63" s="84">
        <f t="shared" ref="W63" ca="1" si="139">(W62-V62)/ABS(V62)</f>
        <v>-3.6396346237794516E-2</v>
      </c>
    </row>
    <row r="64" spans="2:24" s="83" customFormat="1" ht="15" customHeight="1"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</row>
    <row r="65" spans="2:24" ht="15" customHeight="1">
      <c r="B65" s="70" t="s">
        <v>448</v>
      </c>
      <c r="D65" s="70" t="s">
        <v>812</v>
      </c>
      <c r="F65" s="93">
        <v>58</v>
      </c>
      <c r="G65" s="93">
        <f>F65</f>
        <v>58</v>
      </c>
      <c r="H65" s="93">
        <v>58</v>
      </c>
      <c r="I65" s="93">
        <v>78</v>
      </c>
      <c r="J65" s="93">
        <v>117</v>
      </c>
      <c r="K65" s="93">
        <v>117</v>
      </c>
      <c r="L65" s="85">
        <f>L189</f>
        <v>167</v>
      </c>
      <c r="M65" s="85">
        <f t="shared" ref="M65:W65" si="140">M189</f>
        <v>167</v>
      </c>
      <c r="N65" s="85">
        <f t="shared" si="140"/>
        <v>167</v>
      </c>
      <c r="O65" s="85">
        <f t="shared" si="140"/>
        <v>217</v>
      </c>
      <c r="P65" s="85">
        <f t="shared" si="140"/>
        <v>217</v>
      </c>
      <c r="Q65" s="85">
        <f t="shared" si="140"/>
        <v>217</v>
      </c>
      <c r="R65" s="85">
        <f t="shared" si="140"/>
        <v>217</v>
      </c>
      <c r="S65" s="85">
        <f t="shared" si="140"/>
        <v>217</v>
      </c>
      <c r="T65" s="85">
        <f t="shared" si="140"/>
        <v>217</v>
      </c>
      <c r="U65" s="85">
        <f t="shared" si="140"/>
        <v>217</v>
      </c>
      <c r="V65" s="85">
        <f t="shared" si="140"/>
        <v>217</v>
      </c>
      <c r="W65" s="85">
        <f t="shared" si="140"/>
        <v>217</v>
      </c>
      <c r="X65" s="88"/>
    </row>
    <row r="66" spans="2:24" ht="15" customHeight="1"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</row>
    <row r="67" spans="2:24" s="106" customFormat="1" ht="15" customHeight="1">
      <c r="B67" s="291" t="s">
        <v>810</v>
      </c>
      <c r="C67" s="111"/>
      <c r="D67" s="111" t="s">
        <v>811</v>
      </c>
      <c r="E67" s="111"/>
      <c r="F67" s="292">
        <f t="shared" ref="F67:K67" si="141">$L$65</f>
        <v>167</v>
      </c>
      <c r="G67" s="292">
        <f t="shared" si="141"/>
        <v>167</v>
      </c>
      <c r="H67" s="292">
        <f t="shared" si="141"/>
        <v>167</v>
      </c>
      <c r="I67" s="292">
        <f t="shared" si="141"/>
        <v>167</v>
      </c>
      <c r="J67" s="292">
        <f t="shared" si="141"/>
        <v>167</v>
      </c>
      <c r="K67" s="292">
        <f t="shared" si="141"/>
        <v>167</v>
      </c>
      <c r="L67" s="292">
        <f>$L$65</f>
        <v>167</v>
      </c>
      <c r="M67" s="292">
        <f t="shared" ref="M67:W67" si="142">$L$65</f>
        <v>167</v>
      </c>
      <c r="N67" s="292">
        <f t="shared" si="142"/>
        <v>167</v>
      </c>
      <c r="O67" s="292">
        <f t="shared" si="142"/>
        <v>167</v>
      </c>
      <c r="P67" s="292">
        <f t="shared" si="142"/>
        <v>167</v>
      </c>
      <c r="Q67" s="292">
        <f t="shared" si="142"/>
        <v>167</v>
      </c>
      <c r="R67" s="292">
        <f t="shared" si="142"/>
        <v>167</v>
      </c>
      <c r="S67" s="292">
        <f t="shared" si="142"/>
        <v>167</v>
      </c>
      <c r="T67" s="292">
        <f t="shared" si="142"/>
        <v>167</v>
      </c>
      <c r="U67" s="292">
        <f t="shared" si="142"/>
        <v>167</v>
      </c>
      <c r="V67" s="292">
        <f t="shared" si="142"/>
        <v>167</v>
      </c>
      <c r="W67" s="292">
        <f t="shared" si="142"/>
        <v>167</v>
      </c>
    </row>
    <row r="68" spans="2:24" ht="15" customHeight="1"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</row>
    <row r="69" spans="2:24" ht="15" customHeight="1">
      <c r="B69" s="107" t="s">
        <v>813</v>
      </c>
      <c r="D69" s="70" t="s">
        <v>814</v>
      </c>
      <c r="F69" s="329">
        <f>F62/F67</f>
        <v>0.23505442988024003</v>
      </c>
      <c r="G69" s="329">
        <f t="shared" ref="G69:W69" si="143">G62/G67</f>
        <v>0.22397280467065833</v>
      </c>
      <c r="H69" s="329">
        <f t="shared" si="143"/>
        <v>0.36578956904191573</v>
      </c>
      <c r="I69" s="329">
        <f t="shared" si="143"/>
        <v>0.22061119269460999</v>
      </c>
      <c r="J69" s="329">
        <f t="shared" si="143"/>
        <v>0.22722470173652662</v>
      </c>
      <c r="K69" s="329">
        <f t="shared" si="143"/>
        <v>0.61297641245508883</v>
      </c>
      <c r="L69" s="329">
        <f t="shared" ca="1" si="143"/>
        <v>0.60296756659606809</v>
      </c>
      <c r="M69" s="329">
        <f t="shared" ca="1" si="143"/>
        <v>0.62699025387815799</v>
      </c>
      <c r="N69" s="329">
        <f t="shared" ca="1" si="143"/>
        <v>-0.23201433507296637</v>
      </c>
      <c r="O69" s="329">
        <f t="shared" ca="1" si="143"/>
        <v>0.55607467596727889</v>
      </c>
      <c r="P69" s="329">
        <f t="shared" ca="1" si="143"/>
        <v>0.5937575251342877</v>
      </c>
      <c r="Q69" s="329">
        <f t="shared" ca="1" si="143"/>
        <v>0.63378783869384681</v>
      </c>
      <c r="R69" s="329">
        <f t="shared" ca="1" si="143"/>
        <v>0.66613508050760228</v>
      </c>
      <c r="S69" s="329">
        <f t="shared" ca="1" si="143"/>
        <v>0.6990440797544053</v>
      </c>
      <c r="T69" s="329">
        <f t="shared" ca="1" si="143"/>
        <v>0.72030500749297621</v>
      </c>
      <c r="U69" s="329">
        <f t="shared" ca="1" si="143"/>
        <v>0.73104105586334633</v>
      </c>
      <c r="V69" s="329">
        <f t="shared" ca="1" si="143"/>
        <v>0.73112449354303943</v>
      </c>
      <c r="W69" s="329">
        <f t="shared" ca="1" si="143"/>
        <v>0.7045142333331148</v>
      </c>
    </row>
    <row r="70" spans="2:24" s="83" customFormat="1" ht="15" customHeight="1">
      <c r="C70" s="83" t="s">
        <v>18</v>
      </c>
      <c r="E70" s="83" t="s">
        <v>18</v>
      </c>
      <c r="F70" s="84"/>
      <c r="G70" s="84">
        <f t="shared" ref="G70:L70" si="144">(G69-F69)/ABS(F69)</f>
        <v>-4.7144932410879359E-2</v>
      </c>
      <c r="H70" s="84">
        <f t="shared" si="144"/>
        <v>0.63318742907109815</v>
      </c>
      <c r="I70" s="84">
        <f t="shared" si="144"/>
        <v>-0.3968904218006003</v>
      </c>
      <c r="J70" s="84">
        <f t="shared" si="144"/>
        <v>2.9978121060573952E-2</v>
      </c>
      <c r="K70" s="84">
        <f t="shared" si="144"/>
        <v>1.6976662650254111</v>
      </c>
      <c r="L70" s="84">
        <f t="shared" ca="1" si="144"/>
        <v>-1.6328272435367247E-2</v>
      </c>
      <c r="M70" s="84">
        <f ca="1">(M69-L69)/ABS(L69)</f>
        <v>3.9840761946293622E-2</v>
      </c>
      <c r="N70" s="84">
        <f t="shared" ref="N70:T70" ca="1" si="145">(N69-M69)/ABS(M69)</f>
        <v>-1.370044563911281</v>
      </c>
      <c r="O70" s="84">
        <f t="shared" ca="1" si="145"/>
        <v>3.3967255117766686</v>
      </c>
      <c r="P70" s="84">
        <f t="shared" ca="1" si="145"/>
        <v>6.7765806996084435E-2</v>
      </c>
      <c r="Q70" s="84">
        <f t="shared" ca="1" si="145"/>
        <v>6.7418621011170535E-2</v>
      </c>
      <c r="R70" s="84">
        <f t="shared" ca="1" si="145"/>
        <v>5.1037965449792916E-2</v>
      </c>
      <c r="S70" s="84">
        <f t="shared" ca="1" si="145"/>
        <v>4.9402891710381015E-2</v>
      </c>
      <c r="T70" s="84">
        <f t="shared" ca="1" si="145"/>
        <v>3.0414287674162835E-2</v>
      </c>
      <c r="U70" s="84">
        <f t="shared" ref="U70" ca="1" si="146">(U69-T69)/ABS(T69)</f>
        <v>1.4904864270952344E-2</v>
      </c>
      <c r="V70" s="84">
        <f t="shared" ref="V70" ca="1" si="147">(V69-U69)/ABS(U69)</f>
        <v>1.1413542238685996E-4</v>
      </c>
      <c r="W70" s="84">
        <f t="shared" ref="W70" ca="1" si="148">(W69-V69)/ABS(V69)</f>
        <v>-3.6396346237794523E-2</v>
      </c>
    </row>
    <row r="71" spans="2:24" s="83" customFormat="1" ht="15" customHeight="1"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</row>
    <row r="72" spans="2:24" ht="15" customHeight="1">
      <c r="B72" s="107" t="s">
        <v>1004</v>
      </c>
      <c r="D72" s="70" t="s">
        <v>775</v>
      </c>
      <c r="F72" s="97">
        <f>-F75*F65</f>
        <v>-5.8000000000000007</v>
      </c>
      <c r="G72" s="97">
        <f t="shared" ref="G72:K72" si="149">-G75*G65</f>
        <v>-5.8000000000000007</v>
      </c>
      <c r="H72" s="97">
        <f t="shared" si="149"/>
        <v>0</v>
      </c>
      <c r="I72" s="97">
        <f t="shared" si="149"/>
        <v>0</v>
      </c>
      <c r="J72" s="97">
        <f t="shared" si="149"/>
        <v>-23.400000000000002</v>
      </c>
      <c r="K72" s="97">
        <f t="shared" si="149"/>
        <v>-35.1</v>
      </c>
      <c r="L72" s="97">
        <f ca="1">-L73*L57</f>
        <v>-30.20867508646301</v>
      </c>
      <c r="M72" s="97">
        <f t="shared" ref="M72:W72" ca="1" si="150">-M73*M57</f>
        <v>-32.042211719295707</v>
      </c>
      <c r="N72" s="97">
        <f t="shared" ca="1" si="150"/>
        <v>0</v>
      </c>
      <c r="O72" s="97">
        <f t="shared" ca="1" si="150"/>
        <v>-28.489341265960668</v>
      </c>
      <c r="P72" s="97">
        <f t="shared" ca="1" si="150"/>
        <v>-30.37725200922781</v>
      </c>
      <c r="Q72" s="97">
        <f t="shared" ca="1" si="150"/>
        <v>-32.382770718561723</v>
      </c>
      <c r="R72" s="97">
        <f t="shared" ca="1" si="150"/>
        <v>-34.003367533430868</v>
      </c>
      <c r="S72" s="97">
        <f t="shared" ca="1" si="150"/>
        <v>-35.652108395695706</v>
      </c>
      <c r="T72" s="97">
        <f t="shared" ca="1" si="150"/>
        <v>-36.717280875398103</v>
      </c>
      <c r="U72" s="97">
        <f t="shared" ca="1" si="150"/>
        <v>-37.255156898753647</v>
      </c>
      <c r="V72" s="97">
        <f t="shared" ca="1" si="150"/>
        <v>-37.259337126506274</v>
      </c>
      <c r="W72" s="97">
        <f t="shared" ca="1" si="150"/>
        <v>-35.926163089989053</v>
      </c>
    </row>
    <row r="73" spans="2:24" ht="15" customHeight="1">
      <c r="C73" s="70" t="s">
        <v>723</v>
      </c>
      <c r="E73" s="70" t="s">
        <v>776</v>
      </c>
      <c r="F73" s="103">
        <f t="shared" ref="F73:K73" si="151">-F72/F57</f>
        <v>0.14775530476005436</v>
      </c>
      <c r="G73" s="103">
        <f t="shared" si="151"/>
        <v>0.15506587495399429</v>
      </c>
      <c r="H73" s="103">
        <f t="shared" si="151"/>
        <v>0</v>
      </c>
      <c r="I73" s="103">
        <f t="shared" si="151"/>
        <v>0</v>
      </c>
      <c r="J73" s="103">
        <f t="shared" si="151"/>
        <v>0.61665725340687083</v>
      </c>
      <c r="K73" s="103">
        <f t="shared" si="151"/>
        <v>0.34288373328551558</v>
      </c>
      <c r="L73" s="104">
        <v>0.3</v>
      </c>
      <c r="M73" s="104">
        <v>0.3</v>
      </c>
      <c r="N73" s="104">
        <v>0</v>
      </c>
      <c r="O73" s="104">
        <v>0.3</v>
      </c>
      <c r="P73" s="104">
        <v>0.3</v>
      </c>
      <c r="Q73" s="104">
        <v>0.3</v>
      </c>
      <c r="R73" s="104">
        <v>0.3</v>
      </c>
      <c r="S73" s="104">
        <v>0.3</v>
      </c>
      <c r="T73" s="104">
        <v>0.3</v>
      </c>
      <c r="U73" s="104">
        <v>0.3</v>
      </c>
      <c r="V73" s="104">
        <v>0.3</v>
      </c>
      <c r="W73" s="104">
        <v>0.3</v>
      </c>
    </row>
    <row r="74" spans="2:24" ht="15" customHeight="1"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</row>
    <row r="75" spans="2:24" ht="15" customHeight="1">
      <c r="B75" s="70" t="s">
        <v>724</v>
      </c>
      <c r="D75" s="70" t="s">
        <v>605</v>
      </c>
      <c r="F75" s="109">
        <v>0.1</v>
      </c>
      <c r="G75" s="109">
        <v>0.1</v>
      </c>
      <c r="H75" s="109">
        <v>0</v>
      </c>
      <c r="I75" s="109">
        <v>0</v>
      </c>
      <c r="J75" s="109">
        <v>0.2</v>
      </c>
      <c r="K75" s="109">
        <v>0.3</v>
      </c>
      <c r="L75" s="110">
        <f ca="1">-L72/L65</f>
        <v>0.18089026997882043</v>
      </c>
      <c r="M75" s="110">
        <f t="shared" ref="M75:W75" ca="1" si="152">-M72/M65</f>
        <v>0.19186953125326772</v>
      </c>
      <c r="N75" s="110">
        <f t="shared" ca="1" si="152"/>
        <v>0</v>
      </c>
      <c r="O75" s="110">
        <f t="shared" ca="1" si="152"/>
        <v>0.1312872869399109</v>
      </c>
      <c r="P75" s="110">
        <f t="shared" ca="1" si="152"/>
        <v>0.13998733644805442</v>
      </c>
      <c r="Q75" s="110">
        <f t="shared" ca="1" si="152"/>
        <v>0.14922935815005403</v>
      </c>
      <c r="R75" s="110">
        <f t="shared" ca="1" si="152"/>
        <v>0.1566975462370086</v>
      </c>
      <c r="S75" s="110">
        <f t="shared" ca="1" si="152"/>
        <v>0.1642954303949111</v>
      </c>
      <c r="T75" s="110">
        <f t="shared" ca="1" si="152"/>
        <v>0.16920405933363181</v>
      </c>
      <c r="U75" s="110">
        <f t="shared" ca="1" si="152"/>
        <v>0.17168275068550068</v>
      </c>
      <c r="V75" s="110">
        <f t="shared" ca="1" si="152"/>
        <v>0.17170201440786301</v>
      </c>
      <c r="W75" s="110">
        <f t="shared" ca="1" si="152"/>
        <v>0.16555835525340579</v>
      </c>
    </row>
    <row r="76" spans="2:24" s="81" customFormat="1" ht="15" customHeight="1"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</row>
    <row r="77" spans="2:24" s="81" customFormat="1" ht="15" customHeight="1">
      <c r="B77" s="81" t="s">
        <v>19</v>
      </c>
      <c r="D77" s="81" t="s">
        <v>19</v>
      </c>
      <c r="F77" s="82">
        <f t="shared" ref="F77:W77" si="153">F57-F52-F24</f>
        <v>59.110946850000083</v>
      </c>
      <c r="G77" s="82">
        <f t="shared" si="153"/>
        <v>57.198907179999942</v>
      </c>
      <c r="H77" s="82">
        <f t="shared" si="153"/>
        <v>80.120389839999916</v>
      </c>
      <c r="I77" s="82">
        <f t="shared" si="153"/>
        <v>45.284181249999868</v>
      </c>
      <c r="J77" s="82">
        <f t="shared" si="153"/>
        <v>42.218954689999947</v>
      </c>
      <c r="K77" s="82">
        <f t="shared" si="153"/>
        <v>125.76710166999985</v>
      </c>
      <c r="L77" s="82">
        <f t="shared" ca="1" si="153"/>
        <v>121.38498398948698</v>
      </c>
      <c r="M77" s="82">
        <f t="shared" ca="1" si="153"/>
        <v>125.47688909471732</v>
      </c>
      <c r="N77" s="82">
        <f t="shared" ca="1" si="153"/>
        <v>-59.936682124738113</v>
      </c>
      <c r="O77" s="82">
        <f t="shared" ca="1" si="153"/>
        <v>107.86149659851313</v>
      </c>
      <c r="P77" s="82">
        <f t="shared" ca="1" si="153"/>
        <v>116.40421571382358</v>
      </c>
      <c r="Q77" s="82">
        <f t="shared" ca="1" si="153"/>
        <v>124.94044880862387</v>
      </c>
      <c r="R77" s="82">
        <f t="shared" ca="1" si="153"/>
        <v>132.2432564128157</v>
      </c>
      <c r="S77" s="82">
        <f t="shared" ca="1" si="153"/>
        <v>139.99521467445663</v>
      </c>
      <c r="T77" s="82">
        <f t="shared" ca="1" si="153"/>
        <v>145.75903463240221</v>
      </c>
      <c r="U77" s="82">
        <f t="shared" ca="1" si="153"/>
        <v>149.93914397152483</v>
      </c>
      <c r="V77" s="82">
        <f t="shared" ca="1" si="153"/>
        <v>152.73149768747192</v>
      </c>
      <c r="W77" s="82">
        <f t="shared" ca="1" si="153"/>
        <v>151.05806178480395</v>
      </c>
    </row>
    <row r="78" spans="2:24" s="83" customFormat="1" ht="15" customHeight="1">
      <c r="C78" s="83" t="s">
        <v>18</v>
      </c>
      <c r="E78" s="83" t="s">
        <v>18</v>
      </c>
      <c r="F78" s="84"/>
      <c r="G78" s="84">
        <f t="shared" ref="G78:L78" si="154">(G77-F77)/ABS(F77)</f>
        <v>-3.234662565720918E-2</v>
      </c>
      <c r="H78" s="84">
        <f t="shared" si="154"/>
        <v>0.40073287742837604</v>
      </c>
      <c r="I78" s="84">
        <f t="shared" si="154"/>
        <v>-0.43479829116617891</v>
      </c>
      <c r="J78" s="84">
        <f t="shared" si="154"/>
        <v>-6.768868234754559E-2</v>
      </c>
      <c r="K78" s="84">
        <f t="shared" si="154"/>
        <v>1.9789250490322834</v>
      </c>
      <c r="L78" s="84">
        <f t="shared" ca="1" si="154"/>
        <v>-3.4843115745889545E-2</v>
      </c>
      <c r="M78" s="84">
        <f ca="1">(M77-L77)/ABS(L77)</f>
        <v>3.3710142480100617E-2</v>
      </c>
      <c r="N78" s="84">
        <f t="shared" ref="N78:T78" ca="1" si="155">(N77-M77)/ABS(M77)</f>
        <v>-1.4776710879363162</v>
      </c>
      <c r="O78" s="84">
        <f t="shared" ca="1" si="155"/>
        <v>2.7995907143147423</v>
      </c>
      <c r="P78" s="84">
        <f t="shared" ca="1" si="155"/>
        <v>7.9200821282023715E-2</v>
      </c>
      <c r="Q78" s="84">
        <f t="shared" ca="1" si="155"/>
        <v>7.33326799416473E-2</v>
      </c>
      <c r="R78" s="84">
        <f t="shared" ca="1" si="155"/>
        <v>5.8450307116935531E-2</v>
      </c>
      <c r="S78" s="84">
        <f t="shared" ca="1" si="155"/>
        <v>5.8618930536935072E-2</v>
      </c>
      <c r="T78" s="84">
        <f t="shared" ca="1" si="155"/>
        <v>4.1171549837247627E-2</v>
      </c>
      <c r="U78" s="84">
        <f t="shared" ref="U78" ca="1" si="156">(U77-T77)/ABS(T77)</f>
        <v>2.8678217783650067E-2</v>
      </c>
      <c r="V78" s="84">
        <f t="shared" ref="V78" ca="1" si="157">(V77-U77)/ABS(U77)</f>
        <v>1.8623247018653026E-2</v>
      </c>
      <c r="W78" s="84">
        <f t="shared" ref="W78" ca="1" si="158">(W77-V77)/ABS(V77)</f>
        <v>-1.0956717690886809E-2</v>
      </c>
    </row>
    <row r="79" spans="2:24" s="83" customFormat="1" ht="15" customHeight="1">
      <c r="C79" s="83" t="s">
        <v>718</v>
      </c>
      <c r="E79" s="83" t="s">
        <v>24</v>
      </c>
      <c r="F79" s="84">
        <f t="shared" ref="F79:W79" si="159">F77/F5</f>
        <v>0.1078693136410368</v>
      </c>
      <c r="G79" s="84">
        <f t="shared" si="159"/>
        <v>8.2246736271968934E-2</v>
      </c>
      <c r="H79" s="84">
        <f t="shared" si="159"/>
        <v>0.12780697376071504</v>
      </c>
      <c r="I79" s="84">
        <f t="shared" si="159"/>
        <v>5.4921037146455014E-2</v>
      </c>
      <c r="J79" s="84">
        <f t="shared" si="159"/>
        <v>3.6842680214724803E-2</v>
      </c>
      <c r="K79" s="84">
        <f t="shared" si="159"/>
        <v>0.10627078683369025</v>
      </c>
      <c r="L79" s="84">
        <f t="shared" ca="1" si="159"/>
        <v>9.1197462654943606E-2</v>
      </c>
      <c r="M79" s="84">
        <f t="shared" ca="1" si="159"/>
        <v>7.4776188652524486E-2</v>
      </c>
      <c r="N79" s="84">
        <f t="shared" ca="1" si="159"/>
        <v>-4.4506332753628391E-2</v>
      </c>
      <c r="O79" s="84">
        <f t="shared" ca="1" si="159"/>
        <v>6.1742222202763458E-2</v>
      </c>
      <c r="P79" s="84">
        <f t="shared" ca="1" si="159"/>
        <v>6.0588192330642741E-2</v>
      </c>
      <c r="Q79" s="84">
        <f t="shared" ca="1" si="159"/>
        <v>5.9131850314850923E-2</v>
      </c>
      <c r="R79" s="84">
        <f t="shared" ca="1" si="159"/>
        <v>5.6909780184966494E-2</v>
      </c>
      <c r="S79" s="84">
        <f t="shared" ca="1" si="159"/>
        <v>5.4779436744298776E-2</v>
      </c>
      <c r="T79" s="84">
        <f t="shared" ca="1" si="159"/>
        <v>5.1859349452152148E-2</v>
      </c>
      <c r="U79" s="84">
        <f t="shared" ca="1" si="159"/>
        <v>4.8505412245751389E-2</v>
      </c>
      <c r="V79" s="84">
        <f t="shared" ca="1" si="159"/>
        <v>4.4924569133259915E-2</v>
      </c>
      <c r="W79" s="84">
        <f t="shared" ca="1" si="159"/>
        <v>4.0399506168271024E-2</v>
      </c>
    </row>
    <row r="80" spans="2:24" s="83" customFormat="1" ht="15" customHeight="1"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</row>
    <row r="81" spans="2:23" ht="15" customHeight="1">
      <c r="B81" s="70" t="s">
        <v>28</v>
      </c>
      <c r="D81" s="70" t="s">
        <v>28</v>
      </c>
      <c r="F81" s="85">
        <f t="shared" ref="F81:W81" si="160">F94</f>
        <v>15.55403503</v>
      </c>
      <c r="G81" s="85">
        <f t="shared" si="160"/>
        <v>18.864936699999998</v>
      </c>
      <c r="H81" s="85">
        <f t="shared" si="160"/>
        <v>20.044981580000002</v>
      </c>
      <c r="I81" s="85">
        <f t="shared" si="160"/>
        <v>21.125222270000002</v>
      </c>
      <c r="J81" s="85">
        <f t="shared" si="160"/>
        <v>24.245040469999999</v>
      </c>
      <c r="K81" s="85">
        <f t="shared" si="160"/>
        <v>30.734661360000004</v>
      </c>
      <c r="L81" s="85">
        <f t="shared" ca="1" si="160"/>
        <v>34.51270002264453</v>
      </c>
      <c r="M81" s="85">
        <f t="shared" ca="1" si="160"/>
        <v>38.893128494994961</v>
      </c>
      <c r="N81" s="85">
        <f t="shared" ca="1" si="160"/>
        <v>42.775951086595342</v>
      </c>
      <c r="O81" s="85">
        <f t="shared" ca="1" si="160"/>
        <v>46.198813049854841</v>
      </c>
      <c r="P81" s="85">
        <f t="shared" ca="1" si="160"/>
        <v>49.271760884287616</v>
      </c>
      <c r="Q81" s="85">
        <f t="shared" ca="1" si="160"/>
        <v>52.16221106878087</v>
      </c>
      <c r="R81" s="85">
        <f t="shared" ca="1" si="160"/>
        <v>55.028013376652545</v>
      </c>
      <c r="S81" s="85">
        <f t="shared" ca="1" si="160"/>
        <v>57.883878344409815</v>
      </c>
      <c r="T81" s="85">
        <f t="shared" ca="1" si="160"/>
        <v>60.737054514383068</v>
      </c>
      <c r="U81" s="85">
        <f t="shared" ca="1" si="160"/>
        <v>63.591064260406071</v>
      </c>
      <c r="V81" s="85">
        <f t="shared" ca="1" si="160"/>
        <v>66.447571479820212</v>
      </c>
      <c r="W81" s="85">
        <f t="shared" ca="1" si="160"/>
        <v>69.307315228840352</v>
      </c>
    </row>
    <row r="82" spans="2:23" ht="15" customHeight="1"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</row>
    <row r="83" spans="2:23" s="81" customFormat="1" ht="15" customHeight="1">
      <c r="B83" s="81" t="s">
        <v>20</v>
      </c>
      <c r="D83" s="81" t="s">
        <v>20</v>
      </c>
      <c r="F83" s="82">
        <f t="shared" ref="F83:L83" si="161">F77+F81</f>
        <v>74.664981880000084</v>
      </c>
      <c r="G83" s="82">
        <f t="shared" si="161"/>
        <v>76.063843879999936</v>
      </c>
      <c r="H83" s="82">
        <f t="shared" si="161"/>
        <v>100.16537141999991</v>
      </c>
      <c r="I83" s="82">
        <f t="shared" si="161"/>
        <v>66.40940351999987</v>
      </c>
      <c r="J83" s="82">
        <f>J77+J81</f>
        <v>66.463995159999939</v>
      </c>
      <c r="K83" s="82">
        <f t="shared" ref="K83" si="162">K77+K81</f>
        <v>156.50176302999984</v>
      </c>
      <c r="L83" s="82">
        <f t="shared" ca="1" si="161"/>
        <v>155.89768401213152</v>
      </c>
      <c r="M83" s="82">
        <f ca="1">M77+M81</f>
        <v>164.37001758971229</v>
      </c>
      <c r="N83" s="82">
        <f t="shared" ref="N83:S83" ca="1" si="163">N77+N81</f>
        <v>-17.160731038142771</v>
      </c>
      <c r="O83" s="82">
        <f t="shared" ca="1" si="163"/>
        <v>154.06030964836796</v>
      </c>
      <c r="P83" s="82">
        <f t="shared" ca="1" si="163"/>
        <v>165.67597659811119</v>
      </c>
      <c r="Q83" s="82">
        <f t="shared" ca="1" si="163"/>
        <v>177.10265987740473</v>
      </c>
      <c r="R83" s="82">
        <f t="shared" ca="1" si="163"/>
        <v>187.27126978946825</v>
      </c>
      <c r="S83" s="82">
        <f t="shared" ca="1" si="163"/>
        <v>197.87909301886646</v>
      </c>
      <c r="T83" s="82">
        <f t="shared" ref="T83:U83" ca="1" si="164">T77+T81</f>
        <v>206.49608914678527</v>
      </c>
      <c r="U83" s="82">
        <f t="shared" ca="1" si="164"/>
        <v>213.53020823193089</v>
      </c>
      <c r="V83" s="82">
        <f t="shared" ref="V83:W83" ca="1" si="165">V77+V81</f>
        <v>219.17906916729214</v>
      </c>
      <c r="W83" s="82">
        <f t="shared" ca="1" si="165"/>
        <v>220.36537701364432</v>
      </c>
    </row>
    <row r="84" spans="2:23" s="83" customFormat="1" ht="15" customHeight="1">
      <c r="C84" s="83" t="s">
        <v>18</v>
      </c>
      <c r="E84" s="83" t="s">
        <v>18</v>
      </c>
      <c r="F84" s="84"/>
      <c r="G84" s="84">
        <f t="shared" ref="G84:L84" si="166">(G83-F83)/ABS(F83)</f>
        <v>1.8735181671215996E-2</v>
      </c>
      <c r="H84" s="84">
        <f t="shared" si="166"/>
        <v>0.31685918447696515</v>
      </c>
      <c r="I84" s="84">
        <f t="shared" si="166"/>
        <v>-0.33700237338969252</v>
      </c>
      <c r="J84" s="84">
        <f t="shared" si="166"/>
        <v>8.220468353345229E-4</v>
      </c>
      <c r="K84" s="84">
        <f t="shared" si="166"/>
        <v>1.3546848583695639</v>
      </c>
      <c r="L84" s="84">
        <f t="shared" ca="1" si="166"/>
        <v>-3.8598863435967768E-3</v>
      </c>
      <c r="M84" s="84">
        <f ca="1">(M83-L83)/ABS(L83)</f>
        <v>5.4345474285054013E-2</v>
      </c>
      <c r="N84" s="84">
        <f t="shared" ref="N84:T84" ca="1" si="167">(N83-M83)/ABS(M83)</f>
        <v>-1.1044030492287107</v>
      </c>
      <c r="O84" s="84">
        <f t="shared" ca="1" si="167"/>
        <v>9.9774910699282895</v>
      </c>
      <c r="P84" s="84">
        <f t="shared" ca="1" si="167"/>
        <v>7.5396881755302111E-2</v>
      </c>
      <c r="Q84" s="84">
        <f t="shared" ca="1" si="167"/>
        <v>6.8970067440808511E-2</v>
      </c>
      <c r="R84" s="84">
        <f t="shared" ca="1" si="167"/>
        <v>5.7416472000491152E-2</v>
      </c>
      <c r="S84" s="84">
        <f t="shared" ca="1" si="167"/>
        <v>5.6644157116698152E-2</v>
      </c>
      <c r="T84" s="84">
        <f t="shared" ca="1" si="167"/>
        <v>4.3546773923697116E-2</v>
      </c>
      <c r="U84" s="84">
        <f t="shared" ref="U84" ca="1" si="168">(U83-T83)/ABS(T83)</f>
        <v>3.4064175811801933E-2</v>
      </c>
      <c r="V84" s="84">
        <f t="shared" ref="V84" ca="1" si="169">(V83-U83)/ABS(U83)</f>
        <v>2.6454621957871235E-2</v>
      </c>
      <c r="W84" s="84">
        <f t="shared" ref="W84" ca="1" si="170">(W83-V83)/ABS(V83)</f>
        <v>5.4125051760609E-3</v>
      </c>
    </row>
    <row r="85" spans="2:23" s="83" customFormat="1" ht="15" customHeight="1">
      <c r="C85" s="83" t="s">
        <v>718</v>
      </c>
      <c r="E85" s="83" t="s">
        <v>25</v>
      </c>
      <c r="F85" s="84">
        <f t="shared" ref="F85:W85" si="171">F83/F5</f>
        <v>0.13625327925898462</v>
      </c>
      <c r="G85" s="84">
        <f t="shared" si="171"/>
        <v>0.10937276979337177</v>
      </c>
      <c r="H85" s="84">
        <f t="shared" si="171"/>
        <v>0.15978246014994948</v>
      </c>
      <c r="I85" s="84">
        <f t="shared" si="171"/>
        <v>8.0541884978782605E-2</v>
      </c>
      <c r="J85" s="84">
        <f t="shared" si="171"/>
        <v>5.8000292462307236E-2</v>
      </c>
      <c r="K85" s="84">
        <f t="shared" si="171"/>
        <v>0.13224098573645565</v>
      </c>
      <c r="L85" s="84">
        <f t="shared" ca="1" si="171"/>
        <v>0.11712711694981912</v>
      </c>
      <c r="M85" s="84">
        <f t="shared" ca="1" si="171"/>
        <v>9.7954001990192427E-2</v>
      </c>
      <c r="N85" s="84">
        <f t="shared" ca="1" si="171"/>
        <v>-1.2742800882597874E-2</v>
      </c>
      <c r="O85" s="84">
        <f t="shared" ca="1" si="171"/>
        <v>8.8187408583270122E-2</v>
      </c>
      <c r="P85" s="84">
        <f t="shared" ca="1" si="171"/>
        <v>8.6234058389874649E-2</v>
      </c>
      <c r="Q85" s="84">
        <f t="shared" ca="1" si="171"/>
        <v>8.3819196057744627E-2</v>
      </c>
      <c r="R85" s="84">
        <f t="shared" ca="1" si="171"/>
        <v>8.0590625849450648E-2</v>
      </c>
      <c r="S85" s="84">
        <f t="shared" ca="1" si="171"/>
        <v>7.7429112732551195E-2</v>
      </c>
      <c r="T85" s="84">
        <f t="shared" ca="1" si="171"/>
        <v>7.3468878787327982E-2</v>
      </c>
      <c r="U85" s="84">
        <f t="shared" ca="1" si="171"/>
        <v>6.907716359363722E-2</v>
      </c>
      <c r="V85" s="84">
        <f t="shared" ca="1" si="171"/>
        <v>6.4469512801597129E-2</v>
      </c>
      <c r="W85" s="84">
        <f t="shared" ca="1" si="171"/>
        <v>5.8935301451297162E-2</v>
      </c>
    </row>
    <row r="86" spans="2:23" s="83" customFormat="1" ht="15" customHeight="1">
      <c r="D86" s="81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</row>
    <row r="87" spans="2:23" s="111" customFormat="1" ht="15" customHeight="1">
      <c r="B87" s="77" t="s">
        <v>449</v>
      </c>
      <c r="C87" s="78"/>
      <c r="D87" s="79" t="s">
        <v>608</v>
      </c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</row>
    <row r="88" spans="2:23" ht="15" customHeight="1">
      <c r="B88" s="81" t="s">
        <v>450</v>
      </c>
      <c r="D88" s="81" t="s">
        <v>609</v>
      </c>
    </row>
    <row r="89" spans="2:23" ht="15" customHeight="1">
      <c r="B89" s="70" t="s">
        <v>725</v>
      </c>
      <c r="D89" s="70" t="s">
        <v>11</v>
      </c>
      <c r="F89" s="85">
        <f t="shared" ref="F89:W89" si="172">F57</f>
        <v>39.254089790000087</v>
      </c>
      <c r="G89" s="85">
        <f t="shared" si="172"/>
        <v>37.40345837999994</v>
      </c>
      <c r="H89" s="85">
        <f t="shared" si="172"/>
        <v>61.086858029999924</v>
      </c>
      <c r="I89" s="85">
        <f t="shared" si="172"/>
        <v>36.842069179999868</v>
      </c>
      <c r="J89" s="112">
        <f t="shared" si="172"/>
        <v>37.946525189999946</v>
      </c>
      <c r="K89" s="112">
        <f t="shared" si="172"/>
        <v>102.36706087999984</v>
      </c>
      <c r="L89" s="85">
        <f t="shared" ca="1" si="172"/>
        <v>100.69558362154338</v>
      </c>
      <c r="M89" s="85">
        <f t="shared" ca="1" si="172"/>
        <v>106.80737239765237</v>
      </c>
      <c r="N89" s="85">
        <f t="shared" ca="1" si="172"/>
        <v>-38.746393957185383</v>
      </c>
      <c r="O89" s="85">
        <f t="shared" ca="1" si="172"/>
        <v>94.964470886535565</v>
      </c>
      <c r="P89" s="85">
        <f t="shared" ca="1" si="172"/>
        <v>101.25750669742604</v>
      </c>
      <c r="Q89" s="85">
        <f t="shared" ca="1" si="172"/>
        <v>107.94256906187242</v>
      </c>
      <c r="R89" s="85">
        <f t="shared" ca="1" si="172"/>
        <v>113.34455844476958</v>
      </c>
      <c r="S89" s="85">
        <f t="shared" ca="1" si="172"/>
        <v>118.84036131898569</v>
      </c>
      <c r="T89" s="85">
        <f t="shared" ca="1" si="172"/>
        <v>122.39093625132702</v>
      </c>
      <c r="U89" s="85">
        <f t="shared" ca="1" si="172"/>
        <v>124.18385632917884</v>
      </c>
      <c r="V89" s="85">
        <f t="shared" ca="1" si="172"/>
        <v>124.19779042168759</v>
      </c>
      <c r="W89" s="85">
        <f t="shared" ca="1" si="172"/>
        <v>119.75387696663017</v>
      </c>
    </row>
    <row r="90" spans="2:23" ht="15" customHeight="1">
      <c r="B90" s="70" t="s">
        <v>726</v>
      </c>
      <c r="D90" s="70" t="s">
        <v>585</v>
      </c>
      <c r="F90" s="85">
        <f t="shared" ref="F90:W90" si="173">-F55</f>
        <v>4.5535545499999994</v>
      </c>
      <c r="G90" s="85">
        <f t="shared" si="173"/>
        <v>3.8093247200000002</v>
      </c>
      <c r="H90" s="85">
        <f t="shared" si="173"/>
        <v>3.4616466899999998</v>
      </c>
      <c r="I90" s="85">
        <f t="shared" si="173"/>
        <v>3.4256041600000002</v>
      </c>
      <c r="J90" s="112">
        <f t="shared" si="173"/>
        <v>4.2202677499999997</v>
      </c>
      <c r="K90" s="112">
        <f t="shared" si="173"/>
        <v>6.2734361399999994</v>
      </c>
      <c r="L90" s="85">
        <f t="shared" si="173"/>
        <v>5.7124251690000003</v>
      </c>
      <c r="M90" s="85">
        <f t="shared" si="173"/>
        <v>7.4261527196999992</v>
      </c>
      <c r="N90" s="85">
        <f t="shared" si="173"/>
        <v>9.6539985356099987</v>
      </c>
      <c r="O90" s="85">
        <f t="shared" si="173"/>
        <v>12.550198096293</v>
      </c>
      <c r="P90" s="85">
        <f t="shared" si="173"/>
        <v>16.3152575251809</v>
      </c>
      <c r="Q90" s="85">
        <f t="shared" si="173"/>
        <v>21.209834782735172</v>
      </c>
      <c r="R90" s="85">
        <f t="shared" si="173"/>
        <v>27.572785217555722</v>
      </c>
      <c r="S90" s="85">
        <f t="shared" si="173"/>
        <v>35.844620782822439</v>
      </c>
      <c r="T90" s="85">
        <f t="shared" si="173"/>
        <v>46.598007017669168</v>
      </c>
      <c r="U90" s="85">
        <f t="shared" si="173"/>
        <v>60.577409122969925</v>
      </c>
      <c r="V90" s="85">
        <f t="shared" si="173"/>
        <v>78.750631859860903</v>
      </c>
      <c r="W90" s="85">
        <f t="shared" si="173"/>
        <v>102.37582141781917</v>
      </c>
    </row>
    <row r="91" spans="2:23" ht="15" customHeight="1">
      <c r="B91" s="107" t="s">
        <v>777</v>
      </c>
      <c r="D91" s="70" t="s">
        <v>778</v>
      </c>
      <c r="F91" s="85">
        <f t="shared" ref="F91:W91" si="174">-F32</f>
        <v>1.9020498400000001</v>
      </c>
      <c r="G91" s="85">
        <f t="shared" si="174"/>
        <v>2.4706796</v>
      </c>
      <c r="H91" s="85">
        <f t="shared" si="174"/>
        <v>2.0902160699999999</v>
      </c>
      <c r="I91" s="85">
        <f t="shared" si="174"/>
        <v>0.32640264000000002</v>
      </c>
      <c r="J91" s="85">
        <f t="shared" si="174"/>
        <v>4.9102710700000003</v>
      </c>
      <c r="K91" s="85">
        <f t="shared" si="174"/>
        <v>3.3964536499999998</v>
      </c>
      <c r="L91" s="85">
        <f t="shared" si="174"/>
        <v>4</v>
      </c>
      <c r="M91" s="85">
        <f t="shared" si="174"/>
        <v>4</v>
      </c>
      <c r="N91" s="85">
        <f t="shared" si="174"/>
        <v>0</v>
      </c>
      <c r="O91" s="85">
        <f t="shared" si="174"/>
        <v>0</v>
      </c>
      <c r="P91" s="85">
        <f t="shared" si="174"/>
        <v>0</v>
      </c>
      <c r="Q91" s="85">
        <f t="shared" si="174"/>
        <v>0</v>
      </c>
      <c r="R91" s="85">
        <f t="shared" si="174"/>
        <v>0</v>
      </c>
      <c r="S91" s="85">
        <f t="shared" si="174"/>
        <v>0</v>
      </c>
      <c r="T91" s="85">
        <f t="shared" si="174"/>
        <v>0</v>
      </c>
      <c r="U91" s="85">
        <f t="shared" si="174"/>
        <v>0</v>
      </c>
      <c r="V91" s="85">
        <f t="shared" si="174"/>
        <v>0</v>
      </c>
      <c r="W91" s="85">
        <f t="shared" si="174"/>
        <v>0</v>
      </c>
    </row>
    <row r="92" spans="2:23" ht="15" customHeight="1">
      <c r="B92" s="70" t="s">
        <v>643</v>
      </c>
      <c r="D92" s="70" t="s">
        <v>599</v>
      </c>
      <c r="F92" s="85">
        <f t="shared" ref="F92:K92" si="175">-F40-F41-F42</f>
        <v>0</v>
      </c>
      <c r="G92" s="85">
        <f t="shared" si="175"/>
        <v>0</v>
      </c>
      <c r="H92" s="85">
        <f t="shared" si="175"/>
        <v>0</v>
      </c>
      <c r="I92" s="85">
        <f t="shared" si="175"/>
        <v>0</v>
      </c>
      <c r="J92" s="85">
        <f t="shared" si="175"/>
        <v>0</v>
      </c>
      <c r="K92" s="85">
        <f t="shared" si="175"/>
        <v>0</v>
      </c>
      <c r="L92" s="85">
        <f>-L40-L41-L42</f>
        <v>-3</v>
      </c>
      <c r="M92" s="85">
        <f t="shared" ref="M92:W92" si="176">-M40-M41-M42</f>
        <v>-3</v>
      </c>
      <c r="N92" s="85">
        <f t="shared" si="176"/>
        <v>-4</v>
      </c>
      <c r="O92" s="85">
        <f t="shared" si="176"/>
        <v>-4</v>
      </c>
      <c r="P92" s="85">
        <f t="shared" si="176"/>
        <v>-5</v>
      </c>
      <c r="Q92" s="85">
        <f t="shared" si="176"/>
        <v>-6</v>
      </c>
      <c r="R92" s="85">
        <f t="shared" si="176"/>
        <v>-6</v>
      </c>
      <c r="S92" s="85">
        <f t="shared" si="176"/>
        <v>-7</v>
      </c>
      <c r="T92" s="85">
        <f t="shared" si="176"/>
        <v>-7</v>
      </c>
      <c r="U92" s="85">
        <f t="shared" si="176"/>
        <v>-7</v>
      </c>
      <c r="V92" s="85">
        <f t="shared" si="176"/>
        <v>-8</v>
      </c>
      <c r="W92" s="85">
        <f t="shared" si="176"/>
        <v>-8</v>
      </c>
    </row>
    <row r="93" spans="2:23" ht="15" customHeight="1">
      <c r="B93" s="70" t="s">
        <v>727</v>
      </c>
      <c r="D93" s="70" t="s">
        <v>591</v>
      </c>
      <c r="F93" s="85">
        <f t="shared" ref="F93:W93" si="177">-F24</f>
        <v>15.5813814</v>
      </c>
      <c r="G93" s="85">
        <f t="shared" si="177"/>
        <v>16.17296777</v>
      </c>
      <c r="H93" s="85">
        <f t="shared" si="177"/>
        <v>8.7501805099999999</v>
      </c>
      <c r="I93" s="85">
        <f t="shared" si="177"/>
        <v>0.3609019</v>
      </c>
      <c r="J93" s="112">
        <f t="shared" si="177"/>
        <v>-2.50609211</v>
      </c>
      <c r="K93" s="112">
        <f t="shared" si="177"/>
        <v>-4.7272635799999998</v>
      </c>
      <c r="L93" s="85">
        <f t="shared" ca="1" si="177"/>
        <v>-6.8599070519798078</v>
      </c>
      <c r="M93" s="85">
        <f t="shared" ca="1" si="177"/>
        <v>-10.905837046413476</v>
      </c>
      <c r="N93" s="85">
        <f t="shared" ca="1" si="177"/>
        <v>-13.65819209545538</v>
      </c>
      <c r="O93" s="85">
        <f t="shared" ca="1" si="177"/>
        <v>-14.938798880790131</v>
      </c>
      <c r="P93" s="85">
        <f t="shared" ca="1" si="177"/>
        <v>-15.293182328196716</v>
      </c>
      <c r="Q93" s="85">
        <f t="shared" ca="1" si="177"/>
        <v>-16.440010107394585</v>
      </c>
      <c r="R93" s="85">
        <f t="shared" ca="1" si="177"/>
        <v>-17.585165093372336</v>
      </c>
      <c r="S93" s="85">
        <f t="shared" ca="1" si="177"/>
        <v>-18.893486742279141</v>
      </c>
      <c r="T93" s="85">
        <f t="shared" ca="1" si="177"/>
        <v>-20.383574087955335</v>
      </c>
      <c r="U93" s="85">
        <f t="shared" ca="1" si="177"/>
        <v>-22.079879645247129</v>
      </c>
      <c r="V93" s="85">
        <f t="shared" ca="1" si="177"/>
        <v>-24.010161747200161</v>
      </c>
      <c r="W93" s="85">
        <f t="shared" ca="1" si="177"/>
        <v>-26.205765959440161</v>
      </c>
    </row>
    <row r="94" spans="2:23" ht="15" customHeight="1">
      <c r="B94" s="70" t="s">
        <v>451</v>
      </c>
      <c r="D94" s="70" t="s">
        <v>610</v>
      </c>
      <c r="F94" s="112">
        <f>'Wind Paste'!C228+'Wind Paste'!C229+'Wind Paste'!C230</f>
        <v>15.55403503</v>
      </c>
      <c r="G94" s="112">
        <f>'Wind Paste'!D228+'Wind Paste'!D229+'Wind Paste'!D230</f>
        <v>18.864936699999998</v>
      </c>
      <c r="H94" s="112">
        <f>'Wind Paste'!E228+'Wind Paste'!E229+'Wind Paste'!E230</f>
        <v>20.044981580000002</v>
      </c>
      <c r="I94" s="112">
        <f>'Wind Paste'!F228+'Wind Paste'!F229+'Wind Paste'!F230</f>
        <v>21.125222270000002</v>
      </c>
      <c r="J94" s="112">
        <f>'Wind Paste'!G228+'Wind Paste'!G229+'Wind Paste'!G230</f>
        <v>24.245040469999999</v>
      </c>
      <c r="K94" s="112">
        <f>'Wind Paste'!H228+'Wind Paste'!H229+'Wind Paste'!H230</f>
        <v>30.734661360000004</v>
      </c>
      <c r="L94" s="85">
        <f ca="1">CAPEX!L16+'Other ASPT'!L62+'Other ASPT'!L69</f>
        <v>34.51270002264453</v>
      </c>
      <c r="M94" s="85">
        <f ca="1">CAPEX!M16+'Other ASPT'!M62+'Other ASPT'!M69</f>
        <v>38.893128494994961</v>
      </c>
      <c r="N94" s="85">
        <f ca="1">CAPEX!N16+'Other ASPT'!N62+'Other ASPT'!N69</f>
        <v>42.775951086595342</v>
      </c>
      <c r="O94" s="85">
        <f ca="1">CAPEX!O16+'Other ASPT'!O62+'Other ASPT'!O69</f>
        <v>46.198813049854841</v>
      </c>
      <c r="P94" s="85">
        <f ca="1">CAPEX!P16+'Other ASPT'!P62+'Other ASPT'!P69</f>
        <v>49.271760884287609</v>
      </c>
      <c r="Q94" s="85">
        <f ca="1">CAPEX!Q16+'Other ASPT'!Q62+'Other ASPT'!Q69</f>
        <v>52.16221106878087</v>
      </c>
      <c r="R94" s="85">
        <f ca="1">CAPEX!R16+'Other ASPT'!R62+'Other ASPT'!R69</f>
        <v>55.028013376652545</v>
      </c>
      <c r="S94" s="85">
        <f ca="1">CAPEX!S16+'Other ASPT'!S62+'Other ASPT'!S69</f>
        <v>57.883878344409815</v>
      </c>
      <c r="T94" s="85">
        <f ca="1">CAPEX!T16+'Other ASPT'!T62+'Other ASPT'!T69</f>
        <v>60.737054514383068</v>
      </c>
      <c r="U94" s="85">
        <f ca="1">CAPEX!U16+'Other ASPT'!U62+'Other ASPT'!U69</f>
        <v>63.591064260406071</v>
      </c>
      <c r="V94" s="85">
        <f ca="1">CAPEX!V16+'Other ASPT'!V62+'Other ASPT'!V69</f>
        <v>66.447571479820212</v>
      </c>
      <c r="W94" s="85">
        <f ca="1">CAPEX!W16+'Other ASPT'!W62+'Other ASPT'!W69</f>
        <v>69.307315228840352</v>
      </c>
    </row>
    <row r="95" spans="2:23" s="114" customFormat="1" ht="15" customHeight="1">
      <c r="B95" s="70" t="s">
        <v>452</v>
      </c>
      <c r="C95" s="70"/>
      <c r="D95" s="70" t="s">
        <v>611</v>
      </c>
      <c r="E95" s="70"/>
      <c r="F95" s="85">
        <f>-W.C!F34</f>
        <v>0</v>
      </c>
      <c r="G95" s="85">
        <f>-W.C!G34</f>
        <v>-2.2278323599999936</v>
      </c>
      <c r="H95" s="85">
        <f>-W.C!H34</f>
        <v>-61.830872260000035</v>
      </c>
      <c r="I95" s="85">
        <f>-W.C!I34</f>
        <v>-61.131054649999982</v>
      </c>
      <c r="J95" s="113">
        <f>-W.C!J34</f>
        <v>-27.378045820000068</v>
      </c>
      <c r="K95" s="113">
        <f>-W.C!K34</f>
        <v>-43.391922110000053</v>
      </c>
      <c r="L95" s="85">
        <f>-W.C!L34</f>
        <v>-29.914424222702621</v>
      </c>
      <c r="M95" s="85">
        <f>-W.C!M34</f>
        <v>-86.120336003539705</v>
      </c>
      <c r="N95" s="85">
        <f>-W.C!N34</f>
        <v>92.938728403806294</v>
      </c>
      <c r="O95" s="85">
        <f>-W.C!O34</f>
        <v>-109.91335831537378</v>
      </c>
      <c r="P95" s="85">
        <f>-W.C!P34</f>
        <v>-42.857178827659482</v>
      </c>
      <c r="Q95" s="85">
        <f>-W.C!Q34</f>
        <v>-47.13689414451926</v>
      </c>
      <c r="R95" s="85">
        <f>-W.C!R34</f>
        <v>-51.844280864769985</v>
      </c>
      <c r="S95" s="85">
        <f>-W.C!S34</f>
        <v>-57.022091122335155</v>
      </c>
      <c r="T95" s="85">
        <f>-W.C!T34</f>
        <v>-62.71735151421251</v>
      </c>
      <c r="U95" s="85">
        <f>-W.C!U34</f>
        <v>-68.981790509258303</v>
      </c>
      <c r="V95" s="85">
        <f>-W.C!V34</f>
        <v>-75.872308595990148</v>
      </c>
      <c r="W95" s="85">
        <f>-W.C!W34</f>
        <v>-83.451495443185991</v>
      </c>
    </row>
    <row r="96" spans="2:23" ht="15" customHeight="1">
      <c r="B96" s="115" t="s">
        <v>728</v>
      </c>
      <c r="C96" s="115"/>
      <c r="D96" s="115" t="s">
        <v>1</v>
      </c>
      <c r="E96" s="115"/>
      <c r="F96" s="116">
        <f t="shared" ref="F96:K96" si="178">F97-SUM(F89:F95)</f>
        <v>-21.832669510000073</v>
      </c>
      <c r="G96" s="116">
        <f t="shared" si="178"/>
        <v>-33.34754628999994</v>
      </c>
      <c r="H96" s="116">
        <f t="shared" si="178"/>
        <v>31.098699850000102</v>
      </c>
      <c r="I96" s="116">
        <f t="shared" si="178"/>
        <v>8.5305555000001139</v>
      </c>
      <c r="J96" s="117">
        <f t="shared" si="178"/>
        <v>-2.9173046999998817</v>
      </c>
      <c r="K96" s="117">
        <f t="shared" si="178"/>
        <v>-17.294063809999798</v>
      </c>
      <c r="L96" s="116">
        <f>-(L126-K126)-(L127-K127)-(L134-K134)+(L173-K173)</f>
        <v>-1.7653491300000472</v>
      </c>
      <c r="M96" s="116">
        <f>-(M126-L126)-(M127-L127)-(M134-L134)+(M173-L173)</f>
        <v>0</v>
      </c>
      <c r="N96" s="116">
        <f t="shared" ref="N96:W96" si="179">-(N126-M126)-(N127-M127)-(N134-M134)+(N173-M173)</f>
        <v>0</v>
      </c>
      <c r="O96" s="116">
        <f t="shared" si="179"/>
        <v>0</v>
      </c>
      <c r="P96" s="116">
        <f t="shared" si="179"/>
        <v>0</v>
      </c>
      <c r="Q96" s="116">
        <f t="shared" si="179"/>
        <v>0</v>
      </c>
      <c r="R96" s="116">
        <f t="shared" si="179"/>
        <v>0</v>
      </c>
      <c r="S96" s="116">
        <f t="shared" si="179"/>
        <v>0</v>
      </c>
      <c r="T96" s="116">
        <f t="shared" si="179"/>
        <v>0</v>
      </c>
      <c r="U96" s="116">
        <f t="shared" si="179"/>
        <v>0</v>
      </c>
      <c r="V96" s="116">
        <f t="shared" si="179"/>
        <v>0</v>
      </c>
      <c r="W96" s="116">
        <f t="shared" si="179"/>
        <v>0</v>
      </c>
    </row>
    <row r="97" spans="2:23" ht="15" customHeight="1">
      <c r="B97" s="81"/>
      <c r="C97" s="81"/>
      <c r="D97" s="81"/>
      <c r="E97" s="81"/>
      <c r="F97" s="82">
        <f>'Wind Paste'!C181</f>
        <v>55.012441100000004</v>
      </c>
      <c r="G97" s="82">
        <f>'Wind Paste'!D181</f>
        <v>43.145988520000003</v>
      </c>
      <c r="H97" s="82">
        <f>'Wind Paste'!E181</f>
        <v>64.701710469999995</v>
      </c>
      <c r="I97" s="82">
        <f>'Wind Paste'!F181</f>
        <v>9.4797010000000004</v>
      </c>
      <c r="J97" s="82">
        <f>'Wind Paste'!G181</f>
        <v>38.520661850000003</v>
      </c>
      <c r="K97" s="82">
        <f>'Wind Paste'!H181</f>
        <v>77.358362530000008</v>
      </c>
      <c r="L97" s="82">
        <f ca="1">SUM(L89:L96)</f>
        <v>103.38102840850543</v>
      </c>
      <c r="M97" s="82">
        <f ca="1">SUM(M89:M96)</f>
        <v>57.100480562394154</v>
      </c>
      <c r="N97" s="82">
        <f t="shared" ref="N97:S97" ca="1" si="180">SUM(N89:N96)</f>
        <v>88.96409197337087</v>
      </c>
      <c r="O97" s="82">
        <f t="shared" ca="1" si="180"/>
        <v>24.861324836519486</v>
      </c>
      <c r="P97" s="82">
        <f t="shared" ca="1" si="180"/>
        <v>103.69416395103835</v>
      </c>
      <c r="Q97" s="82">
        <f t="shared" ca="1" si="180"/>
        <v>111.73771066147461</v>
      </c>
      <c r="R97" s="82">
        <f t="shared" ca="1" si="180"/>
        <v>120.51591108083551</v>
      </c>
      <c r="S97" s="82">
        <f t="shared" ca="1" si="180"/>
        <v>129.65328258160363</v>
      </c>
      <c r="T97" s="82">
        <f t="shared" ref="T97:U97" ca="1" si="181">SUM(T89:T96)</f>
        <v>139.62507218121141</v>
      </c>
      <c r="U97" s="82">
        <f t="shared" ca="1" si="181"/>
        <v>150.29065955804941</v>
      </c>
      <c r="V97" s="82">
        <f t="shared" ref="V97:W97" ca="1" si="182">SUM(V89:V96)</f>
        <v>161.51352341817841</v>
      </c>
      <c r="W97" s="82">
        <f t="shared" ca="1" si="182"/>
        <v>173.77975221066356</v>
      </c>
    </row>
    <row r="98" spans="2:23" ht="15" customHeight="1"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</row>
    <row r="99" spans="2:23" ht="15" customHeight="1">
      <c r="B99" s="81" t="s">
        <v>453</v>
      </c>
      <c r="D99" s="81" t="s">
        <v>614</v>
      </c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</row>
    <row r="100" spans="2:23" ht="15" customHeight="1">
      <c r="B100" s="107" t="s">
        <v>863</v>
      </c>
      <c r="D100" s="70" t="s">
        <v>864</v>
      </c>
      <c r="F100" s="112">
        <f>-'Wind Paste'!C191</f>
        <v>-32.32778527</v>
      </c>
      <c r="G100" s="112">
        <f>-'Wind Paste'!D191</f>
        <v>-27.974348969999998</v>
      </c>
      <c r="H100" s="112">
        <f>-'Wind Paste'!E191</f>
        <v>-23.123112620000001</v>
      </c>
      <c r="I100" s="112">
        <f>-'Wind Paste'!F191</f>
        <v>-88.11768189</v>
      </c>
      <c r="J100" s="112">
        <f>-'Wind Paste'!G191</f>
        <v>-51.338625450000002</v>
      </c>
      <c r="K100" s="112">
        <f>-'Wind Paste'!H191</f>
        <v>-105.06985759</v>
      </c>
      <c r="L100" s="85">
        <f>-CAPEX!L4-'Other ASPT'!L61-'Other ASPT'!L68</f>
        <v>-55</v>
      </c>
      <c r="M100" s="85">
        <f>-CAPEX!M4-'Other ASPT'!M61-'Other ASPT'!M68</f>
        <v>-55</v>
      </c>
      <c r="N100" s="85">
        <f>-CAPEX!N4-'Other ASPT'!N61-'Other ASPT'!N68</f>
        <v>-50</v>
      </c>
      <c r="O100" s="85">
        <f>-CAPEX!O4-'Other ASPT'!O61-'Other ASPT'!O68</f>
        <v>-45</v>
      </c>
      <c r="P100" s="85">
        <f>-CAPEX!P4-'Other ASPT'!P61-'Other ASPT'!P68</f>
        <v>-40</v>
      </c>
      <c r="Q100" s="85">
        <f>-CAPEX!Q4-'Other ASPT'!Q61-'Other ASPT'!Q68</f>
        <v>-40</v>
      </c>
      <c r="R100" s="85">
        <f>-CAPEX!R4-'Other ASPT'!R61-'Other ASPT'!R68</f>
        <v>-40</v>
      </c>
      <c r="S100" s="85">
        <f>-CAPEX!S4-'Other ASPT'!S61-'Other ASPT'!S68</f>
        <v>-40</v>
      </c>
      <c r="T100" s="85">
        <f>-CAPEX!T4-'Other ASPT'!T61-'Other ASPT'!T68</f>
        <v>-40</v>
      </c>
      <c r="U100" s="85">
        <f>-CAPEX!U4-'Other ASPT'!U61-'Other ASPT'!U68</f>
        <v>-40</v>
      </c>
      <c r="V100" s="85">
        <f>-CAPEX!V4-'Other ASPT'!V61-'Other ASPT'!V68</f>
        <v>-40</v>
      </c>
      <c r="W100" s="85">
        <f>-CAPEX!W4-'Other ASPT'!W61-'Other ASPT'!W68</f>
        <v>-40</v>
      </c>
    </row>
    <row r="101" spans="2:23" ht="15" customHeight="1">
      <c r="B101" s="115" t="s">
        <v>729</v>
      </c>
      <c r="C101" s="115"/>
      <c r="D101" s="115" t="s">
        <v>615</v>
      </c>
      <c r="E101" s="115"/>
      <c r="F101" s="117">
        <f t="shared" ref="F101:I101" si="183">F102-F100</f>
        <v>-0.11025000000000063</v>
      </c>
      <c r="G101" s="117">
        <f t="shared" si="183"/>
        <v>0.2125375099999971</v>
      </c>
      <c r="H101" s="117">
        <f t="shared" si="183"/>
        <v>-6.7560019999998389E-2</v>
      </c>
      <c r="I101" s="117">
        <f t="shared" si="183"/>
        <v>1.0350019699999962</v>
      </c>
      <c r="J101" s="117">
        <f t="shared" ref="J101:K101" si="184">J102-J100</f>
        <v>0.70236449000000079</v>
      </c>
      <c r="K101" s="117">
        <f t="shared" si="184"/>
        <v>-11.956174680000004</v>
      </c>
      <c r="L101" s="116">
        <f>-('Other ASPT'!L41+'Other ASPT'!L48+'Other ASPT'!L55)-(L156-K156)-(L150-K150)-(L153-K153)+(L182-K182)+(L179-K179)-(L144-K144)+CAPEX!L13-CAPEX!L18</f>
        <v>-10.836488989999989</v>
      </c>
      <c r="M101" s="116">
        <f>-('Other ASPT'!M41+'Other ASPT'!M48+'Other ASPT'!M55)-(M156-L156)-(M150-L150)-(M153-L153)+(M182-L182)+(M179-L179)-(M144-L144)+CAPEX!M13-CAPEX!M18</f>
        <v>-4</v>
      </c>
      <c r="N101" s="116">
        <f>-('Other ASPT'!N41+'Other ASPT'!N48+'Other ASPT'!N55)-(N156-M156)-(N150-M150)-(N153-M153)+(N182-M182)+(N179-M179)-(N144-M144)+CAPEX!N13-CAPEX!N18</f>
        <v>0</v>
      </c>
      <c r="O101" s="118">
        <f>-('Other ASPT'!O41+'Other ASPT'!O48+'Other ASPT'!O55)-(O156-N156)-(O150-N150)-(O153-N153)+(O182-N182)+(N179-M179)-(O144-N144)+CAPEX!O13-CAPEX!O18+100</f>
        <v>0</v>
      </c>
      <c r="P101" s="116">
        <f>-('Other ASPT'!P41+'Other ASPT'!P48+'Other ASPT'!P55)-(P156-O156)-(P150-O150)-(P153-O153)+(P182-O182)+(N179-M179)-(P144-O144)+CAPEX!P13-CAPEX!P18</f>
        <v>0</v>
      </c>
      <c r="Q101" s="116">
        <f>-('Other ASPT'!Q41+'Other ASPT'!Q48+'Other ASPT'!Q55)-(Q156-P156)-(Q150-P150)-(Q153-P153)+(Q182-P182)+(O179-N179)-(Q144-P144)+CAPEX!Q13-CAPEX!Q18</f>
        <v>0</v>
      </c>
      <c r="R101" s="116">
        <f>-('Other ASPT'!R41+'Other ASPT'!R48+'Other ASPT'!R55)-(R156-Q156)-(R150-Q150)-(R153-Q153)+(R182-Q182)+(P179-O179)-(R144-Q144)+CAPEX!R13-CAPEX!R18</f>
        <v>0</v>
      </c>
      <c r="S101" s="116">
        <f>-('Other ASPT'!S41+'Other ASPT'!S48+'Other ASPT'!S55)-(S156-R156)-(S150-R150)-(S153-R153)+(S182-R182)+(Q179-P179)-(S144-R144)+CAPEX!S13-CAPEX!S18</f>
        <v>0</v>
      </c>
      <c r="T101" s="116">
        <f>-('Other ASPT'!T41+'Other ASPT'!T48+'Other ASPT'!T55)-(T156-S156)-(T150-S150)-(T153-S153)+(T182-S182)+(R179-Q179)-(T144-S144)+CAPEX!T13-CAPEX!T18</f>
        <v>0</v>
      </c>
      <c r="U101" s="116">
        <f>-('Other ASPT'!U41+'Other ASPT'!U48+'Other ASPT'!U55)-(U156-T156)-(U150-T150)-(U153-T153)+(U182-T182)+(S179-R179)-(U144-T144)+CAPEX!U13-CAPEX!U18</f>
        <v>0</v>
      </c>
      <c r="V101" s="116">
        <f>-('Other ASPT'!V41+'Other ASPT'!V48+'Other ASPT'!V55)-(V156-U156)-(V150-U150)-(V153-U153)+(V182-U182)+(T179-S179)-(V144-U144)+CAPEX!V13-CAPEX!V18</f>
        <v>0</v>
      </c>
      <c r="W101" s="116">
        <f>-('Other ASPT'!W41+'Other ASPT'!W48+'Other ASPT'!W55)-(W156-V156)-(W150-V150)-(W153-V153)+(W182-V182)+(U179-T179)-(W144-V144)+CAPEX!W13-CAPEX!W18</f>
        <v>0</v>
      </c>
    </row>
    <row r="102" spans="2:23" s="81" customFormat="1" ht="15" customHeight="1">
      <c r="F102" s="82">
        <f>'Wind Paste'!C199</f>
        <v>-32.43803527</v>
      </c>
      <c r="G102" s="82">
        <f>'Wind Paste'!D199</f>
        <v>-27.761811460000001</v>
      </c>
      <c r="H102" s="82">
        <f>'Wind Paste'!E199</f>
        <v>-23.190672639999999</v>
      </c>
      <c r="I102" s="82">
        <f>'Wind Paste'!F199</f>
        <v>-87.082679920000004</v>
      </c>
      <c r="J102" s="82">
        <f>'Wind Paste'!G199</f>
        <v>-50.636260960000001</v>
      </c>
      <c r="K102" s="82">
        <f>'Wind Paste'!H199</f>
        <v>-117.02603227</v>
      </c>
      <c r="L102" s="82">
        <f>L100+L101</f>
        <v>-65.836488989999992</v>
      </c>
      <c r="M102" s="82">
        <f>M100+M101</f>
        <v>-59</v>
      </c>
      <c r="N102" s="82">
        <f t="shared" ref="N102:S102" si="185">N100+N101</f>
        <v>-50</v>
      </c>
      <c r="O102" s="82">
        <f t="shared" si="185"/>
        <v>-45</v>
      </c>
      <c r="P102" s="82">
        <f t="shared" si="185"/>
        <v>-40</v>
      </c>
      <c r="Q102" s="82">
        <f t="shared" si="185"/>
        <v>-40</v>
      </c>
      <c r="R102" s="82">
        <f t="shared" si="185"/>
        <v>-40</v>
      </c>
      <c r="S102" s="82">
        <f t="shared" si="185"/>
        <v>-40</v>
      </c>
      <c r="T102" s="82">
        <f t="shared" ref="T102:U102" si="186">T100+T101</f>
        <v>-40</v>
      </c>
      <c r="U102" s="82">
        <f t="shared" si="186"/>
        <v>-40</v>
      </c>
      <c r="V102" s="82">
        <f t="shared" ref="V102:W102" si="187">V100+V101</f>
        <v>-40</v>
      </c>
      <c r="W102" s="82">
        <f t="shared" si="187"/>
        <v>-40</v>
      </c>
    </row>
    <row r="103" spans="2:23" ht="15" customHeight="1"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</row>
    <row r="104" spans="2:23" ht="15" customHeight="1">
      <c r="B104" s="81" t="s">
        <v>454</v>
      </c>
      <c r="C104" s="81"/>
      <c r="D104" s="81" t="s">
        <v>616</v>
      </c>
      <c r="E104" s="81"/>
      <c r="F104" s="82">
        <f t="shared" ref="F104:I104" si="188">F97+F102</f>
        <v>22.574405830000003</v>
      </c>
      <c r="G104" s="82">
        <f t="shared" si="188"/>
        <v>15.384177060000003</v>
      </c>
      <c r="H104" s="82">
        <f t="shared" si="188"/>
        <v>41.511037829999992</v>
      </c>
      <c r="I104" s="82">
        <f t="shared" si="188"/>
        <v>-77.602978919999998</v>
      </c>
      <c r="J104" s="82">
        <f>J97+J102</f>
        <v>-12.115599109999998</v>
      </c>
      <c r="K104" s="82">
        <f t="shared" ref="K104" si="189">K97+K102</f>
        <v>-39.667669739999994</v>
      </c>
      <c r="L104" s="82">
        <f ca="1">L97+L102</f>
        <v>37.544539418505437</v>
      </c>
      <c r="M104" s="82">
        <f ca="1">M97+M102</f>
        <v>-1.8995194376058464</v>
      </c>
      <c r="N104" s="82">
        <f t="shared" ref="N104:S104" ca="1" si="190">N97+N102</f>
        <v>38.96409197337087</v>
      </c>
      <c r="O104" s="82">
        <f t="shared" ca="1" si="190"/>
        <v>-20.138675163480514</v>
      </c>
      <c r="P104" s="82">
        <f t="shared" ca="1" si="190"/>
        <v>63.694163951038348</v>
      </c>
      <c r="Q104" s="82">
        <f t="shared" ca="1" si="190"/>
        <v>71.737710661474608</v>
      </c>
      <c r="R104" s="82">
        <f t="shared" ca="1" si="190"/>
        <v>80.515911080835508</v>
      </c>
      <c r="S104" s="82">
        <f t="shared" ca="1" si="190"/>
        <v>89.653282581603634</v>
      </c>
      <c r="T104" s="82">
        <f t="shared" ref="T104:U104" ca="1" si="191">T97+T102</f>
        <v>99.625072181211408</v>
      </c>
      <c r="U104" s="82">
        <f t="shared" ca="1" si="191"/>
        <v>110.29065955804941</v>
      </c>
      <c r="V104" s="82">
        <f t="shared" ref="V104:W104" ca="1" si="192">V97+V102</f>
        <v>121.51352341817841</v>
      </c>
      <c r="W104" s="82">
        <f t="shared" ca="1" si="192"/>
        <v>133.77975221066356</v>
      </c>
    </row>
    <row r="105" spans="2:23" ht="15" customHeight="1"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</row>
    <row r="106" spans="2:23" ht="15" customHeight="1">
      <c r="B106" s="119" t="s">
        <v>764</v>
      </c>
      <c r="D106" s="81" t="s">
        <v>617</v>
      </c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</row>
    <row r="107" spans="2:23" s="81" customFormat="1" ht="15" customHeight="1">
      <c r="B107" s="70" t="s">
        <v>455</v>
      </c>
      <c r="C107" s="70"/>
      <c r="D107" s="70" t="s">
        <v>618</v>
      </c>
      <c r="E107" s="70"/>
      <c r="F107" s="85">
        <f>('Wind Paste'!C201-F108)</f>
        <v>28.8</v>
      </c>
      <c r="G107" s="85">
        <f>('Wind Paste'!D201-G108)</f>
        <v>0</v>
      </c>
      <c r="H107" s="85">
        <f>('Wind Paste'!E201-H108)</f>
        <v>0</v>
      </c>
      <c r="I107" s="85">
        <f>('Wind Paste'!F201-I108)</f>
        <v>551.84690000000001</v>
      </c>
      <c r="J107" s="85">
        <f>('Wind Paste'!G201-J108)</f>
        <v>0</v>
      </c>
      <c r="K107" s="85">
        <f>('Wind Paste'!H201-K108)</f>
        <v>0</v>
      </c>
      <c r="L107" s="91">
        <f>450+L194</f>
        <v>485</v>
      </c>
      <c r="M107" s="91">
        <v>0</v>
      </c>
      <c r="N107" s="91">
        <v>0</v>
      </c>
      <c r="O107" s="91">
        <v>0</v>
      </c>
      <c r="P107" s="91">
        <v>0</v>
      </c>
      <c r="Q107" s="91">
        <v>0</v>
      </c>
      <c r="R107" s="91">
        <v>0</v>
      </c>
      <c r="S107" s="91">
        <v>0</v>
      </c>
      <c r="T107" s="91">
        <v>0</v>
      </c>
      <c r="U107" s="91">
        <v>0</v>
      </c>
      <c r="V107" s="91">
        <v>0</v>
      </c>
      <c r="W107" s="91">
        <v>0</v>
      </c>
    </row>
    <row r="108" spans="2:23" s="81" customFormat="1" ht="15" customHeight="1">
      <c r="B108" s="70" t="s">
        <v>730</v>
      </c>
      <c r="C108" s="70"/>
      <c r="D108" s="70" t="s">
        <v>585</v>
      </c>
      <c r="E108" s="70"/>
      <c r="F108" s="85">
        <f>'Wind Paste'!C202</f>
        <v>0</v>
      </c>
      <c r="G108" s="85">
        <f>'Wind Paste'!D202</f>
        <v>0</v>
      </c>
      <c r="H108" s="85">
        <f>'Wind Paste'!E202</f>
        <v>0</v>
      </c>
      <c r="I108" s="85">
        <f>'Wind Paste'!F202</f>
        <v>0</v>
      </c>
      <c r="J108" s="85">
        <f>'Wind Paste'!G202</f>
        <v>0</v>
      </c>
      <c r="K108" s="85">
        <f>'Wind Paste'!H202</f>
        <v>0</v>
      </c>
      <c r="L108" s="85">
        <f>'Other ASPT'!L75</f>
        <v>0</v>
      </c>
      <c r="M108" s="85">
        <f>'Other ASPT'!M75</f>
        <v>0</v>
      </c>
      <c r="N108" s="85">
        <f>'Other ASPT'!N75</f>
        <v>0</v>
      </c>
      <c r="O108" s="85">
        <f>'Other ASPT'!O75</f>
        <v>0</v>
      </c>
      <c r="P108" s="85">
        <f>'Other ASPT'!P75</f>
        <v>0</v>
      </c>
      <c r="Q108" s="85">
        <f>'Other ASPT'!Q75</f>
        <v>0</v>
      </c>
      <c r="R108" s="85">
        <f>'Other ASPT'!R75</f>
        <v>0</v>
      </c>
      <c r="S108" s="85">
        <f>'Other ASPT'!S75</f>
        <v>0</v>
      </c>
      <c r="T108" s="85">
        <f>'Other ASPT'!T75</f>
        <v>0</v>
      </c>
      <c r="U108" s="85">
        <f>'Other ASPT'!U75</f>
        <v>0</v>
      </c>
      <c r="V108" s="85">
        <f>'Other ASPT'!V75</f>
        <v>0</v>
      </c>
      <c r="W108" s="85">
        <f>'Other ASPT'!W75</f>
        <v>0</v>
      </c>
    </row>
    <row r="109" spans="2:23" ht="15" customHeight="1">
      <c r="B109" s="70" t="s">
        <v>456</v>
      </c>
      <c r="D109" s="70" t="s">
        <v>619</v>
      </c>
      <c r="F109" s="85">
        <f>'Other ASPT'!F28-'Other ASPT'!F27-F110</f>
        <v>145.15</v>
      </c>
      <c r="G109" s="85">
        <f>'Other ASPT'!G28-'Other ASPT'!G27-G110</f>
        <v>21</v>
      </c>
      <c r="H109" s="85">
        <f>'Other ASPT'!H28-'Other ASPT'!H27-H110</f>
        <v>-48.150000000000006</v>
      </c>
      <c r="I109" s="85">
        <f>'Other ASPT'!I28-'Other ASPT'!I27-I110</f>
        <v>-105</v>
      </c>
      <c r="J109" s="85">
        <f>'Other ASPT'!J28-'Other ASPT'!J27-J110</f>
        <v>22</v>
      </c>
      <c r="K109" s="85">
        <f>'Other ASPT'!K28-'Other ASPT'!K27-K110</f>
        <v>-20</v>
      </c>
      <c r="L109" s="85">
        <f>'Other ASPT'!L28-'Other ASPT'!L27-L110</f>
        <v>0</v>
      </c>
      <c r="M109" s="85">
        <f>'Other ASPT'!M28-'Other ASPT'!M27-M110</f>
        <v>0</v>
      </c>
      <c r="N109" s="85">
        <f>'Other ASPT'!N28-'Other ASPT'!N27-N110</f>
        <v>0</v>
      </c>
      <c r="O109" s="85">
        <f>'Other ASPT'!O28-'Other ASPT'!O27-O110</f>
        <v>0</v>
      </c>
      <c r="P109" s="85">
        <f>'Other ASPT'!P28-'Other ASPT'!P27-P110</f>
        <v>0</v>
      </c>
      <c r="Q109" s="85">
        <f>'Other ASPT'!Q28-'Other ASPT'!Q27-Q110</f>
        <v>0</v>
      </c>
      <c r="R109" s="85">
        <f>'Other ASPT'!R28-'Other ASPT'!R27-R110</f>
        <v>0</v>
      </c>
      <c r="S109" s="85">
        <f>'Other ASPT'!S28-'Other ASPT'!S27-S110</f>
        <v>0</v>
      </c>
      <c r="T109" s="85">
        <f>'Other ASPT'!T28-'Other ASPT'!T27-T110</f>
        <v>0</v>
      </c>
      <c r="U109" s="85">
        <f>'Other ASPT'!U28-'Other ASPT'!U27-U110</f>
        <v>0</v>
      </c>
      <c r="V109" s="85">
        <f>'Other ASPT'!V28-'Other ASPT'!V27-V110</f>
        <v>0</v>
      </c>
      <c r="W109" s="85">
        <f>'Other ASPT'!W28-'Other ASPT'!W27-W110</f>
        <v>0</v>
      </c>
    </row>
    <row r="110" spans="2:23" ht="15" customHeight="1">
      <c r="B110" s="107" t="s">
        <v>769</v>
      </c>
      <c r="D110" s="70" t="s">
        <v>803</v>
      </c>
      <c r="F110" s="85">
        <f>'Wind Paste'!C205</f>
        <v>0</v>
      </c>
      <c r="G110" s="85">
        <f>'Wind Paste'!D205</f>
        <v>0</v>
      </c>
      <c r="H110" s="85">
        <f>'Wind Paste'!E205</f>
        <v>0</v>
      </c>
      <c r="I110" s="85">
        <f>'Wind Paste'!F205</f>
        <v>0</v>
      </c>
      <c r="J110" s="85">
        <f>'Wind Paste'!G205</f>
        <v>0</v>
      </c>
      <c r="K110" s="85">
        <f>'Wind Paste'!H205</f>
        <v>0</v>
      </c>
      <c r="L110" s="85">
        <f>L177-K177</f>
        <v>100</v>
      </c>
      <c r="M110" s="85">
        <f>M177-L177</f>
        <v>0</v>
      </c>
      <c r="N110" s="85">
        <f t="shared" ref="N110:W110" si="193">N177-M177</f>
        <v>-100</v>
      </c>
      <c r="O110" s="85">
        <f t="shared" si="193"/>
        <v>0</v>
      </c>
      <c r="P110" s="85">
        <f t="shared" si="193"/>
        <v>0</v>
      </c>
      <c r="Q110" s="85">
        <f t="shared" si="193"/>
        <v>0</v>
      </c>
      <c r="R110" s="85">
        <f t="shared" si="193"/>
        <v>0</v>
      </c>
      <c r="S110" s="85">
        <f t="shared" si="193"/>
        <v>0</v>
      </c>
      <c r="T110" s="85">
        <f t="shared" si="193"/>
        <v>0</v>
      </c>
      <c r="U110" s="85">
        <f t="shared" si="193"/>
        <v>0</v>
      </c>
      <c r="V110" s="85">
        <f t="shared" si="193"/>
        <v>0</v>
      </c>
      <c r="W110" s="85">
        <f t="shared" si="193"/>
        <v>0</v>
      </c>
    </row>
    <row r="111" spans="2:23" ht="15" customHeight="1">
      <c r="B111" s="70" t="s">
        <v>731</v>
      </c>
      <c r="D111" s="70" t="s">
        <v>620</v>
      </c>
      <c r="F111" s="90">
        <f t="shared" ref="F111:K111" si="194">F28+F27</f>
        <v>0</v>
      </c>
      <c r="G111" s="90">
        <f t="shared" si="194"/>
        <v>0</v>
      </c>
      <c r="H111" s="90">
        <f t="shared" si="194"/>
        <v>0</v>
      </c>
      <c r="I111" s="90">
        <f t="shared" si="194"/>
        <v>1.91171303</v>
      </c>
      <c r="J111" s="112">
        <f t="shared" si="194"/>
        <v>3.0425982299999994</v>
      </c>
      <c r="K111" s="112">
        <f t="shared" si="194"/>
        <v>4.6275557300000001</v>
      </c>
      <c r="L111" s="85">
        <f t="shared" ref="L111:W111" ca="1" si="195">L24</f>
        <v>6.8599070519798078</v>
      </c>
      <c r="M111" s="85">
        <f t="shared" ca="1" si="195"/>
        <v>10.905837046413476</v>
      </c>
      <c r="N111" s="85">
        <f t="shared" ca="1" si="195"/>
        <v>13.65819209545538</v>
      </c>
      <c r="O111" s="85">
        <f t="shared" ca="1" si="195"/>
        <v>14.938798880790131</v>
      </c>
      <c r="P111" s="85">
        <f t="shared" ca="1" si="195"/>
        <v>15.293182328196716</v>
      </c>
      <c r="Q111" s="85">
        <f t="shared" ca="1" si="195"/>
        <v>16.440010107394585</v>
      </c>
      <c r="R111" s="85">
        <f t="shared" ca="1" si="195"/>
        <v>17.585165093372336</v>
      </c>
      <c r="S111" s="85">
        <f t="shared" ca="1" si="195"/>
        <v>18.893486742279141</v>
      </c>
      <c r="T111" s="85">
        <f t="shared" ca="1" si="195"/>
        <v>20.383574087955335</v>
      </c>
      <c r="U111" s="85">
        <f t="shared" ca="1" si="195"/>
        <v>22.079879645247129</v>
      </c>
      <c r="V111" s="85">
        <f t="shared" ca="1" si="195"/>
        <v>24.010161747200161</v>
      </c>
      <c r="W111" s="85">
        <f t="shared" ca="1" si="195"/>
        <v>26.205765959440161</v>
      </c>
    </row>
    <row r="112" spans="2:23" s="81" customFormat="1" ht="15" customHeight="1">
      <c r="B112" s="71" t="s">
        <v>457</v>
      </c>
      <c r="C112" s="71"/>
      <c r="D112" s="71" t="s">
        <v>621</v>
      </c>
      <c r="E112" s="71"/>
      <c r="F112" s="120"/>
      <c r="G112" s="120">
        <f>F72+'Other ASPT'!F78</f>
        <v>-5.8000000000000007</v>
      </c>
      <c r="H112" s="120">
        <f>G72+'Other ASPT'!G78</f>
        <v>-5.8000000000000007</v>
      </c>
      <c r="I112" s="120">
        <f>H72+'Other ASPT'!H78</f>
        <v>0</v>
      </c>
      <c r="J112" s="112">
        <f>I72+'Other ASPT'!I78</f>
        <v>0</v>
      </c>
      <c r="K112" s="112">
        <f>J72+'Other ASPT'!J78</f>
        <v>-23.400000000000002</v>
      </c>
      <c r="L112" s="120">
        <f>K72+(L168-K168)+'Other ASPT'!K78-L60</f>
        <v>-34.6</v>
      </c>
      <c r="M112" s="120">
        <f ca="1">L72+(M168-L168)+'Other ASPT'!L78-M60</f>
        <v>-31.808675086463012</v>
      </c>
      <c r="N112" s="120">
        <f ca="1">M72+(N168-M168)+'Other ASPT'!M78-N60</f>
        <v>-31.542211719295707</v>
      </c>
      <c r="O112" s="120">
        <f ca="1">N72+(O168-N168)+'Other ASPT'!N78-O60</f>
        <v>-1.6</v>
      </c>
      <c r="P112" s="120">
        <f ca="1">O72+(P168-O168)+'Other ASPT'!O78-P60</f>
        <v>-30.08934126596067</v>
      </c>
      <c r="Q112" s="120">
        <f ca="1">P72+(Q168-P168)+'Other ASPT'!P78-Q60</f>
        <v>-31.977252009227811</v>
      </c>
      <c r="R112" s="120">
        <f ca="1">Q72+(R168-Q168)+'Other ASPT'!Q78-R60</f>
        <v>-33.982770718561724</v>
      </c>
      <c r="S112" s="120">
        <f ca="1">R72+(S168-R168)+'Other ASPT'!R78-S60</f>
        <v>-35.60336753343087</v>
      </c>
      <c r="T112" s="120">
        <f ca="1">S72+(T168-S168)+'Other ASPT'!S78-T60</f>
        <v>-37.252108395695707</v>
      </c>
      <c r="U112" s="120">
        <f ca="1">T72+(U168-T168)+'Other ASPT'!T78-U60</f>
        <v>-38.317280875398104</v>
      </c>
      <c r="V112" s="120">
        <f ca="1">U72+(V168-U168)+'Other ASPT'!U78-V60</f>
        <v>-38.855156898753648</v>
      </c>
      <c r="W112" s="120">
        <f ca="1">V72+(W168-V168)+'Other ASPT'!V78-W60</f>
        <v>-38.859337126506276</v>
      </c>
    </row>
    <row r="113" spans="2:23" s="81" customFormat="1" ht="15" customHeight="1">
      <c r="B113" s="115" t="s">
        <v>732</v>
      </c>
      <c r="C113" s="115"/>
      <c r="D113" s="115" t="s">
        <v>1</v>
      </c>
      <c r="E113" s="115"/>
      <c r="F113" s="116">
        <f t="shared" ref="F113:K113" si="196">F114-SUM(F107:F112)</f>
        <v>-178.05881525000001</v>
      </c>
      <c r="G113" s="116">
        <f t="shared" si="196"/>
        <v>-17.184031519999998</v>
      </c>
      <c r="H113" s="116">
        <f t="shared" si="196"/>
        <v>-10.793612319999994</v>
      </c>
      <c r="I113" s="116">
        <f t="shared" si="196"/>
        <v>-7.7035524199999941</v>
      </c>
      <c r="J113" s="117">
        <f t="shared" si="196"/>
        <v>-24.832483830000001</v>
      </c>
      <c r="K113" s="117">
        <f t="shared" si="196"/>
        <v>-10.751144769999996</v>
      </c>
      <c r="L113" s="116">
        <f>L196-K196</f>
        <v>0</v>
      </c>
      <c r="M113" s="116">
        <f>M196-L196</f>
        <v>0</v>
      </c>
      <c r="N113" s="116">
        <f t="shared" ref="N113:W113" si="197">N196-M196</f>
        <v>0</v>
      </c>
      <c r="O113" s="116">
        <f t="shared" si="197"/>
        <v>0</v>
      </c>
      <c r="P113" s="116">
        <f t="shared" si="197"/>
        <v>0</v>
      </c>
      <c r="Q113" s="116">
        <f t="shared" si="197"/>
        <v>0</v>
      </c>
      <c r="R113" s="116">
        <f t="shared" si="197"/>
        <v>0</v>
      </c>
      <c r="S113" s="116">
        <f t="shared" si="197"/>
        <v>0</v>
      </c>
      <c r="T113" s="116">
        <f t="shared" si="197"/>
        <v>0</v>
      </c>
      <c r="U113" s="116">
        <f t="shared" si="197"/>
        <v>0</v>
      </c>
      <c r="V113" s="116">
        <f t="shared" si="197"/>
        <v>0</v>
      </c>
      <c r="W113" s="116">
        <f t="shared" si="197"/>
        <v>0</v>
      </c>
    </row>
    <row r="114" spans="2:23" ht="15" customHeight="1">
      <c r="B114" s="81"/>
      <c r="C114" s="81"/>
      <c r="D114" s="81"/>
      <c r="E114" s="81"/>
      <c r="F114" s="82">
        <f>'Wind Paste'!C217</f>
        <v>-4.1088152500000001</v>
      </c>
      <c r="G114" s="82">
        <f>'Wind Paste'!D217</f>
        <v>-1.98403152</v>
      </c>
      <c r="H114" s="82">
        <f>'Wind Paste'!E217</f>
        <v>-64.743612319999997</v>
      </c>
      <c r="I114" s="82">
        <f>'Wind Paste'!F217</f>
        <v>441.05506061</v>
      </c>
      <c r="J114" s="82">
        <f>'Wind Paste'!G217</f>
        <v>0.21011440000000001</v>
      </c>
      <c r="K114" s="82">
        <f>'Wind Paste'!H217</f>
        <v>-49.523589039999997</v>
      </c>
      <c r="L114" s="82">
        <f ca="1">SUM(L107:L113)</f>
        <v>557.25990705197978</v>
      </c>
      <c r="M114" s="82">
        <f t="shared" ref="M114:W114" ca="1" si="198">SUM(M107:M113)</f>
        <v>-20.902838040049538</v>
      </c>
      <c r="N114" s="82">
        <f t="shared" ca="1" si="198"/>
        <v>-117.88401962384033</v>
      </c>
      <c r="O114" s="82">
        <f t="shared" ca="1" si="198"/>
        <v>13.338798880790131</v>
      </c>
      <c r="P114" s="82">
        <f t="shared" ca="1" si="198"/>
        <v>-14.796158937763954</v>
      </c>
      <c r="Q114" s="82">
        <f t="shared" ca="1" si="198"/>
        <v>-15.537241901833227</v>
      </c>
      <c r="R114" s="82">
        <f t="shared" ca="1" si="198"/>
        <v>-16.397605625189389</v>
      </c>
      <c r="S114" s="82">
        <f t="shared" ca="1" si="198"/>
        <v>-16.709880791151729</v>
      </c>
      <c r="T114" s="82">
        <f t="shared" ca="1" si="198"/>
        <v>-16.868534307740372</v>
      </c>
      <c r="U114" s="82">
        <f t="shared" ca="1" si="198"/>
        <v>-16.237401230150976</v>
      </c>
      <c r="V114" s="82">
        <f t="shared" ca="1" si="198"/>
        <v>-14.844995151553487</v>
      </c>
      <c r="W114" s="82">
        <f t="shared" ca="1" si="198"/>
        <v>-12.653571167066115</v>
      </c>
    </row>
    <row r="115" spans="2:23" ht="15" customHeight="1"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</row>
    <row r="116" spans="2:23" ht="15" customHeight="1">
      <c r="B116" s="70" t="s">
        <v>733</v>
      </c>
      <c r="D116" s="70" t="s">
        <v>624</v>
      </c>
      <c r="F116" s="120">
        <f>'Wind Paste'!C219</f>
        <v>0</v>
      </c>
      <c r="G116" s="120">
        <f>'Wind Paste'!D219</f>
        <v>0</v>
      </c>
      <c r="H116" s="120">
        <f>'Wind Paste'!E219</f>
        <v>0</v>
      </c>
      <c r="I116" s="120">
        <f>'Wind Paste'!F219</f>
        <v>0</v>
      </c>
      <c r="J116" s="120">
        <f>'Wind Paste'!G219</f>
        <v>0</v>
      </c>
      <c r="K116" s="120">
        <f>'Wind Paste'!H219</f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  <c r="R116" s="91">
        <v>0</v>
      </c>
      <c r="S116" s="91">
        <v>0</v>
      </c>
      <c r="T116" s="91">
        <v>0</v>
      </c>
      <c r="U116" s="91">
        <v>0</v>
      </c>
      <c r="V116" s="91">
        <v>0</v>
      </c>
      <c r="W116" s="91">
        <v>0</v>
      </c>
    </row>
    <row r="117" spans="2:23" ht="15" customHeight="1">
      <c r="B117" s="70" t="s">
        <v>644</v>
      </c>
      <c r="D117" s="70" t="s">
        <v>625</v>
      </c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</row>
    <row r="118" spans="2:23" ht="15" customHeight="1"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</row>
    <row r="119" spans="2:23" ht="15" customHeight="1">
      <c r="B119" s="107" t="s">
        <v>867</v>
      </c>
      <c r="D119" s="70" t="s">
        <v>869</v>
      </c>
      <c r="F119" s="85">
        <f t="shared" ref="F119:W119" si="199">F104+F114+F116</f>
        <v>18.465590580000004</v>
      </c>
      <c r="G119" s="85">
        <f t="shared" si="199"/>
        <v>13.400145540000002</v>
      </c>
      <c r="H119" s="85">
        <f t="shared" si="199"/>
        <v>-23.232574490000005</v>
      </c>
      <c r="I119" s="85">
        <f t="shared" si="199"/>
        <v>363.45208169</v>
      </c>
      <c r="J119" s="112">
        <f t="shared" si="199"/>
        <v>-11.905484709999998</v>
      </c>
      <c r="K119" s="112">
        <f t="shared" si="199"/>
        <v>-89.191258779999998</v>
      </c>
      <c r="L119" s="112">
        <f ca="1">L104+L114+L116</f>
        <v>594.80444647048523</v>
      </c>
      <c r="M119" s="112">
        <f t="shared" ca="1" si="199"/>
        <v>-22.802357477655384</v>
      </c>
      <c r="N119" s="112">
        <f t="shared" ca="1" si="199"/>
        <v>-78.919927650469461</v>
      </c>
      <c r="O119" s="112">
        <f t="shared" ca="1" si="199"/>
        <v>-6.7998762826903825</v>
      </c>
      <c r="P119" s="112">
        <f t="shared" ca="1" si="199"/>
        <v>48.898005013274393</v>
      </c>
      <c r="Q119" s="112">
        <f t="shared" ca="1" si="199"/>
        <v>56.200468759641382</v>
      </c>
      <c r="R119" s="112">
        <f t="shared" ca="1" si="199"/>
        <v>64.118305455646123</v>
      </c>
      <c r="S119" s="112">
        <f t="shared" ca="1" si="199"/>
        <v>72.943401790451901</v>
      </c>
      <c r="T119" s="112">
        <f t="shared" ca="1" si="199"/>
        <v>82.756537873471032</v>
      </c>
      <c r="U119" s="112">
        <f t="shared" ca="1" si="199"/>
        <v>94.053258327898433</v>
      </c>
      <c r="V119" s="112">
        <f t="shared" ca="1" si="199"/>
        <v>106.66852826662492</v>
      </c>
      <c r="W119" s="112">
        <f t="shared" ca="1" si="199"/>
        <v>121.12618104359744</v>
      </c>
    </row>
    <row r="120" spans="2:23" ht="15" customHeight="1">
      <c r="B120" s="107" t="s">
        <v>872</v>
      </c>
      <c r="D120" s="70" t="s">
        <v>871</v>
      </c>
      <c r="F120" s="85">
        <f>'Wind Paste'!C223</f>
        <v>45.3283542</v>
      </c>
      <c r="G120" s="85">
        <f t="shared" ref="G120:J120" si="200">F121</f>
        <v>63.793944780000004</v>
      </c>
      <c r="H120" s="85">
        <f t="shared" si="200"/>
        <v>77.194090320000001</v>
      </c>
      <c r="I120" s="85">
        <f t="shared" si="200"/>
        <v>53.961515829999996</v>
      </c>
      <c r="J120" s="112">
        <f t="shared" si="200"/>
        <v>417.41359752</v>
      </c>
      <c r="K120" s="112">
        <f>J121</f>
        <v>405.50811281</v>
      </c>
      <c r="L120" s="85">
        <f>K121</f>
        <v>316.31685403</v>
      </c>
      <c r="M120" s="85">
        <f ca="1">L121</f>
        <v>911.12130050048518</v>
      </c>
      <c r="N120" s="85">
        <f t="shared" ref="N120:T120" ca="1" si="201">M121</f>
        <v>888.31894302282979</v>
      </c>
      <c r="O120" s="85">
        <f t="shared" ca="1" si="201"/>
        <v>809.39901537236028</v>
      </c>
      <c r="P120" s="85">
        <f t="shared" ca="1" si="201"/>
        <v>802.59913908966985</v>
      </c>
      <c r="Q120" s="85">
        <f t="shared" ca="1" si="201"/>
        <v>851.49714410294428</v>
      </c>
      <c r="R120" s="85">
        <f t="shared" ca="1" si="201"/>
        <v>907.69761286258563</v>
      </c>
      <c r="S120" s="85">
        <f t="shared" ca="1" si="201"/>
        <v>971.81591831823175</v>
      </c>
      <c r="T120" s="85">
        <f t="shared" ca="1" si="201"/>
        <v>1044.7593201086836</v>
      </c>
      <c r="U120" s="85">
        <f t="shared" ref="U120" ca="1" si="202">T121</f>
        <v>1127.5158579821546</v>
      </c>
      <c r="V120" s="85">
        <f t="shared" ref="V120" ca="1" si="203">U121</f>
        <v>1221.569116310053</v>
      </c>
      <c r="W120" s="85">
        <f t="shared" ref="W120" ca="1" si="204">V121</f>
        <v>1328.2376445766779</v>
      </c>
    </row>
    <row r="121" spans="2:23" ht="15" customHeight="1">
      <c r="B121" s="107" t="s">
        <v>873</v>
      </c>
      <c r="D121" s="70" t="s">
        <v>870</v>
      </c>
      <c r="F121" s="85">
        <f t="shared" ref="F121:M121" si="205">F119+F120</f>
        <v>63.793944780000004</v>
      </c>
      <c r="G121" s="85">
        <f t="shared" si="205"/>
        <v>77.194090320000001</v>
      </c>
      <c r="H121" s="85">
        <f t="shared" si="205"/>
        <v>53.961515829999996</v>
      </c>
      <c r="I121" s="85">
        <f t="shared" si="205"/>
        <v>417.41359752</v>
      </c>
      <c r="J121" s="112">
        <f t="shared" si="205"/>
        <v>405.50811281</v>
      </c>
      <c r="K121" s="112">
        <f t="shared" ref="K121" si="206">K119+K120</f>
        <v>316.31685403</v>
      </c>
      <c r="L121" s="85">
        <f t="shared" ca="1" si="205"/>
        <v>911.12130050048518</v>
      </c>
      <c r="M121" s="85">
        <f t="shared" ca="1" si="205"/>
        <v>888.31894302282979</v>
      </c>
      <c r="N121" s="85">
        <f t="shared" ref="N121:S121" ca="1" si="207">N119+N120</f>
        <v>809.39901537236028</v>
      </c>
      <c r="O121" s="85">
        <f t="shared" ca="1" si="207"/>
        <v>802.59913908966985</v>
      </c>
      <c r="P121" s="85">
        <f t="shared" ca="1" si="207"/>
        <v>851.49714410294428</v>
      </c>
      <c r="Q121" s="85">
        <f t="shared" ca="1" si="207"/>
        <v>907.69761286258563</v>
      </c>
      <c r="R121" s="85">
        <f t="shared" ca="1" si="207"/>
        <v>971.81591831823175</v>
      </c>
      <c r="S121" s="85">
        <f t="shared" ca="1" si="207"/>
        <v>1044.7593201086836</v>
      </c>
      <c r="T121" s="85">
        <f t="shared" ref="T121:U121" ca="1" si="208">T119+T120</f>
        <v>1127.5158579821546</v>
      </c>
      <c r="U121" s="85">
        <f t="shared" ca="1" si="208"/>
        <v>1221.569116310053</v>
      </c>
      <c r="V121" s="85">
        <f t="shared" ref="V121:W121" ca="1" si="209">V119+V120</f>
        <v>1328.2376445766779</v>
      </c>
      <c r="W121" s="85">
        <f t="shared" ca="1" si="209"/>
        <v>1449.3638256202753</v>
      </c>
    </row>
    <row r="122" spans="2:23" s="81" customFormat="1" ht="15" customHeight="1">
      <c r="B122" s="70"/>
      <c r="C122" s="70"/>
      <c r="D122" s="70"/>
      <c r="E122" s="70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</row>
    <row r="123" spans="2:23" s="111" customFormat="1" ht="15" customHeight="1">
      <c r="B123" s="77" t="s">
        <v>458</v>
      </c>
      <c r="C123" s="78"/>
      <c r="D123" s="79" t="s">
        <v>622</v>
      </c>
      <c r="E123" s="78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</row>
    <row r="124" spans="2:23" ht="15" customHeight="1">
      <c r="B124" s="81" t="s">
        <v>459</v>
      </c>
      <c r="D124" s="81" t="s">
        <v>623</v>
      </c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</row>
    <row r="125" spans="2:23" ht="15" customHeight="1">
      <c r="B125" s="70" t="s">
        <v>460</v>
      </c>
      <c r="D125" s="70" t="s">
        <v>640</v>
      </c>
      <c r="F125" s="90">
        <f>F121</f>
        <v>63.793944780000004</v>
      </c>
      <c r="G125" s="90">
        <f>G121</f>
        <v>77.194090320000001</v>
      </c>
      <c r="H125" s="90">
        <f t="shared" ref="H125:K125" si="210">H121</f>
        <v>53.961515829999996</v>
      </c>
      <c r="I125" s="90">
        <f t="shared" si="210"/>
        <v>417.41359752</v>
      </c>
      <c r="J125" s="112">
        <f t="shared" si="210"/>
        <v>405.50811281</v>
      </c>
      <c r="K125" s="112">
        <f t="shared" si="210"/>
        <v>316.31685403</v>
      </c>
      <c r="L125" s="113">
        <f ca="1">L121</f>
        <v>911.12130050048518</v>
      </c>
      <c r="M125" s="113">
        <f t="shared" ref="M125:S125" ca="1" si="211">M121</f>
        <v>888.31894302282979</v>
      </c>
      <c r="N125" s="113">
        <f t="shared" ca="1" si="211"/>
        <v>809.39901537236028</v>
      </c>
      <c r="O125" s="113">
        <f t="shared" ca="1" si="211"/>
        <v>802.59913908966985</v>
      </c>
      <c r="P125" s="113">
        <f t="shared" ca="1" si="211"/>
        <v>851.49714410294428</v>
      </c>
      <c r="Q125" s="113">
        <f t="shared" ca="1" si="211"/>
        <v>907.69761286258563</v>
      </c>
      <c r="R125" s="113">
        <f t="shared" ca="1" si="211"/>
        <v>971.81591831823175</v>
      </c>
      <c r="S125" s="113">
        <f t="shared" ca="1" si="211"/>
        <v>1044.7593201086836</v>
      </c>
      <c r="T125" s="113">
        <f t="shared" ref="T125:U125" ca="1" si="212">T121</f>
        <v>1127.5158579821546</v>
      </c>
      <c r="U125" s="113">
        <f t="shared" ca="1" si="212"/>
        <v>1221.569116310053</v>
      </c>
      <c r="V125" s="113">
        <f t="shared" ref="V125:W125" ca="1" si="213">V121</f>
        <v>1328.2376445766779</v>
      </c>
      <c r="W125" s="113">
        <f t="shared" ca="1" si="213"/>
        <v>1449.3638256202753</v>
      </c>
    </row>
    <row r="126" spans="2:23" ht="15" customHeight="1">
      <c r="B126" s="70" t="s">
        <v>461</v>
      </c>
      <c r="D126" s="70" t="s">
        <v>641</v>
      </c>
      <c r="F126" s="112">
        <f>'Wind Paste'!C55-F125</f>
        <v>20.79707445999999</v>
      </c>
      <c r="G126" s="112">
        <f>'Wind Paste'!D55-G125</f>
        <v>39.806072600000007</v>
      </c>
      <c r="H126" s="112">
        <f>'Wind Paste'!E55-H125</f>
        <v>13.149978730000001</v>
      </c>
      <c r="I126" s="112">
        <f>'Wind Paste'!F55-I125</f>
        <v>10.258343560000014</v>
      </c>
      <c r="J126" s="112">
        <f>'Wind Paste'!G55-J125</f>
        <v>20.342127180000034</v>
      </c>
      <c r="K126" s="112">
        <f>'Wind Paste'!H55-K125</f>
        <v>12.489350869999953</v>
      </c>
      <c r="L126" s="123">
        <v>13</v>
      </c>
      <c r="M126" s="123">
        <f>L126</f>
        <v>13</v>
      </c>
      <c r="N126" s="123">
        <f t="shared" ref="N126:T126" si="214">M126</f>
        <v>13</v>
      </c>
      <c r="O126" s="123">
        <f t="shared" si="214"/>
        <v>13</v>
      </c>
      <c r="P126" s="123">
        <f t="shared" si="214"/>
        <v>13</v>
      </c>
      <c r="Q126" s="123">
        <f t="shared" si="214"/>
        <v>13</v>
      </c>
      <c r="R126" s="123">
        <f t="shared" si="214"/>
        <v>13</v>
      </c>
      <c r="S126" s="123">
        <f t="shared" si="214"/>
        <v>13</v>
      </c>
      <c r="T126" s="123">
        <f t="shared" si="214"/>
        <v>13</v>
      </c>
      <c r="U126" s="123">
        <f t="shared" ref="U126:U127" si="215">T126</f>
        <v>13</v>
      </c>
      <c r="V126" s="123">
        <f t="shared" ref="V126:V127" si="216">U126</f>
        <v>13</v>
      </c>
      <c r="W126" s="123">
        <f t="shared" ref="W126:W127" si="217">V126</f>
        <v>13</v>
      </c>
    </row>
    <row r="127" spans="2:23" ht="15" customHeight="1">
      <c r="B127" s="70" t="s">
        <v>734</v>
      </c>
      <c r="D127" s="70" t="s">
        <v>639</v>
      </c>
      <c r="F127" s="112">
        <f>'Wind Paste'!C58</f>
        <v>0</v>
      </c>
      <c r="G127" s="112">
        <f>'Wind Paste'!D58</f>
        <v>0</v>
      </c>
      <c r="H127" s="112">
        <f>'Wind Paste'!E58</f>
        <v>0</v>
      </c>
      <c r="I127" s="112">
        <f>'Wind Paste'!F58</f>
        <v>0.74909999999999999</v>
      </c>
      <c r="J127" s="112">
        <f>'Wind Paste'!G58</f>
        <v>0.96060000000000001</v>
      </c>
      <c r="K127" s="112">
        <f>'Wind Paste'!H58</f>
        <v>0.74529999999999996</v>
      </c>
      <c r="L127" s="123">
        <v>2</v>
      </c>
      <c r="M127" s="123">
        <f>L127</f>
        <v>2</v>
      </c>
      <c r="N127" s="123">
        <f t="shared" ref="N127:T127" si="218">M127</f>
        <v>2</v>
      </c>
      <c r="O127" s="123">
        <f t="shared" si="218"/>
        <v>2</v>
      </c>
      <c r="P127" s="123">
        <f t="shared" si="218"/>
        <v>2</v>
      </c>
      <c r="Q127" s="123">
        <f t="shared" si="218"/>
        <v>2</v>
      </c>
      <c r="R127" s="123">
        <f t="shared" si="218"/>
        <v>2</v>
      </c>
      <c r="S127" s="123">
        <f t="shared" si="218"/>
        <v>2</v>
      </c>
      <c r="T127" s="123">
        <f t="shared" si="218"/>
        <v>2</v>
      </c>
      <c r="U127" s="123">
        <f t="shared" si="215"/>
        <v>2</v>
      </c>
      <c r="V127" s="123">
        <f t="shared" si="216"/>
        <v>2</v>
      </c>
      <c r="W127" s="123">
        <f t="shared" si="217"/>
        <v>2</v>
      </c>
    </row>
    <row r="128" spans="2:23" ht="15" customHeight="1">
      <c r="B128" s="70" t="s">
        <v>735</v>
      </c>
      <c r="D128" s="70" t="s">
        <v>626</v>
      </c>
      <c r="F128" s="112">
        <f>'Wind Paste'!C59</f>
        <v>5.4119811100000002</v>
      </c>
      <c r="G128" s="112">
        <f>'Wind Paste'!D59</f>
        <v>6.6946519999999996</v>
      </c>
      <c r="H128" s="112">
        <f>'Wind Paste'!E59</f>
        <v>7.9200832400000003</v>
      </c>
      <c r="I128" s="112">
        <f>'Wind Paste'!F59</f>
        <v>31.309759600000003</v>
      </c>
      <c r="J128" s="112">
        <f>'Wind Paste'!G59</f>
        <v>88.945965799999996</v>
      </c>
      <c r="K128" s="112">
        <f>'Wind Paste'!H59</f>
        <v>138.27320218</v>
      </c>
      <c r="L128" s="113">
        <f>W.C!L6</f>
        <v>155.51313415221676</v>
      </c>
      <c r="M128" s="113">
        <f>W.C!M6</f>
        <v>196.058322073591</v>
      </c>
      <c r="N128" s="113">
        <f>W.C!N6</f>
        <v>157.3460162358875</v>
      </c>
      <c r="O128" s="113">
        <f>W.C!O6</f>
        <v>204.11224032679061</v>
      </c>
      <c r="P128" s="113">
        <f>W.C!P6</f>
        <v>224.47375821192264</v>
      </c>
      <c r="Q128" s="113">
        <f>W.C!Q6</f>
        <v>246.86894257819054</v>
      </c>
      <c r="R128" s="113">
        <f>W.C!R6</f>
        <v>271.50103580833905</v>
      </c>
      <c r="S128" s="113">
        <f>W.C!S6</f>
        <v>298.59359831011898</v>
      </c>
      <c r="T128" s="113">
        <f>W.C!T6</f>
        <v>328.39254000812423</v>
      </c>
      <c r="U128" s="113">
        <f>W.C!U6</f>
        <v>361.16835496927945</v>
      </c>
      <c r="V128" s="113">
        <f>W.C!V6</f>
        <v>397.21857947456749</v>
      </c>
      <c r="W128" s="113">
        <f>W.C!W6</f>
        <v>436.87049588080225</v>
      </c>
    </row>
    <row r="129" spans="2:23" ht="15" customHeight="1">
      <c r="B129" s="70" t="s">
        <v>736</v>
      </c>
      <c r="D129" s="70" t="s">
        <v>627</v>
      </c>
      <c r="F129" s="112">
        <f>'Wind Paste'!C60</f>
        <v>110.64697548000001</v>
      </c>
      <c r="G129" s="112">
        <f>'Wind Paste'!D60</f>
        <v>153.09587056999999</v>
      </c>
      <c r="H129" s="112">
        <f>'Wind Paste'!E60</f>
        <v>164.83185334000001</v>
      </c>
      <c r="I129" s="112">
        <f>'Wind Paste'!F60</f>
        <v>211.97999959999999</v>
      </c>
      <c r="J129" s="112">
        <f>'Wind Paste'!G60</f>
        <v>295.82131306999997</v>
      </c>
      <c r="K129" s="112">
        <f>'Wind Paste'!H60</f>
        <v>305.29558948000005</v>
      </c>
      <c r="L129" s="113">
        <f>W.C!L8</f>
        <v>343.35990788062139</v>
      </c>
      <c r="M129" s="113">
        <f>W.C!M8</f>
        <v>432.88026939593266</v>
      </c>
      <c r="N129" s="113">
        <f>W.C!N8</f>
        <v>347.4067572148341</v>
      </c>
      <c r="O129" s="113">
        <f>W.C!O8</f>
        <v>450.6626428563626</v>
      </c>
      <c r="P129" s="113">
        <f>W.C!P8</f>
        <v>495.61916015287233</v>
      </c>
      <c r="Q129" s="113">
        <f>W.C!Q8</f>
        <v>545.0658418295767</v>
      </c>
      <c r="R129" s="113">
        <f>W.C!R8</f>
        <v>599.45142995702247</v>
      </c>
      <c r="S129" s="113">
        <f>W.C!S8</f>
        <v>659.26952709443719</v>
      </c>
      <c r="T129" s="113">
        <f>W.C!T8</f>
        <v>725.06308165267922</v>
      </c>
      <c r="U129" s="113">
        <f>W.C!U8</f>
        <v>797.42932175918509</v>
      </c>
      <c r="V129" s="113">
        <f>W.C!V8</f>
        <v>877.02518247340356</v>
      </c>
      <c r="W129" s="113">
        <f>W.C!W8</f>
        <v>964.57327568595861</v>
      </c>
    </row>
    <row r="130" spans="2:23" ht="15" customHeight="1">
      <c r="B130" s="71" t="s">
        <v>408</v>
      </c>
      <c r="D130" s="70" t="s">
        <v>546</v>
      </c>
      <c r="F130" s="112">
        <f>'Wind Paste'!C61</f>
        <v>7.5523340599999997</v>
      </c>
      <c r="G130" s="112">
        <f>'Wind Paste'!D61</f>
        <v>15.99243721</v>
      </c>
      <c r="H130" s="112">
        <f>'Wind Paste'!E61</f>
        <v>23.27178155</v>
      </c>
      <c r="I130" s="112">
        <f>'Wind Paste'!F61</f>
        <v>29.846843719999999</v>
      </c>
      <c r="J130" s="112">
        <f>'Wind Paste'!G61</f>
        <v>33.453246839999998</v>
      </c>
      <c r="K130" s="112">
        <f>'Wind Paste'!H61</f>
        <v>20.106107519999998</v>
      </c>
      <c r="L130" s="113">
        <f>W.C!L10</f>
        <v>23.921137854578017</v>
      </c>
      <c r="M130" s="113">
        <f>W.C!M10</f>
        <v>29.982545973735007</v>
      </c>
      <c r="N130" s="113">
        <f>W.C!N10</f>
        <v>26.172672001034503</v>
      </c>
      <c r="O130" s="113">
        <f>W.C!O10</f>
        <v>31.21102329079066</v>
      </c>
      <c r="P130" s="113">
        <f>W.C!P10</f>
        <v>34.327366539789764</v>
      </c>
      <c r="Q130" s="113">
        <f>W.C!Q10</f>
        <v>37.755106159684772</v>
      </c>
      <c r="R130" s="113">
        <f>W.C!R10</f>
        <v>41.525369889865111</v>
      </c>
      <c r="S130" s="113">
        <f>W.C!S10</f>
        <v>45.672397648774059</v>
      </c>
      <c r="T130" s="113">
        <f>W.C!T10</f>
        <v>50.233852722070033</v>
      </c>
      <c r="U130" s="113">
        <f>W.C!U10</f>
        <v>55.251164068116523</v>
      </c>
      <c r="V130" s="113">
        <f>W.C!V10</f>
        <v>60.769902852459651</v>
      </c>
      <c r="W130" s="113">
        <f>W.C!W10</f>
        <v>66.840196634113653</v>
      </c>
    </row>
    <row r="131" spans="2:23" ht="15" customHeight="1">
      <c r="B131" s="71" t="s">
        <v>407</v>
      </c>
      <c r="C131" s="71"/>
      <c r="D131" s="70" t="s">
        <v>545</v>
      </c>
      <c r="E131" s="71"/>
      <c r="F131" s="112">
        <f>'Wind Paste'!C65+'Wind Paste'!C66</f>
        <v>6.2037657900000003</v>
      </c>
      <c r="G131" s="112">
        <f>'Wind Paste'!D65+'Wind Paste'!D66</f>
        <v>3.6648299</v>
      </c>
      <c r="H131" s="112">
        <f>'Wind Paste'!E65+'Wind Paste'!E66</f>
        <v>10.619103449999999</v>
      </c>
      <c r="I131" s="112">
        <f>'Wind Paste'!F65+'Wind Paste'!F66</f>
        <v>10.12574869</v>
      </c>
      <c r="J131" s="112">
        <f>'Wind Paste'!G65+'Wind Paste'!G66</f>
        <v>10.902984100000001</v>
      </c>
      <c r="K131" s="112">
        <f>'Wind Paste'!H65+'Wind Paste'!H66</f>
        <v>9.1587619700000005</v>
      </c>
      <c r="L131" s="113">
        <f>W.C!L12</f>
        <v>10.300678341524984</v>
      </c>
      <c r="M131" s="113">
        <f>W.C!M12</f>
        <v>12.986258188857812</v>
      </c>
      <c r="N131" s="113">
        <f>W.C!N12</f>
        <v>10.422082420252872</v>
      </c>
      <c r="O131" s="113">
        <f>W.C!O12</f>
        <v>13.519723235185948</v>
      </c>
      <c r="P131" s="113">
        <f>W.C!P12</f>
        <v>14.868403187032726</v>
      </c>
      <c r="Q131" s="113">
        <f>W.C!Q12</f>
        <v>16.35178651548059</v>
      </c>
      <c r="R131" s="113">
        <f>W.C!R12</f>
        <v>17.983335327260477</v>
      </c>
      <c r="S131" s="113">
        <f>W.C!S12</f>
        <v>19.777857528229944</v>
      </c>
      <c r="T131" s="113">
        <f>W.C!T12</f>
        <v>21.751641382708534</v>
      </c>
      <c r="U131" s="113">
        <f>W.C!U12</f>
        <v>23.922603527717747</v>
      </c>
      <c r="V131" s="113">
        <f>W.C!V12</f>
        <v>26.310451787564809</v>
      </c>
      <c r="W131" s="113">
        <f>W.C!W12</f>
        <v>28.936864268750341</v>
      </c>
    </row>
    <row r="132" spans="2:23" ht="15" customHeight="1">
      <c r="B132" s="71" t="s">
        <v>409</v>
      </c>
      <c r="C132" s="71"/>
      <c r="D132" s="71" t="s">
        <v>547</v>
      </c>
      <c r="E132" s="71"/>
      <c r="F132" s="113">
        <f>'Wind Paste'!C69</f>
        <v>87.098158080000005</v>
      </c>
      <c r="G132" s="113">
        <f>'Wind Paste'!D69</f>
        <v>101.11977529000001</v>
      </c>
      <c r="H132" s="113">
        <f>'Wind Paste'!E69</f>
        <v>117.59367969</v>
      </c>
      <c r="I132" s="113">
        <f>'Wind Paste'!F69</f>
        <v>149.73906672000001</v>
      </c>
      <c r="J132" s="113">
        <f>'Wind Paste'!G69</f>
        <v>176.79059793000002</v>
      </c>
      <c r="K132" s="113">
        <f>'Wind Paste'!H69</f>
        <v>138.91072518000001</v>
      </c>
      <c r="L132" s="90">
        <f>W.C!L14</f>
        <v>165.26831974835588</v>
      </c>
      <c r="M132" s="113">
        <f>W.C!M14</f>
        <v>207.14587345219869</v>
      </c>
      <c r="N132" s="113">
        <f>W.C!N14</f>
        <v>180.82390357982055</v>
      </c>
      <c r="O132" s="113">
        <f>W.C!O14</f>
        <v>215.63327832704246</v>
      </c>
      <c r="P132" s="113">
        <f>W.C!P14</f>
        <v>237.16372623684572</v>
      </c>
      <c r="Q132" s="113">
        <f>W.C!Q14</f>
        <v>260.84557494148419</v>
      </c>
      <c r="R132" s="113">
        <f>W.C!R14</f>
        <v>286.8938823206343</v>
      </c>
      <c r="S132" s="113">
        <f>W.C!S14</f>
        <v>315.54520793194951</v>
      </c>
      <c r="T132" s="113">
        <f>W.C!T14</f>
        <v>347.05976297335883</v>
      </c>
      <c r="U132" s="113">
        <f>W.C!U14</f>
        <v>381.72377523131979</v>
      </c>
      <c r="V132" s="113">
        <f>W.C!V14</f>
        <v>419.85209051310801</v>
      </c>
      <c r="W132" s="113">
        <f>W.C!W14</f>
        <v>461.79103421100791</v>
      </c>
    </row>
    <row r="133" spans="2:23" ht="15" customHeight="1" outlineLevel="1">
      <c r="B133" s="71" t="s">
        <v>772</v>
      </c>
      <c r="C133" s="71"/>
      <c r="D133" s="71"/>
      <c r="E133" s="71"/>
      <c r="F133" s="113"/>
      <c r="G133" s="113"/>
      <c r="H133" s="113"/>
      <c r="I133" s="113"/>
      <c r="J133" s="113"/>
      <c r="K133" s="113"/>
      <c r="L133" s="90"/>
      <c r="M133" s="113"/>
      <c r="N133" s="113"/>
      <c r="O133" s="123">
        <v>400</v>
      </c>
      <c r="P133" s="123">
        <f>O133</f>
        <v>400</v>
      </c>
      <c r="Q133" s="123">
        <f t="shared" ref="Q133:W133" si="219">P133</f>
        <v>400</v>
      </c>
      <c r="R133" s="123">
        <f t="shared" si="219"/>
        <v>400</v>
      </c>
      <c r="S133" s="123">
        <f t="shared" si="219"/>
        <v>400</v>
      </c>
      <c r="T133" s="123">
        <f t="shared" si="219"/>
        <v>400</v>
      </c>
      <c r="U133" s="123">
        <f t="shared" si="219"/>
        <v>400</v>
      </c>
      <c r="V133" s="123">
        <f t="shared" si="219"/>
        <v>400</v>
      </c>
      <c r="W133" s="123">
        <f t="shared" si="219"/>
        <v>400</v>
      </c>
    </row>
    <row r="134" spans="2:23" ht="15" customHeight="1">
      <c r="B134" s="115" t="s">
        <v>462</v>
      </c>
      <c r="C134" s="115"/>
      <c r="D134" s="115" t="s">
        <v>1</v>
      </c>
      <c r="E134" s="115"/>
      <c r="F134" s="117">
        <f t="shared" ref="F134:I134" si="220">F135-SUM(F125:F132)</f>
        <v>0</v>
      </c>
      <c r="G134" s="117">
        <f t="shared" si="220"/>
        <v>0</v>
      </c>
      <c r="H134" s="117">
        <f t="shared" si="220"/>
        <v>0</v>
      </c>
      <c r="I134" s="117">
        <f t="shared" si="220"/>
        <v>0</v>
      </c>
      <c r="J134" s="117">
        <f t="shared" ref="J134:K134" si="221">J135-SUM(J125:J132)</f>
        <v>0</v>
      </c>
      <c r="K134" s="117">
        <f t="shared" si="221"/>
        <v>1.5230946899998798</v>
      </c>
      <c r="L134" s="124">
        <f>K134</f>
        <v>1.5230946899998798</v>
      </c>
      <c r="M134" s="124">
        <f>L134</f>
        <v>1.5230946899998798</v>
      </c>
      <c r="N134" s="124">
        <f t="shared" ref="N134:T134" si="222">M134</f>
        <v>1.5230946899998798</v>
      </c>
      <c r="O134" s="124">
        <f t="shared" si="222"/>
        <v>1.5230946899998798</v>
      </c>
      <c r="P134" s="124">
        <f t="shared" si="222"/>
        <v>1.5230946899998798</v>
      </c>
      <c r="Q134" s="124">
        <f t="shared" si="222"/>
        <v>1.5230946899998798</v>
      </c>
      <c r="R134" s="124">
        <f t="shared" si="222"/>
        <v>1.5230946899998798</v>
      </c>
      <c r="S134" s="124">
        <f t="shared" si="222"/>
        <v>1.5230946899998798</v>
      </c>
      <c r="T134" s="124">
        <f t="shared" si="222"/>
        <v>1.5230946899998798</v>
      </c>
      <c r="U134" s="124">
        <f t="shared" ref="U134" si="223">T134</f>
        <v>1.5230946899998798</v>
      </c>
      <c r="V134" s="124">
        <f t="shared" ref="V134" si="224">U134</f>
        <v>1.5230946899998798</v>
      </c>
      <c r="W134" s="124">
        <f t="shared" ref="W134" si="225">V134</f>
        <v>1.5230946899998798</v>
      </c>
    </row>
    <row r="135" spans="2:23" s="81" customFormat="1" ht="15" customHeight="1">
      <c r="F135" s="125">
        <f>'Wind Paste'!C76</f>
        <v>301.50423375999998</v>
      </c>
      <c r="G135" s="125">
        <f>'Wind Paste'!D76</f>
        <v>397.56772788999996</v>
      </c>
      <c r="H135" s="125">
        <f>'Wind Paste'!E76</f>
        <v>391.34799583</v>
      </c>
      <c r="I135" s="125">
        <f>'Wind Paste'!F76</f>
        <v>861.42245940999999</v>
      </c>
      <c r="J135" s="125">
        <f>'Wind Paste'!G76</f>
        <v>1032.7249477299999</v>
      </c>
      <c r="K135" s="125">
        <f>'Wind Paste'!H76</f>
        <v>942.81898591999993</v>
      </c>
      <c r="L135" s="125">
        <f ca="1">SUM(L125:L134)</f>
        <v>1626.0075731677821</v>
      </c>
      <c r="M135" s="125">
        <f t="shared" ref="M135:S135" ca="1" si="226">SUM(M125:M134)</f>
        <v>1783.8953067971449</v>
      </c>
      <c r="N135" s="125">
        <f t="shared" ca="1" si="226"/>
        <v>1548.0935415141896</v>
      </c>
      <c r="O135" s="125">
        <f t="shared" ca="1" si="226"/>
        <v>2134.2611418158422</v>
      </c>
      <c r="P135" s="125">
        <f t="shared" ca="1" si="226"/>
        <v>2274.4726531214073</v>
      </c>
      <c r="Q135" s="125">
        <f t="shared" ca="1" si="226"/>
        <v>2431.1079595770025</v>
      </c>
      <c r="R135" s="125">
        <f t="shared" ca="1" si="226"/>
        <v>2605.6940663113528</v>
      </c>
      <c r="S135" s="125">
        <f t="shared" ca="1" si="226"/>
        <v>2800.1410033121929</v>
      </c>
      <c r="T135" s="125">
        <f t="shared" ref="T135:U135" ca="1" si="227">SUM(T125:T134)</f>
        <v>3016.5398314110953</v>
      </c>
      <c r="U135" s="125">
        <f t="shared" ca="1" si="227"/>
        <v>3257.5874305556717</v>
      </c>
      <c r="V135" s="125">
        <f t="shared" ref="V135:W135" ca="1" si="228">SUM(V125:V134)</f>
        <v>3525.9369463677822</v>
      </c>
      <c r="W135" s="125">
        <f t="shared" ca="1" si="228"/>
        <v>3824.8987869909079</v>
      </c>
    </row>
    <row r="136" spans="2:23" s="81" customFormat="1" ht="15" customHeight="1"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</row>
    <row r="137" spans="2:23" ht="15" customHeight="1">
      <c r="B137" s="107" t="s">
        <v>828</v>
      </c>
      <c r="D137" s="70" t="s">
        <v>829</v>
      </c>
      <c r="F137" s="112">
        <f>'Wind Paste'!C82</f>
        <v>0.17025000000000001</v>
      </c>
      <c r="G137" s="112">
        <f>'Wind Paste'!D82</f>
        <v>0.17025000000000001</v>
      </c>
      <c r="H137" s="112">
        <f>'Wind Paste'!E82</f>
        <v>0.29025000000000001</v>
      </c>
      <c r="I137" s="112">
        <f>'Wind Paste'!F82</f>
        <v>0.29025000000000001</v>
      </c>
      <c r="J137" s="112">
        <f>'Wind Paste'!G82</f>
        <v>0.29025000000000001</v>
      </c>
      <c r="K137" s="112">
        <f>'Wind Paste'!H82</f>
        <v>12.2515514</v>
      </c>
      <c r="L137" s="112">
        <f>'Other ASPT'!L40</f>
        <v>12.2515514</v>
      </c>
      <c r="M137" s="112">
        <f>'Other ASPT'!M40</f>
        <v>12.2515514</v>
      </c>
      <c r="N137" s="112">
        <f>'Other ASPT'!N40</f>
        <v>13.2515514</v>
      </c>
      <c r="O137" s="112">
        <f>'Other ASPT'!O40</f>
        <v>14.2515514</v>
      </c>
      <c r="P137" s="112">
        <f>'Other ASPT'!P40</f>
        <v>16.2515514</v>
      </c>
      <c r="Q137" s="112">
        <f>'Other ASPT'!Q40</f>
        <v>18.2515514</v>
      </c>
      <c r="R137" s="112">
        <f>'Other ASPT'!R40</f>
        <v>20.2515514</v>
      </c>
      <c r="S137" s="112">
        <f>'Other ASPT'!S40</f>
        <v>22.2515514</v>
      </c>
      <c r="T137" s="112">
        <f>'Other ASPT'!T40</f>
        <v>24.2515514</v>
      </c>
      <c r="U137" s="112">
        <f>'Other ASPT'!U40</f>
        <v>26.2515514</v>
      </c>
      <c r="V137" s="112">
        <f>'Other ASPT'!V40</f>
        <v>29.2515514</v>
      </c>
      <c r="W137" s="112">
        <f>'Other ASPT'!W40</f>
        <v>32.251551399999997</v>
      </c>
    </row>
    <row r="138" spans="2:23" s="81" customFormat="1" ht="15" customHeight="1">
      <c r="B138" s="107" t="s">
        <v>833</v>
      </c>
      <c r="C138" s="70"/>
      <c r="D138" s="70" t="s">
        <v>834</v>
      </c>
      <c r="F138" s="112">
        <f>'Wind Paste'!C79</f>
        <v>0</v>
      </c>
      <c r="G138" s="112">
        <f>'Wind Paste'!D79</f>
        <v>0</v>
      </c>
      <c r="H138" s="112">
        <f>'Wind Paste'!E79</f>
        <v>0</v>
      </c>
      <c r="I138" s="112">
        <f>'Wind Paste'!F79</f>
        <v>0</v>
      </c>
      <c r="J138" s="112">
        <f>'Wind Paste'!G79</f>
        <v>0</v>
      </c>
      <c r="K138" s="112">
        <f>'Wind Paste'!H79</f>
        <v>0</v>
      </c>
      <c r="L138" s="112">
        <f>'Other ASPT'!L47</f>
        <v>1</v>
      </c>
      <c r="M138" s="112">
        <f>'Other ASPT'!M47</f>
        <v>2</v>
      </c>
      <c r="N138" s="112">
        <f>'Other ASPT'!N47</f>
        <v>3</v>
      </c>
      <c r="O138" s="112">
        <f>'Other ASPT'!O47</f>
        <v>4</v>
      </c>
      <c r="P138" s="112">
        <f>'Other ASPT'!P47</f>
        <v>5</v>
      </c>
      <c r="Q138" s="112">
        <f>'Other ASPT'!Q47</f>
        <v>6</v>
      </c>
      <c r="R138" s="112">
        <f>'Other ASPT'!R47</f>
        <v>7</v>
      </c>
      <c r="S138" s="112">
        <f>'Other ASPT'!S47</f>
        <v>8</v>
      </c>
      <c r="T138" s="112">
        <f>'Other ASPT'!T47</f>
        <v>9</v>
      </c>
      <c r="U138" s="112">
        <f>'Other ASPT'!U47</f>
        <v>10</v>
      </c>
      <c r="V138" s="112">
        <f>'Other ASPT'!V47</f>
        <v>11</v>
      </c>
      <c r="W138" s="112">
        <f>'Other ASPT'!W47</f>
        <v>12</v>
      </c>
    </row>
    <row r="139" spans="2:23" s="81" customFormat="1" ht="15" customHeight="1">
      <c r="B139" s="107" t="s">
        <v>835</v>
      </c>
      <c r="C139" s="70"/>
      <c r="D139" s="70" t="s">
        <v>836</v>
      </c>
      <c r="F139" s="112">
        <f>'Wind Paste'!C80</f>
        <v>0</v>
      </c>
      <c r="G139" s="112">
        <f>'Wind Paste'!D80</f>
        <v>0</v>
      </c>
      <c r="H139" s="112">
        <f>'Wind Paste'!E80</f>
        <v>0</v>
      </c>
      <c r="I139" s="112">
        <f>'Wind Paste'!F80</f>
        <v>0</v>
      </c>
      <c r="J139" s="112">
        <f>'Wind Paste'!G80</f>
        <v>0</v>
      </c>
      <c r="K139" s="112">
        <f>'Wind Paste'!H80</f>
        <v>0</v>
      </c>
      <c r="L139" s="112">
        <f>'Other ASPT'!L54</f>
        <v>1</v>
      </c>
      <c r="M139" s="112">
        <f>'Other ASPT'!M54</f>
        <v>5</v>
      </c>
      <c r="N139" s="112">
        <f>'Other ASPT'!N54</f>
        <v>7</v>
      </c>
      <c r="O139" s="112">
        <f>'Other ASPT'!O54</f>
        <v>9</v>
      </c>
      <c r="P139" s="112">
        <f>'Other ASPT'!P54</f>
        <v>11</v>
      </c>
      <c r="Q139" s="112">
        <f>'Other ASPT'!Q54</f>
        <v>14</v>
      </c>
      <c r="R139" s="112">
        <f>'Other ASPT'!R54</f>
        <v>17</v>
      </c>
      <c r="S139" s="112">
        <f>'Other ASPT'!S54</f>
        <v>21</v>
      </c>
      <c r="T139" s="112">
        <f>'Other ASPT'!T54</f>
        <v>25</v>
      </c>
      <c r="U139" s="112">
        <f>'Other ASPT'!U54</f>
        <v>29</v>
      </c>
      <c r="V139" s="112">
        <f>'Other ASPT'!V54</f>
        <v>33</v>
      </c>
      <c r="W139" s="112">
        <f>'Other ASPT'!W54</f>
        <v>37</v>
      </c>
    </row>
    <row r="140" spans="2:23" ht="15" customHeight="1">
      <c r="F140" s="127">
        <f t="shared" ref="F140:I140" si="229">F137+F139+F138</f>
        <v>0.17025000000000001</v>
      </c>
      <c r="G140" s="127">
        <f t="shared" si="229"/>
        <v>0.17025000000000001</v>
      </c>
      <c r="H140" s="127">
        <f t="shared" si="229"/>
        <v>0.29025000000000001</v>
      </c>
      <c r="I140" s="127">
        <f t="shared" si="229"/>
        <v>0.29025000000000001</v>
      </c>
      <c r="J140" s="127">
        <f>J137+J139+J138</f>
        <v>0.29025000000000001</v>
      </c>
      <c r="K140" s="127">
        <f>K137+K139+K138</f>
        <v>12.2515514</v>
      </c>
      <c r="L140" s="127">
        <f t="shared" ref="L140:W140" si="230">L137+L139+L138</f>
        <v>14.2515514</v>
      </c>
      <c r="M140" s="127">
        <f t="shared" si="230"/>
        <v>19.2515514</v>
      </c>
      <c r="N140" s="127">
        <f t="shared" si="230"/>
        <v>23.2515514</v>
      </c>
      <c r="O140" s="127">
        <f t="shared" si="230"/>
        <v>27.2515514</v>
      </c>
      <c r="P140" s="127">
        <f t="shared" si="230"/>
        <v>32.251551399999997</v>
      </c>
      <c r="Q140" s="127">
        <f t="shared" si="230"/>
        <v>38.251551399999997</v>
      </c>
      <c r="R140" s="127">
        <f t="shared" si="230"/>
        <v>44.251551399999997</v>
      </c>
      <c r="S140" s="127">
        <f t="shared" si="230"/>
        <v>51.251551399999997</v>
      </c>
      <c r="T140" s="127">
        <f t="shared" si="230"/>
        <v>58.251551399999997</v>
      </c>
      <c r="U140" s="127">
        <f t="shared" si="230"/>
        <v>65.251551399999997</v>
      </c>
      <c r="V140" s="127">
        <f t="shared" si="230"/>
        <v>73.251551399999997</v>
      </c>
      <c r="W140" s="127">
        <f t="shared" si="230"/>
        <v>81.251551399999997</v>
      </c>
    </row>
    <row r="141" spans="2:23" s="81" customFormat="1" ht="15" customHeight="1"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</row>
    <row r="142" spans="2:23" s="81" customFormat="1" ht="15" customHeight="1">
      <c r="B142" s="81" t="s">
        <v>737</v>
      </c>
      <c r="D142" s="81" t="s">
        <v>4</v>
      </c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</row>
    <row r="143" spans="2:23" ht="15" customHeight="1">
      <c r="C143" s="70" t="s">
        <v>463</v>
      </c>
      <c r="D143" s="70" t="s">
        <v>628</v>
      </c>
      <c r="F143" s="112">
        <f>'Wind Paste'!C84</f>
        <v>149.07556903</v>
      </c>
      <c r="G143" s="112">
        <f>'Wind Paste'!D84</f>
        <v>145.17406912000001</v>
      </c>
      <c r="H143" s="112">
        <f>'Wind Paste'!E84</f>
        <v>150.35203805</v>
      </c>
      <c r="I143" s="112">
        <f>'Wind Paste'!F84</f>
        <v>162.34723466999998</v>
      </c>
      <c r="J143" s="112">
        <f>'Wind Paste'!G84</f>
        <v>236.32841984000001</v>
      </c>
      <c r="K143" s="112">
        <f>'Wind Paste'!H84</f>
        <v>246.58292553999999</v>
      </c>
      <c r="L143" s="112">
        <f>CAPEX!L22</f>
        <v>268.80223679036442</v>
      </c>
      <c r="M143" s="112">
        <f>CAPEX!M22</f>
        <v>279.57782812922409</v>
      </c>
      <c r="N143" s="112">
        <f>CAPEX!N22</f>
        <v>283.60165737422147</v>
      </c>
      <c r="O143" s="112">
        <f>CAPEX!O22</f>
        <v>282.27500110182041</v>
      </c>
      <c r="P143" s="112">
        <f>CAPEX!P22</f>
        <v>276.79849760025269</v>
      </c>
      <c r="Q143" s="112">
        <f>CAPEX!Q22</f>
        <v>267.77246601363436</v>
      </c>
      <c r="R143" s="112">
        <f>CAPEX!R22</f>
        <v>255.49706591402332</v>
      </c>
      <c r="S143" s="112">
        <f>CAPEX!S22</f>
        <v>240.12237708744851</v>
      </c>
      <c r="T143" s="112">
        <f>CAPEX!T22</f>
        <v>221.72343942692453</v>
      </c>
      <c r="U143" s="112">
        <f>CAPEX!U22</f>
        <v>200.3377728789585</v>
      </c>
      <c r="V143" s="112">
        <f>CAPEX!V22</f>
        <v>175.98413741680417</v>
      </c>
      <c r="W143" s="112">
        <f>CAPEX!W22</f>
        <v>148.67191302708818</v>
      </c>
    </row>
    <row r="144" spans="2:23" ht="15" customHeight="1">
      <c r="C144" s="70" t="s">
        <v>645</v>
      </c>
      <c r="D144" s="70" t="s">
        <v>5</v>
      </c>
      <c r="F144" s="112">
        <f>'Wind Paste'!C86</f>
        <v>0</v>
      </c>
      <c r="G144" s="112">
        <f>'Wind Paste'!D86</f>
        <v>0</v>
      </c>
      <c r="H144" s="112">
        <f>'Wind Paste'!E86</f>
        <v>0</v>
      </c>
      <c r="I144" s="112">
        <f>'Wind Paste'!F86</f>
        <v>0</v>
      </c>
      <c r="J144" s="112">
        <f>'Wind Paste'!G86</f>
        <v>0</v>
      </c>
      <c r="K144" s="112">
        <f>'Wind Paste'!H86</f>
        <v>0</v>
      </c>
      <c r="L144" s="126">
        <f>K144</f>
        <v>0</v>
      </c>
      <c r="M144" s="126">
        <f>L144</f>
        <v>0</v>
      </c>
      <c r="N144" s="126">
        <f t="shared" ref="N144:S144" si="231">M144</f>
        <v>0</v>
      </c>
      <c r="O144" s="126">
        <f t="shared" si="231"/>
        <v>0</v>
      </c>
      <c r="P144" s="126">
        <f t="shared" si="231"/>
        <v>0</v>
      </c>
      <c r="Q144" s="126">
        <f t="shared" si="231"/>
        <v>0</v>
      </c>
      <c r="R144" s="126">
        <f t="shared" si="231"/>
        <v>0</v>
      </c>
      <c r="S144" s="126">
        <f t="shared" si="231"/>
        <v>0</v>
      </c>
      <c r="T144" s="126">
        <f t="shared" ref="T144" si="232">S144</f>
        <v>0</v>
      </c>
      <c r="U144" s="126">
        <f t="shared" ref="U144" si="233">T144</f>
        <v>0</v>
      </c>
      <c r="V144" s="126">
        <f t="shared" ref="V144" si="234">U144</f>
        <v>0</v>
      </c>
      <c r="W144" s="126">
        <f t="shared" ref="W144" si="235">V144</f>
        <v>0</v>
      </c>
    </row>
    <row r="145" spans="2:23" ht="15" customHeight="1">
      <c r="B145" s="115"/>
      <c r="C145" s="115" t="s">
        <v>464</v>
      </c>
      <c r="D145" s="115" t="s">
        <v>629</v>
      </c>
      <c r="E145" s="115"/>
      <c r="F145" s="117">
        <f>'Wind Paste'!C85</f>
        <v>0</v>
      </c>
      <c r="G145" s="117">
        <f>'Wind Paste'!D85</f>
        <v>16</v>
      </c>
      <c r="H145" s="117">
        <f>'Wind Paste'!E85</f>
        <v>6.8712165399999998</v>
      </c>
      <c r="I145" s="117">
        <f>'Wind Paste'!F85</f>
        <v>57.132923679999998</v>
      </c>
      <c r="J145" s="117">
        <f>'Wind Paste'!G85</f>
        <v>1.4119250000000001</v>
      </c>
      <c r="K145" s="117">
        <f>'Wind Paste'!H85</f>
        <v>79.594441379999992</v>
      </c>
      <c r="L145" s="117">
        <f>CAPEX!L25</f>
        <v>62.297220689999996</v>
      </c>
      <c r="M145" s="117">
        <f>CAPEX!M25</f>
        <v>53.648610344999994</v>
      </c>
      <c r="N145" s="117">
        <f>CAPEX!N25</f>
        <v>49.324305172499997</v>
      </c>
      <c r="O145" s="117">
        <f>CAPEX!O25</f>
        <v>47.162152586250002</v>
      </c>
      <c r="P145" s="117">
        <f>CAPEX!P25</f>
        <v>46.081076293125001</v>
      </c>
      <c r="Q145" s="117">
        <f>CAPEX!Q25</f>
        <v>45.540538146562497</v>
      </c>
      <c r="R145" s="117">
        <f>CAPEX!R25</f>
        <v>45.270269073281248</v>
      </c>
      <c r="S145" s="117">
        <f>CAPEX!S25</f>
        <v>45.135134536640621</v>
      </c>
      <c r="T145" s="117">
        <f>CAPEX!T25</f>
        <v>45.06756726832031</v>
      </c>
      <c r="U145" s="117">
        <f>CAPEX!U25</f>
        <v>45.033783634160159</v>
      </c>
      <c r="V145" s="117">
        <f>CAPEX!V25</f>
        <v>45.016891817080079</v>
      </c>
      <c r="W145" s="117">
        <f>CAPEX!W25</f>
        <v>45.00844590854004</v>
      </c>
    </row>
    <row r="146" spans="2:23" ht="15" customHeight="1">
      <c r="F146" s="127">
        <f t="shared" ref="F146:I146" si="236">F143+F145+F144</f>
        <v>149.07556903</v>
      </c>
      <c r="G146" s="127">
        <f t="shared" si="236"/>
        <v>161.17406912000001</v>
      </c>
      <c r="H146" s="127">
        <f t="shared" si="236"/>
        <v>157.22325459000001</v>
      </c>
      <c r="I146" s="127">
        <f t="shared" si="236"/>
        <v>219.48015834999998</v>
      </c>
      <c r="J146" s="127">
        <f>J143+J145+J144</f>
        <v>237.74034484000001</v>
      </c>
      <c r="K146" s="127">
        <f>K143+K145+K144</f>
        <v>326.17736692</v>
      </c>
      <c r="L146" s="127">
        <f t="shared" ref="L146:S146" si="237">L143+L145+L144</f>
        <v>331.09945748036444</v>
      </c>
      <c r="M146" s="127">
        <f t="shared" si="237"/>
        <v>333.2264384742241</v>
      </c>
      <c r="N146" s="127">
        <f t="shared" si="237"/>
        <v>332.92596254672145</v>
      </c>
      <c r="O146" s="127">
        <f t="shared" si="237"/>
        <v>329.4371536880704</v>
      </c>
      <c r="P146" s="127">
        <f t="shared" si="237"/>
        <v>322.87957389337771</v>
      </c>
      <c r="Q146" s="127">
        <f t="shared" si="237"/>
        <v>313.31300416019684</v>
      </c>
      <c r="R146" s="127">
        <f t="shared" si="237"/>
        <v>300.76733498730459</v>
      </c>
      <c r="S146" s="127">
        <f t="shared" si="237"/>
        <v>285.25751162408915</v>
      </c>
      <c r="T146" s="127">
        <f t="shared" ref="T146:U146" si="238">T143+T145+T144</f>
        <v>266.79100669524485</v>
      </c>
      <c r="U146" s="127">
        <f t="shared" si="238"/>
        <v>245.37155651311866</v>
      </c>
      <c r="V146" s="127">
        <f t="shared" ref="V146:W146" si="239">V143+V145+V144</f>
        <v>221.00102923388425</v>
      </c>
      <c r="W146" s="127">
        <f t="shared" si="239"/>
        <v>193.68035893562822</v>
      </c>
    </row>
    <row r="147" spans="2:23" ht="15" customHeight="1"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</row>
    <row r="148" spans="2:23" s="81" customFormat="1" ht="15" customHeight="1">
      <c r="B148" s="128" t="s">
        <v>465</v>
      </c>
      <c r="C148" s="128"/>
      <c r="D148" s="128" t="s">
        <v>890</v>
      </c>
      <c r="E148" s="128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</row>
    <row r="149" spans="2:23" s="81" customFormat="1" ht="15" customHeight="1">
      <c r="C149" s="70" t="s">
        <v>466</v>
      </c>
      <c r="D149" s="70" t="s">
        <v>6</v>
      </c>
      <c r="E149" s="70"/>
      <c r="F149" s="130">
        <f>'Wind Paste'!C90</f>
        <v>17.939132480000001</v>
      </c>
      <c r="G149" s="130">
        <f>'Wind Paste'!D90</f>
        <v>17.527193140000001</v>
      </c>
      <c r="H149" s="130">
        <f>'Wind Paste'!E90</f>
        <v>17.426579739999998</v>
      </c>
      <c r="I149" s="130">
        <f>'Wind Paste'!F90</f>
        <v>17.00835082</v>
      </c>
      <c r="J149" s="130">
        <f>'Wind Paste'!G90</f>
        <v>16.578053400000002</v>
      </c>
      <c r="K149" s="130">
        <f>'Wind Paste'!H90</f>
        <v>28.575685850000003</v>
      </c>
      <c r="L149" s="130">
        <f ca="1">'Other ASPT'!L59</f>
        <v>31.384797706015448</v>
      </c>
      <c r="M149" s="130">
        <f ca="1">'Other ASPT'!M59</f>
        <v>34.084497854281572</v>
      </c>
      <c r="N149" s="130">
        <f ca="1">'Other ASPT'!N59</f>
        <v>37.659573325620762</v>
      </c>
      <c r="O149" s="130">
        <f ca="1">'Other ASPT'!O59</f>
        <v>36.192775831657151</v>
      </c>
      <c r="P149" s="130">
        <f ca="1">'Other ASPT'!P59</f>
        <v>34.783108429680908</v>
      </c>
      <c r="Q149" s="130">
        <f ca="1">'Other ASPT'!Q59</f>
        <v>33.428345967669415</v>
      </c>
      <c r="R149" s="130">
        <f ca="1">'Other ASPT'!R59</f>
        <v>32.126349960737272</v>
      </c>
      <c r="S149" s="130">
        <f ca="1">'Other ASPT'!S59</f>
        <v>30.875065215550094</v>
      </c>
      <c r="T149" s="130">
        <f ca="1">'Other ASPT'!T59</f>
        <v>29.672516586213341</v>
      </c>
      <c r="U149" s="130">
        <f ca="1">'Other ASPT'!U59</f>
        <v>28.516805856515802</v>
      </c>
      <c r="V149" s="130">
        <f ca="1">'Other ASPT'!V59</f>
        <v>27.406108743605934</v>
      </c>
      <c r="W149" s="130">
        <f ca="1">'Other ASPT'!W59</f>
        <v>26.338672018371806</v>
      </c>
    </row>
    <row r="150" spans="2:23" s="81" customFormat="1" ht="15" customHeight="1">
      <c r="C150" s="107" t="s">
        <v>822</v>
      </c>
      <c r="D150" s="70" t="s">
        <v>823</v>
      </c>
      <c r="E150" s="70"/>
      <c r="F150" s="130">
        <f>'Wind Paste'!C92</f>
        <v>0</v>
      </c>
      <c r="G150" s="130">
        <f>'Wind Paste'!D92</f>
        <v>0</v>
      </c>
      <c r="H150" s="130">
        <f>'Wind Paste'!E92</f>
        <v>0</v>
      </c>
      <c r="I150" s="130">
        <f>'Wind Paste'!F92</f>
        <v>0</v>
      </c>
      <c r="J150" s="130">
        <f>'Wind Paste'!G92</f>
        <v>0</v>
      </c>
      <c r="K150" s="130">
        <f>'Wind Paste'!H92</f>
        <v>0</v>
      </c>
      <c r="L150" s="123">
        <v>10</v>
      </c>
      <c r="M150" s="123">
        <f>L150</f>
        <v>10</v>
      </c>
      <c r="N150" s="123">
        <f t="shared" ref="N150" si="240">M150</f>
        <v>10</v>
      </c>
      <c r="O150" s="131">
        <f>N150+100</f>
        <v>110</v>
      </c>
      <c r="P150" s="123">
        <f>O150</f>
        <v>110</v>
      </c>
      <c r="Q150" s="123">
        <f t="shared" ref="Q150" si="241">P150</f>
        <v>110</v>
      </c>
      <c r="R150" s="123">
        <f t="shared" ref="R150" si="242">Q150</f>
        <v>110</v>
      </c>
      <c r="S150" s="123">
        <f t="shared" ref="S150" si="243">R150</f>
        <v>110</v>
      </c>
      <c r="T150" s="123">
        <f t="shared" ref="T150" si="244">S150</f>
        <v>110</v>
      </c>
      <c r="U150" s="123">
        <f t="shared" ref="U150" si="245">T150</f>
        <v>110</v>
      </c>
      <c r="V150" s="123">
        <f t="shared" ref="V150" si="246">U150</f>
        <v>110</v>
      </c>
      <c r="W150" s="123">
        <f t="shared" ref="W150" si="247">V150</f>
        <v>110</v>
      </c>
    </row>
    <row r="151" spans="2:23" ht="15" customHeight="1">
      <c r="C151" s="70" t="s">
        <v>738</v>
      </c>
      <c r="D151" s="70" t="s">
        <v>584</v>
      </c>
      <c r="F151" s="130">
        <f>'Wind Paste'!C93</f>
        <v>0</v>
      </c>
      <c r="G151" s="130">
        <f>'Wind Paste'!D93</f>
        <v>0</v>
      </c>
      <c r="H151" s="130">
        <f>'Wind Paste'!E93</f>
        <v>0</v>
      </c>
      <c r="I151" s="130">
        <f>'Wind Paste'!F93</f>
        <v>0</v>
      </c>
      <c r="J151" s="130">
        <f>'Wind Paste'!G93</f>
        <v>0</v>
      </c>
      <c r="K151" s="130">
        <f>'Wind Paste'!H93</f>
        <v>0</v>
      </c>
      <c r="L151" s="130">
        <f ca="1">'Other ASPT'!L66</f>
        <v>9.7560975609756095</v>
      </c>
      <c r="M151" s="130">
        <f ca="1">'Other ASPT'!M66</f>
        <v>19.03628792385485</v>
      </c>
      <c r="N151" s="130">
        <f ca="1">'Other ASPT'!N66</f>
        <v>22.985737293422908</v>
      </c>
      <c r="O151" s="130">
        <f ca="1">'Other ASPT'!O66</f>
        <v>26.742530596182768</v>
      </c>
      <c r="P151" s="130">
        <f ca="1">'Other ASPT'!P66</f>
        <v>25.438016908564094</v>
      </c>
      <c r="Q151" s="130">
        <f ca="1">'Other ASPT'!Q66</f>
        <v>24.197138034975602</v>
      </c>
      <c r="R151" s="130">
        <f ca="1">'Other ASPT'!R66</f>
        <v>23.016789838147524</v>
      </c>
      <c r="S151" s="130">
        <f ca="1">'Other ASPT'!S66</f>
        <v>21.894019602140329</v>
      </c>
      <c r="T151" s="130">
        <f ca="1">'Other ASPT'!T66</f>
        <v>20.826018645938362</v>
      </c>
      <c r="U151" s="130">
        <f ca="1">'Other ASPT'!U66</f>
        <v>19.810115297356003</v>
      </c>
      <c r="V151" s="130">
        <f ca="1">'Other ASPT'!V66</f>
        <v>18.8437682096801</v>
      </c>
      <c r="W151" s="130">
        <f ca="1">'Other ASPT'!W66</f>
        <v>17.924560004329852</v>
      </c>
    </row>
    <row r="152" spans="2:23" ht="15" customHeight="1" outlineLevel="1">
      <c r="C152" s="71" t="s">
        <v>772</v>
      </c>
      <c r="F152" s="130"/>
      <c r="G152" s="130"/>
      <c r="H152" s="130"/>
      <c r="I152" s="130"/>
      <c r="J152" s="130"/>
      <c r="K152" s="130"/>
      <c r="L152" s="130"/>
      <c r="M152" s="130"/>
      <c r="N152" s="130"/>
      <c r="O152" s="131">
        <v>600</v>
      </c>
      <c r="P152" s="123">
        <f>O152</f>
        <v>600</v>
      </c>
      <c r="Q152" s="123">
        <f t="shared" ref="Q152:W152" si="248">P152</f>
        <v>600</v>
      </c>
      <c r="R152" s="123">
        <f t="shared" si="248"/>
        <v>600</v>
      </c>
      <c r="S152" s="123">
        <f t="shared" si="248"/>
        <v>600</v>
      </c>
      <c r="T152" s="123">
        <f t="shared" si="248"/>
        <v>600</v>
      </c>
      <c r="U152" s="123">
        <f t="shared" si="248"/>
        <v>600</v>
      </c>
      <c r="V152" s="123">
        <f t="shared" si="248"/>
        <v>600</v>
      </c>
      <c r="W152" s="123">
        <f t="shared" si="248"/>
        <v>600</v>
      </c>
    </row>
    <row r="153" spans="2:23" ht="15" customHeight="1">
      <c r="B153" s="115"/>
      <c r="C153" s="115" t="s">
        <v>739</v>
      </c>
      <c r="D153" s="115" t="s">
        <v>1</v>
      </c>
      <c r="E153" s="115"/>
      <c r="F153" s="132">
        <f t="shared" ref="F153:J153" si="249">F154-SUM(F149:F151)</f>
        <v>2.2014333299999862</v>
      </c>
      <c r="G153" s="132">
        <f t="shared" si="249"/>
        <v>1.7332887399999883</v>
      </c>
      <c r="H153" s="132">
        <f t="shared" si="249"/>
        <v>1.6286638600000067</v>
      </c>
      <c r="I153" s="132">
        <f t="shared" si="249"/>
        <v>1.5240390200000391</v>
      </c>
      <c r="J153" s="132">
        <f t="shared" si="249"/>
        <v>2.5370671399999871</v>
      </c>
      <c r="K153" s="132">
        <f>K154-SUM(K149:K151)</f>
        <v>2.3498360100000113</v>
      </c>
      <c r="L153" s="133">
        <v>3</v>
      </c>
      <c r="M153" s="133">
        <f>L153</f>
        <v>3</v>
      </c>
      <c r="N153" s="133">
        <f t="shared" ref="N153:T153" si="250">M153</f>
        <v>3</v>
      </c>
      <c r="O153" s="133">
        <f>N153</f>
        <v>3</v>
      </c>
      <c r="P153" s="133">
        <f t="shared" si="250"/>
        <v>3</v>
      </c>
      <c r="Q153" s="133">
        <f t="shared" si="250"/>
        <v>3</v>
      </c>
      <c r="R153" s="133">
        <f t="shared" si="250"/>
        <v>3</v>
      </c>
      <c r="S153" s="133">
        <f t="shared" si="250"/>
        <v>3</v>
      </c>
      <c r="T153" s="133">
        <f t="shared" si="250"/>
        <v>3</v>
      </c>
      <c r="U153" s="133">
        <f t="shared" ref="U153" si="251">T153</f>
        <v>3</v>
      </c>
      <c r="V153" s="133">
        <f t="shared" ref="V153" si="252">U153</f>
        <v>3</v>
      </c>
      <c r="W153" s="133">
        <f t="shared" ref="W153" si="253">V153</f>
        <v>3</v>
      </c>
    </row>
    <row r="154" spans="2:23" s="81" customFormat="1" ht="15" customHeight="1">
      <c r="B154" s="128"/>
      <c r="C154" s="71"/>
      <c r="D154" s="71"/>
      <c r="E154" s="71"/>
      <c r="F154" s="134">
        <f t="shared" ref="F154:J154" si="254">F158-F146-F156-F137-F138-F139</f>
        <v>20.140565809999988</v>
      </c>
      <c r="G154" s="134">
        <f t="shared" si="254"/>
        <v>19.26048187999999</v>
      </c>
      <c r="H154" s="134">
        <f t="shared" si="254"/>
        <v>19.055243600000004</v>
      </c>
      <c r="I154" s="134">
        <f t="shared" si="254"/>
        <v>18.53238984000004</v>
      </c>
      <c r="J154" s="134">
        <f t="shared" si="254"/>
        <v>19.115120539999989</v>
      </c>
      <c r="K154" s="134">
        <f>K158-K146-K156-K137-K138-K139</f>
        <v>30.925521860000014</v>
      </c>
      <c r="L154" s="134">
        <f ca="1">SUM(L149:L153)</f>
        <v>54.140895266991059</v>
      </c>
      <c r="M154" s="134">
        <f t="shared" ref="M154:W154" ca="1" si="255">SUM(M149:M153)</f>
        <v>66.120785778136423</v>
      </c>
      <c r="N154" s="134">
        <f t="shared" ca="1" si="255"/>
        <v>73.64531061904367</v>
      </c>
      <c r="O154" s="134">
        <f t="shared" ca="1" si="255"/>
        <v>775.93530642783992</v>
      </c>
      <c r="P154" s="134">
        <f t="shared" ca="1" si="255"/>
        <v>773.22112533824497</v>
      </c>
      <c r="Q154" s="134">
        <f t="shared" ca="1" si="255"/>
        <v>770.62548400264507</v>
      </c>
      <c r="R154" s="134">
        <f t="shared" ca="1" si="255"/>
        <v>768.14313979888482</v>
      </c>
      <c r="S154" s="134">
        <f t="shared" ca="1" si="255"/>
        <v>765.76908481769044</v>
      </c>
      <c r="T154" s="134">
        <f t="shared" ca="1" si="255"/>
        <v>763.49853523215165</v>
      </c>
      <c r="U154" s="134">
        <f t="shared" ca="1" si="255"/>
        <v>761.32692115387181</v>
      </c>
      <c r="V154" s="134">
        <f t="shared" ca="1" si="255"/>
        <v>759.24987695328605</v>
      </c>
      <c r="W154" s="134">
        <f t="shared" ca="1" si="255"/>
        <v>757.26323202270169</v>
      </c>
    </row>
    <row r="155" spans="2:23" s="81" customFormat="1" ht="15" customHeight="1">
      <c r="B155" s="128"/>
      <c r="C155" s="128"/>
      <c r="D155" s="128"/>
      <c r="E155" s="128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</row>
    <row r="156" spans="2:23" s="81" customFormat="1" ht="15" customHeight="1">
      <c r="B156" s="135" t="s">
        <v>792</v>
      </c>
      <c r="C156" s="128"/>
      <c r="D156" s="128" t="s">
        <v>791</v>
      </c>
      <c r="E156" s="128"/>
      <c r="F156" s="136">
        <f>'Wind Paste'!C94</f>
        <v>1.7899386100000001</v>
      </c>
      <c r="G156" s="136">
        <f>'Wind Paste'!D94</f>
        <v>1.48021157</v>
      </c>
      <c r="H156" s="136">
        <f>'Wind Paste'!E94</f>
        <v>1.86328896</v>
      </c>
      <c r="I156" s="136">
        <f>'Wind Paste'!F94</f>
        <v>1.83915505</v>
      </c>
      <c r="J156" s="136">
        <f>'Wind Paste'!G94</f>
        <v>2.8155036499999997</v>
      </c>
      <c r="K156" s="136">
        <f>'Wind Paste'!H94</f>
        <v>3.3702714600000001</v>
      </c>
      <c r="L156" s="137">
        <f>K156</f>
        <v>3.3702714600000001</v>
      </c>
      <c r="M156" s="137">
        <f>L156</f>
        <v>3.3702714600000001</v>
      </c>
      <c r="N156" s="137">
        <f t="shared" ref="N156:T156" si="256">M156</f>
        <v>3.3702714600000001</v>
      </c>
      <c r="O156" s="137">
        <f t="shared" si="256"/>
        <v>3.3702714600000001</v>
      </c>
      <c r="P156" s="137">
        <f t="shared" si="256"/>
        <v>3.3702714600000001</v>
      </c>
      <c r="Q156" s="137">
        <f t="shared" si="256"/>
        <v>3.3702714600000001</v>
      </c>
      <c r="R156" s="137">
        <f t="shared" si="256"/>
        <v>3.3702714600000001</v>
      </c>
      <c r="S156" s="137">
        <f t="shared" si="256"/>
        <v>3.3702714600000001</v>
      </c>
      <c r="T156" s="137">
        <f t="shared" si="256"/>
        <v>3.3702714600000001</v>
      </c>
      <c r="U156" s="137">
        <f t="shared" ref="U156" si="257">T156</f>
        <v>3.3702714600000001</v>
      </c>
      <c r="V156" s="137">
        <f t="shared" ref="V156" si="258">U156</f>
        <v>3.3702714600000001</v>
      </c>
      <c r="W156" s="137">
        <f t="shared" ref="W156" si="259">V156</f>
        <v>3.3702714600000001</v>
      </c>
    </row>
    <row r="157" spans="2:23" s="81" customFormat="1" ht="15" customHeight="1">
      <c r="B157" s="128"/>
      <c r="C157" s="128"/>
      <c r="D157" s="128"/>
      <c r="E157" s="12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</row>
    <row r="158" spans="2:23" s="81" customFormat="1" ht="15" customHeight="1">
      <c r="B158" s="128" t="s">
        <v>740</v>
      </c>
      <c r="C158" s="128"/>
      <c r="D158" s="128" t="s">
        <v>631</v>
      </c>
      <c r="E158" s="128"/>
      <c r="F158" s="136">
        <f>'Wind Paste'!C98</f>
        <v>171.17632344999998</v>
      </c>
      <c r="G158" s="136">
        <f>'Wind Paste'!D98</f>
        <v>182.08501257</v>
      </c>
      <c r="H158" s="136">
        <f>'Wind Paste'!E98</f>
        <v>178.43203715000001</v>
      </c>
      <c r="I158" s="136">
        <f>'Wind Paste'!F98</f>
        <v>240.14195324000002</v>
      </c>
      <c r="J158" s="136">
        <f>'Wind Paste'!G98</f>
        <v>259.96121903</v>
      </c>
      <c r="K158" s="136">
        <f>'Wind Paste'!H98</f>
        <v>372.72471164000001</v>
      </c>
      <c r="L158" s="134">
        <f ca="1">L156+L154+L146+L137+L138+L139</f>
        <v>402.86217560735548</v>
      </c>
      <c r="M158" s="134">
        <f t="shared" ref="M158:W158" ca="1" si="260">M156+M154+M146+M137+M138+M139</f>
        <v>421.9690471123605</v>
      </c>
      <c r="N158" s="134">
        <f t="shared" ca="1" si="260"/>
        <v>433.1930960257651</v>
      </c>
      <c r="O158" s="134">
        <f t="shared" ca="1" si="260"/>
        <v>1135.9942829759102</v>
      </c>
      <c r="P158" s="134">
        <f ca="1">P156+P154+P146+P137+P138+P139</f>
        <v>1131.7225220916227</v>
      </c>
      <c r="Q158" s="134">
        <f t="shared" ca="1" si="260"/>
        <v>1125.5603110228419</v>
      </c>
      <c r="R158" s="134">
        <f t="shared" ca="1" si="260"/>
        <v>1116.5322976461894</v>
      </c>
      <c r="S158" s="134">
        <f t="shared" ca="1" si="260"/>
        <v>1105.6484193017795</v>
      </c>
      <c r="T158" s="134">
        <f t="shared" ca="1" si="260"/>
        <v>1091.9113647873965</v>
      </c>
      <c r="U158" s="134">
        <f t="shared" ca="1" si="260"/>
        <v>1075.3203005269904</v>
      </c>
      <c r="V158" s="134">
        <f t="shared" ca="1" si="260"/>
        <v>1056.8727290471702</v>
      </c>
      <c r="W158" s="134">
        <f t="shared" ca="1" si="260"/>
        <v>1035.5654138183299</v>
      </c>
    </row>
    <row r="159" spans="2:23" s="81" customFormat="1" ht="15" customHeight="1">
      <c r="B159" s="128"/>
      <c r="C159" s="128"/>
      <c r="D159" s="128"/>
      <c r="E159" s="128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</row>
    <row r="160" spans="2:23" ht="15" customHeight="1">
      <c r="B160" s="81" t="s">
        <v>646</v>
      </c>
      <c r="D160" s="81" t="s">
        <v>632</v>
      </c>
      <c r="F160" s="125">
        <f t="shared" ref="F160:J160" si="261">F158+F135</f>
        <v>472.68055720999996</v>
      </c>
      <c r="G160" s="125">
        <f t="shared" si="261"/>
        <v>579.6527404599999</v>
      </c>
      <c r="H160" s="125">
        <f t="shared" si="261"/>
        <v>569.78003297999999</v>
      </c>
      <c r="I160" s="125">
        <f t="shared" si="261"/>
        <v>1101.5644126500001</v>
      </c>
      <c r="J160" s="125">
        <f t="shared" si="261"/>
        <v>1292.6861667599999</v>
      </c>
      <c r="K160" s="125">
        <f t="shared" ref="K160" si="262">K158+K135</f>
        <v>1315.5436975600001</v>
      </c>
      <c r="L160" s="125">
        <f ca="1">L158+L135</f>
        <v>2028.8697487751376</v>
      </c>
      <c r="M160" s="125">
        <f t="shared" ref="M160:W160" ca="1" si="263">M158+M135</f>
        <v>2205.8643539095056</v>
      </c>
      <c r="N160" s="125">
        <f t="shared" ca="1" si="263"/>
        <v>1981.2866375399547</v>
      </c>
      <c r="O160" s="125">
        <f t="shared" ca="1" si="263"/>
        <v>3270.2554247917524</v>
      </c>
      <c r="P160" s="125">
        <f t="shared" ca="1" si="263"/>
        <v>3406.1951752130299</v>
      </c>
      <c r="Q160" s="125">
        <f t="shared" ca="1" si="263"/>
        <v>3556.6682705998446</v>
      </c>
      <c r="R160" s="125">
        <f t="shared" ca="1" si="263"/>
        <v>3722.2263639575422</v>
      </c>
      <c r="S160" s="125">
        <f t="shared" ca="1" si="263"/>
        <v>3905.7894226139724</v>
      </c>
      <c r="T160" s="125">
        <f t="shared" ca="1" si="263"/>
        <v>4108.4511961984917</v>
      </c>
      <c r="U160" s="125">
        <f t="shared" ca="1" si="263"/>
        <v>4332.9077310826624</v>
      </c>
      <c r="V160" s="125">
        <f t="shared" ca="1" si="263"/>
        <v>4582.8096754149519</v>
      </c>
      <c r="W160" s="125">
        <f t="shared" ca="1" si="263"/>
        <v>4860.4642008092378</v>
      </c>
    </row>
    <row r="161" spans="2:23" ht="15" customHeight="1"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</row>
    <row r="162" spans="2:23" ht="15" customHeight="1">
      <c r="B162" s="81" t="s">
        <v>467</v>
      </c>
      <c r="D162" s="81" t="s">
        <v>633</v>
      </c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</row>
    <row r="163" spans="2:23" ht="15" customHeight="1">
      <c r="B163" s="70" t="s">
        <v>468</v>
      </c>
      <c r="D163" s="70" t="s">
        <v>804</v>
      </c>
      <c r="F163" s="112">
        <f>'Wind Paste'!C103</f>
        <v>105.15</v>
      </c>
      <c r="G163" s="112">
        <f>'Wind Paste'!D103</f>
        <v>126.15</v>
      </c>
      <c r="H163" s="112">
        <f>'Wind Paste'!E103</f>
        <v>88</v>
      </c>
      <c r="I163" s="112">
        <f>'Wind Paste'!F103</f>
        <v>13</v>
      </c>
      <c r="J163" s="112">
        <f>'Wind Paste'!G103</f>
        <v>35</v>
      </c>
      <c r="K163" s="112">
        <f>'Wind Paste'!H103</f>
        <v>15</v>
      </c>
      <c r="L163" s="112">
        <f>'Other ASPT'!L24</f>
        <v>15</v>
      </c>
      <c r="M163" s="112">
        <f>'Other ASPT'!M24</f>
        <v>15</v>
      </c>
      <c r="N163" s="112">
        <f>'Other ASPT'!N24</f>
        <v>15</v>
      </c>
      <c r="O163" s="112">
        <f>'Other ASPT'!O24</f>
        <v>15</v>
      </c>
      <c r="P163" s="112">
        <f>'Other ASPT'!P24</f>
        <v>15</v>
      </c>
      <c r="Q163" s="112">
        <f>'Other ASPT'!Q24</f>
        <v>15</v>
      </c>
      <c r="R163" s="112">
        <f>'Other ASPT'!R24</f>
        <v>15</v>
      </c>
      <c r="S163" s="112">
        <f>'Other ASPT'!S24</f>
        <v>15</v>
      </c>
      <c r="T163" s="112">
        <f>'Other ASPT'!T24</f>
        <v>15</v>
      </c>
      <c r="U163" s="112">
        <f>'Other ASPT'!U24</f>
        <v>15</v>
      </c>
      <c r="V163" s="112">
        <f>'Other ASPT'!V24</f>
        <v>15</v>
      </c>
      <c r="W163" s="112">
        <f>'Other ASPT'!W24</f>
        <v>15</v>
      </c>
    </row>
    <row r="164" spans="2:23" ht="15" customHeight="1">
      <c r="B164" s="70" t="s">
        <v>682</v>
      </c>
      <c r="D164" s="70" t="s">
        <v>548</v>
      </c>
      <c r="F164" s="112">
        <f>'Wind Paste'!C108</f>
        <v>31.5</v>
      </c>
      <c r="G164" s="112">
        <f>'Wind Paste'!D108</f>
        <v>72.222560000000001</v>
      </c>
      <c r="H164" s="112">
        <f>'Wind Paste'!E108</f>
        <v>22.128544190000003</v>
      </c>
      <c r="I164" s="112">
        <f>'Wind Paste'!F108</f>
        <v>44.016004719999998</v>
      </c>
      <c r="J164" s="112">
        <f>'Wind Paste'!G108</f>
        <v>133.83000000000001</v>
      </c>
      <c r="K164" s="112">
        <f>'Wind Paste'!H108</f>
        <v>73.199399999999997</v>
      </c>
      <c r="L164" s="112">
        <f>W.C!L19</f>
        <v>87.088609097043076</v>
      </c>
      <c r="M164" s="112">
        <f>W.C!M19</f>
        <v>109.1561046098404</v>
      </c>
      <c r="N164" s="112">
        <f>W.C!N19</f>
        <v>95.285668047224547</v>
      </c>
      <c r="O164" s="112">
        <f>W.C!O19</f>
        <v>113.62856664321183</v>
      </c>
      <c r="P164" s="112">
        <f>W.C!P19</f>
        <v>124.97409713905118</v>
      </c>
      <c r="Q164" s="112">
        <f>W.C!Q19</f>
        <v>137.45331437605037</v>
      </c>
      <c r="R164" s="112">
        <f>W.C!R19</f>
        <v>151.17954371290423</v>
      </c>
      <c r="S164" s="112">
        <f>W.C!S19</f>
        <v>166.27744087840594</v>
      </c>
      <c r="T164" s="112">
        <f>W.C!T19</f>
        <v>182.88412490016833</v>
      </c>
      <c r="U164" s="112">
        <f>W.C!U19</f>
        <v>201.1504243208031</v>
      </c>
      <c r="V164" s="112">
        <f>W.C!V19</f>
        <v>221.24224803003221</v>
      </c>
      <c r="W164" s="112">
        <f>W.C!W19</f>
        <v>243.34209317404168</v>
      </c>
    </row>
    <row r="165" spans="2:23" ht="15" customHeight="1">
      <c r="B165" s="70" t="s">
        <v>410</v>
      </c>
      <c r="D165" s="70" t="s">
        <v>805</v>
      </c>
      <c r="F165" s="112">
        <f>'Wind Paste'!C109</f>
        <v>60.252502890000002</v>
      </c>
      <c r="G165" s="112">
        <f>'Wind Paste'!D109</f>
        <v>72.381958030000007</v>
      </c>
      <c r="H165" s="112">
        <f>'Wind Paste'!E109</f>
        <v>85.585016370000005</v>
      </c>
      <c r="I165" s="112">
        <f>'Wind Paste'!F109</f>
        <v>118.33270112999999</v>
      </c>
      <c r="J165" s="112">
        <f>'Wind Paste'!G109</f>
        <v>161.91028277000001</v>
      </c>
      <c r="K165" s="112">
        <f>'Wind Paste'!H109</f>
        <v>167.07594387</v>
      </c>
      <c r="L165" s="112">
        <f>W.C!L21</f>
        <v>198.77774360464625</v>
      </c>
      <c r="M165" s="112">
        <f>W.C!M21</f>
        <v>249.14629364259193</v>
      </c>
      <c r="N165" s="112">
        <f>W.C!N21</f>
        <v>217.48734178522693</v>
      </c>
      <c r="O165" s="112">
        <f>W.C!O21</f>
        <v>259.35458518116013</v>
      </c>
      <c r="P165" s="112">
        <f>W.C!P21</f>
        <v>285.25049711893871</v>
      </c>
      <c r="Q165" s="112">
        <f>W.C!Q21</f>
        <v>313.73402292147824</v>
      </c>
      <c r="R165" s="112">
        <f>W.C!R21</f>
        <v>345.06382510880417</v>
      </c>
      <c r="S165" s="112">
        <f>W.C!S21</f>
        <v>379.52442750962155</v>
      </c>
      <c r="T165" s="112">
        <f>W.C!T21</f>
        <v>417.42880114501753</v>
      </c>
      <c r="U165" s="112">
        <f>W.C!U21</f>
        <v>459.12120868817476</v>
      </c>
      <c r="V165" s="112">
        <f>W.C!V21</f>
        <v>504.9803333570805</v>
      </c>
      <c r="W165" s="112">
        <f>W.C!W21</f>
        <v>555.42272068288116</v>
      </c>
    </row>
    <row r="166" spans="2:23" ht="15" customHeight="1">
      <c r="B166" s="70" t="s">
        <v>683</v>
      </c>
      <c r="D166" s="70" t="s">
        <v>550</v>
      </c>
      <c r="F166" s="112">
        <f>'Wind Paste'!C110</f>
        <v>13.345307779999999</v>
      </c>
      <c r="G166" s="112">
        <f>'Wind Paste'!D110</f>
        <v>15.36614097</v>
      </c>
      <c r="H166" s="112">
        <f>'Wind Paste'!E110</f>
        <v>29.33022953</v>
      </c>
      <c r="I166" s="112">
        <f>'Wind Paste'!F110</f>
        <v>30.498061239999998</v>
      </c>
      <c r="J166" s="112">
        <f>'Wind Paste'!G110</f>
        <v>36.915404869999996</v>
      </c>
      <c r="K166" s="112">
        <f>'Wind Paste'!H110</f>
        <v>47.056973729999996</v>
      </c>
      <c r="L166" s="112">
        <f>W.C!L23</f>
        <v>52.924047126242876</v>
      </c>
      <c r="M166" s="112">
        <f>W.C!M23</f>
        <v>66.722337849345735</v>
      </c>
      <c r="N166" s="112">
        <f>W.C!N23</f>
        <v>53.547811403786717</v>
      </c>
      <c r="O166" s="112">
        <f>W.C!O23</f>
        <v>69.463237847965999</v>
      </c>
      <c r="P166" s="112">
        <f>W.C!P23</f>
        <v>76.3926456950215</v>
      </c>
      <c r="Q166" s="112">
        <f>W.C!Q23</f>
        <v>84.014148529895508</v>
      </c>
      <c r="R166" s="112">
        <f>W.C!R23</f>
        <v>92.396913561525523</v>
      </c>
      <c r="S166" s="112">
        <f>W.C!S23</f>
        <v>101.61702260525055</v>
      </c>
      <c r="T166" s="112">
        <f>W.C!T23</f>
        <v>111.75816343772674</v>
      </c>
      <c r="U166" s="112">
        <f>W.C!U23</f>
        <v>122.91239028204805</v>
      </c>
      <c r="V166" s="112">
        <f>W.C!V23</f>
        <v>135.18096033582896</v>
      </c>
      <c r="W166" s="112">
        <f>W.C!W23</f>
        <v>148.67525394626674</v>
      </c>
    </row>
    <row r="167" spans="2:23" ht="15" customHeight="1">
      <c r="B167" s="70" t="s">
        <v>684</v>
      </c>
      <c r="D167" s="70" t="s">
        <v>551</v>
      </c>
      <c r="F167" s="112">
        <f>'Wind Paste'!C113</f>
        <v>6.6501544199999998</v>
      </c>
      <c r="G167" s="112">
        <f>'Wind Paste'!D113</f>
        <v>11.696144910000001</v>
      </c>
      <c r="H167" s="112">
        <f>'Wind Paste'!E113</f>
        <v>11.15188392</v>
      </c>
      <c r="I167" s="112">
        <f>'Wind Paste'!F113</f>
        <v>7.0965775400000002</v>
      </c>
      <c r="J167" s="112">
        <f>'Wind Paste'!G113</f>
        <v>10.308317599999999</v>
      </c>
      <c r="K167" s="112">
        <f>'Wind Paste'!H113</f>
        <v>11.55941367</v>
      </c>
      <c r="L167" s="112">
        <f>W.C!L25</f>
        <v>13.752752870893014</v>
      </c>
      <c r="M167" s="112">
        <f>W.C!M25</f>
        <v>17.237580742341315</v>
      </c>
      <c r="N167" s="112">
        <f>W.C!N25</f>
        <v>15.047206039669309</v>
      </c>
      <c r="O167" s="112">
        <f>W.C!O25</f>
        <v>17.943857552904102</v>
      </c>
      <c r="P167" s="112">
        <f>W.C!P25</f>
        <v>19.735507215428761</v>
      </c>
      <c r="Q167" s="112">
        <f>W.C!Q25</f>
        <v>21.706185039567593</v>
      </c>
      <c r="R167" s="112">
        <f>W.C!R25</f>
        <v>23.873787001250115</v>
      </c>
      <c r="S167" s="112">
        <f>W.C!S25</f>
        <v>26.257998331987174</v>
      </c>
      <c r="T167" s="112">
        <f>W.C!T25</f>
        <v>28.880472427328545</v>
      </c>
      <c r="U167" s="112">
        <f>W.C!U25</f>
        <v>31.765027645311186</v>
      </c>
      <c r="V167" s="112">
        <f>W.C!V25</f>
        <v>34.937863783854574</v>
      </c>
      <c r="W167" s="112">
        <f>W.C!W25</f>
        <v>38.427800204952916</v>
      </c>
    </row>
    <row r="168" spans="2:23" ht="15" customHeight="1">
      <c r="B168" s="70" t="s">
        <v>469</v>
      </c>
      <c r="D168" s="70" t="s">
        <v>634</v>
      </c>
      <c r="F168" s="112">
        <f>'Wind Paste'!C122</f>
        <v>0.29051474999999999</v>
      </c>
      <c r="G168" s="112">
        <f>'Wind Paste'!D122</f>
        <v>0</v>
      </c>
      <c r="H168" s="112">
        <f>'Wind Paste'!E122</f>
        <v>0</v>
      </c>
      <c r="I168" s="112">
        <f>'Wind Paste'!F122</f>
        <v>0</v>
      </c>
      <c r="J168" s="112">
        <f>'Wind Paste'!G122</f>
        <v>0</v>
      </c>
      <c r="K168" s="112">
        <f>'Wind Paste'!H122</f>
        <v>0.31064999999999998</v>
      </c>
      <c r="L168" s="126">
        <f>K168+L195*5%</f>
        <v>0.81064999999999998</v>
      </c>
      <c r="M168" s="126">
        <f>L168+M195*5%</f>
        <v>1.3106499999999999</v>
      </c>
      <c r="N168" s="126">
        <f t="shared" ref="N168:W168" si="264">M168+N195*5%</f>
        <v>1.8106499999999999</v>
      </c>
      <c r="O168" s="126">
        <f t="shared" si="264"/>
        <v>2.3106499999999999</v>
      </c>
      <c r="P168" s="126">
        <f t="shared" si="264"/>
        <v>2.8106499999999999</v>
      </c>
      <c r="Q168" s="126">
        <f t="shared" si="264"/>
        <v>3.3106499999999999</v>
      </c>
      <c r="R168" s="126">
        <f t="shared" si="264"/>
        <v>3.8106499999999999</v>
      </c>
      <c r="S168" s="126">
        <f t="shared" si="264"/>
        <v>4.3106499999999999</v>
      </c>
      <c r="T168" s="126">
        <f t="shared" si="264"/>
        <v>4.8106499999999999</v>
      </c>
      <c r="U168" s="126">
        <f t="shared" si="264"/>
        <v>5.3106499999999999</v>
      </c>
      <c r="V168" s="126">
        <f t="shared" si="264"/>
        <v>5.8106499999999999</v>
      </c>
      <c r="W168" s="126">
        <f t="shared" si="264"/>
        <v>6.3106499999999999</v>
      </c>
    </row>
    <row r="169" spans="2:23" ht="15" customHeight="1">
      <c r="B169" s="70" t="s">
        <v>411</v>
      </c>
      <c r="D169" s="70" t="s">
        <v>806</v>
      </c>
      <c r="F169" s="112">
        <f>'Wind Paste'!C114</f>
        <v>3.3618204399999998</v>
      </c>
      <c r="G169" s="112">
        <f>'Wind Paste'!D114</f>
        <v>4.4176635700000002</v>
      </c>
      <c r="H169" s="112">
        <f>'Wind Paste'!E114</f>
        <v>9.1339338599999991</v>
      </c>
      <c r="I169" s="112">
        <f>'Wind Paste'!F114</f>
        <v>4.0055495399999996</v>
      </c>
      <c r="J169" s="112">
        <f>'Wind Paste'!G114</f>
        <v>7.7954142800000001</v>
      </c>
      <c r="K169" s="112">
        <f>'Wind Paste'!H114</f>
        <v>13.96562406</v>
      </c>
      <c r="L169" s="112">
        <f>W.C!L27</f>
        <v>16.615529287912189</v>
      </c>
      <c r="M169" s="112">
        <f>W.C!M27</f>
        <v>20.825759785395288</v>
      </c>
      <c r="N169" s="112">
        <f>W.C!N27</f>
        <v>18.17943614638224</v>
      </c>
      <c r="O169" s="112">
        <f>W.C!O27</f>
        <v>21.679055350395661</v>
      </c>
      <c r="P169" s="112">
        <f>W.C!P27</f>
        <v>23.843655246927028</v>
      </c>
      <c r="Q169" s="112">
        <f>W.C!Q27</f>
        <v>26.224549851186115</v>
      </c>
      <c r="R169" s="112">
        <f>W.C!R27</f>
        <v>28.843360369849439</v>
      </c>
      <c r="S169" s="112">
        <f>W.C!S27</f>
        <v>31.723869717056328</v>
      </c>
      <c r="T169" s="112">
        <f>W.C!T27</f>
        <v>34.892238664495004</v>
      </c>
      <c r="U169" s="112">
        <f>W.C!U27</f>
        <v>38.377243605464209</v>
      </c>
      <c r="V169" s="112">
        <f>W.C!V27</f>
        <v>42.210538094256307</v>
      </c>
      <c r="W169" s="112">
        <f>W.C!W27</f>
        <v>46.426940538339899</v>
      </c>
    </row>
    <row r="170" spans="2:23" ht="15" customHeight="1">
      <c r="B170" s="70" t="s">
        <v>412</v>
      </c>
      <c r="D170" s="70" t="s">
        <v>7</v>
      </c>
      <c r="F170" s="112">
        <f>'Wind Paste'!C116</f>
        <v>1.00024487</v>
      </c>
      <c r="G170" s="112">
        <f>'Wind Paste'!D116</f>
        <v>1.4520810100000001</v>
      </c>
      <c r="H170" s="112">
        <f>'Wind Paste'!E116</f>
        <v>2.04500466</v>
      </c>
      <c r="I170" s="112">
        <f>'Wind Paste'!F116</f>
        <v>3.0595807700000002</v>
      </c>
      <c r="J170" s="112">
        <f>'Wind Paste'!G116</f>
        <v>1.7836990100000001</v>
      </c>
      <c r="K170" s="112">
        <f>'Wind Paste'!H116</f>
        <v>2.1241196800000002</v>
      </c>
      <c r="L170" s="112">
        <f>W.C!L29</f>
        <v>2.5271604478568981</v>
      </c>
      <c r="M170" s="112">
        <f>W.C!M29</f>
        <v>3.1675209085580032</v>
      </c>
      <c r="N170" s="112">
        <f>W.C!N29</f>
        <v>2.7650248871036762</v>
      </c>
      <c r="O170" s="112">
        <f>W.C!O29</f>
        <v>3.2973040027245819</v>
      </c>
      <c r="P170" s="112">
        <f>W.C!P29</f>
        <v>3.6265316276265969</v>
      </c>
      <c r="Q170" s="112">
        <f>W.C!Q29</f>
        <v>3.9886568762502908</v>
      </c>
      <c r="R170" s="112">
        <f>W.C!R29</f>
        <v>4.3869682540294068</v>
      </c>
      <c r="S170" s="112">
        <f>W.C!S29</f>
        <v>4.8250830540941383</v>
      </c>
      <c r="T170" s="112">
        <f>W.C!T29</f>
        <v>5.3069802328984332</v>
      </c>
      <c r="U170" s="112">
        <f>W.C!U29</f>
        <v>5.8370365732529024</v>
      </c>
      <c r="V170" s="112">
        <f>W.C!V29</f>
        <v>6.420066463496048</v>
      </c>
      <c r="W170" s="112">
        <f>W.C!W29</f>
        <v>7.0613656544094017</v>
      </c>
    </row>
    <row r="171" spans="2:23" ht="15" customHeight="1">
      <c r="B171" s="139" t="s">
        <v>470</v>
      </c>
      <c r="C171" s="139"/>
      <c r="D171" s="139" t="s">
        <v>807</v>
      </c>
      <c r="E171" s="139"/>
      <c r="F171" s="112">
        <f>'Wind Paste'!C121</f>
        <v>0</v>
      </c>
      <c r="G171" s="112">
        <f>'Wind Paste'!D121</f>
        <v>0</v>
      </c>
      <c r="H171" s="112">
        <f>'Wind Paste'!E121</f>
        <v>20</v>
      </c>
      <c r="I171" s="112">
        <f>'Wind Paste'!F121</f>
        <v>0</v>
      </c>
      <c r="J171" s="112">
        <f>'Wind Paste'!G121</f>
        <v>0</v>
      </c>
      <c r="K171" s="112">
        <f>'Wind Paste'!H121</f>
        <v>0</v>
      </c>
      <c r="L171" s="112">
        <f>'Other ASPT'!L14</f>
        <v>0</v>
      </c>
      <c r="M171" s="112">
        <f>'Other ASPT'!M14</f>
        <v>0</v>
      </c>
      <c r="N171" s="112">
        <f>'Other ASPT'!N14</f>
        <v>0</v>
      </c>
      <c r="O171" s="112">
        <f>'Other ASPT'!O14</f>
        <v>0</v>
      </c>
      <c r="P171" s="112">
        <f>'Other ASPT'!P14</f>
        <v>0</v>
      </c>
      <c r="Q171" s="112">
        <f>'Other ASPT'!Q14</f>
        <v>0</v>
      </c>
      <c r="R171" s="112">
        <f>'Other ASPT'!R14</f>
        <v>0</v>
      </c>
      <c r="S171" s="112">
        <f>'Other ASPT'!S14</f>
        <v>0</v>
      </c>
      <c r="T171" s="112">
        <f>'Other ASPT'!T14</f>
        <v>0</v>
      </c>
      <c r="U171" s="112">
        <f>'Other ASPT'!U14</f>
        <v>0</v>
      </c>
      <c r="V171" s="112">
        <f>'Other ASPT'!V14</f>
        <v>0</v>
      </c>
      <c r="W171" s="112">
        <f>'Other ASPT'!W14</f>
        <v>0</v>
      </c>
    </row>
    <row r="172" spans="2:23" ht="15" customHeight="1" outlineLevel="1">
      <c r="B172" s="71" t="s">
        <v>772</v>
      </c>
      <c r="C172" s="139"/>
      <c r="D172" s="139"/>
      <c r="E172" s="139"/>
      <c r="F172" s="112"/>
      <c r="G172" s="112"/>
      <c r="H172" s="112"/>
      <c r="I172" s="112"/>
      <c r="J172" s="112"/>
      <c r="K172" s="112"/>
      <c r="L172" s="112"/>
      <c r="M172" s="112"/>
      <c r="N172" s="112"/>
      <c r="O172" s="126">
        <v>200</v>
      </c>
      <c r="P172" s="123">
        <f>O172</f>
        <v>200</v>
      </c>
      <c r="Q172" s="123">
        <f t="shared" ref="Q172:W173" si="265">P172</f>
        <v>200</v>
      </c>
      <c r="R172" s="123">
        <f t="shared" si="265"/>
        <v>200</v>
      </c>
      <c r="S172" s="123">
        <f t="shared" si="265"/>
        <v>200</v>
      </c>
      <c r="T172" s="123">
        <f t="shared" si="265"/>
        <v>200</v>
      </c>
      <c r="U172" s="123">
        <f t="shared" si="265"/>
        <v>200</v>
      </c>
      <c r="V172" s="123">
        <f t="shared" si="265"/>
        <v>200</v>
      </c>
      <c r="W172" s="123">
        <f t="shared" si="265"/>
        <v>200</v>
      </c>
    </row>
    <row r="173" spans="2:23" ht="15" customHeight="1">
      <c r="B173" s="140" t="s">
        <v>413</v>
      </c>
      <c r="C173" s="115"/>
      <c r="D173" s="115" t="s">
        <v>9</v>
      </c>
      <c r="E173" s="115"/>
      <c r="F173" s="117">
        <f t="shared" ref="F173:I173" si="266">F174-SUM(F163:F171)</f>
        <v>0.21039375000003702</v>
      </c>
      <c r="G173" s="117">
        <f t="shared" si="266"/>
        <v>0.39884349999999813</v>
      </c>
      <c r="H173" s="117">
        <f t="shared" si="266"/>
        <v>0.20219209999993382</v>
      </c>
      <c r="I173" s="117">
        <f t="shared" si="266"/>
        <v>2.1023759999991398E-2</v>
      </c>
      <c r="J173" s="117">
        <f t="shared" ref="J173:K173" si="267">J174-SUM(J163:J171)</f>
        <v>6.1920820000011645E-2</v>
      </c>
      <c r="K173" s="117">
        <f t="shared" si="267"/>
        <v>2.2320150000041394E-2</v>
      </c>
      <c r="L173" s="133">
        <f>K173</f>
        <v>2.2320150000041394E-2</v>
      </c>
      <c r="M173" s="133">
        <f>L173</f>
        <v>2.2320150000041394E-2</v>
      </c>
      <c r="N173" s="133">
        <f t="shared" ref="N173:P173" si="268">M173</f>
        <v>2.2320150000041394E-2</v>
      </c>
      <c r="O173" s="133">
        <f t="shared" si="268"/>
        <v>2.2320150000041394E-2</v>
      </c>
      <c r="P173" s="133">
        <f t="shared" si="268"/>
        <v>2.2320150000041394E-2</v>
      </c>
      <c r="Q173" s="133">
        <f t="shared" si="265"/>
        <v>2.2320150000041394E-2</v>
      </c>
      <c r="R173" s="133">
        <f t="shared" si="265"/>
        <v>2.2320150000041394E-2</v>
      </c>
      <c r="S173" s="133">
        <f t="shared" si="265"/>
        <v>2.2320150000041394E-2</v>
      </c>
      <c r="T173" s="133">
        <f t="shared" si="265"/>
        <v>2.2320150000041394E-2</v>
      </c>
      <c r="U173" s="133">
        <f t="shared" si="265"/>
        <v>2.2320150000041394E-2</v>
      </c>
      <c r="V173" s="133">
        <f t="shared" si="265"/>
        <v>2.2320150000041394E-2</v>
      </c>
      <c r="W173" s="133">
        <f t="shared" si="265"/>
        <v>2.2320150000041394E-2</v>
      </c>
    </row>
    <row r="174" spans="2:23" ht="15" customHeight="1">
      <c r="F174" s="125">
        <f>'Wind Paste'!C129</f>
        <v>221.76093890000001</v>
      </c>
      <c r="G174" s="125">
        <f>'Wind Paste'!D129</f>
        <v>304.08539199000001</v>
      </c>
      <c r="H174" s="125">
        <f>'Wind Paste'!E129</f>
        <v>267.57680462999997</v>
      </c>
      <c r="I174" s="125">
        <f>'Wind Paste'!F129</f>
        <v>220.02949869999998</v>
      </c>
      <c r="J174" s="125">
        <f>'Wind Paste'!G129</f>
        <v>387.60503935000003</v>
      </c>
      <c r="K174" s="125">
        <f>'Wind Paste'!H129</f>
        <v>330.31444516000005</v>
      </c>
      <c r="L174" s="125">
        <f>SUM(L163:L173)</f>
        <v>387.51881258459434</v>
      </c>
      <c r="M174" s="125">
        <f>SUM(M163:M173)</f>
        <v>482.58856768807277</v>
      </c>
      <c r="N174" s="125">
        <f t="shared" ref="N174:S174" si="269">SUM(N163:N173)</f>
        <v>419.14545845939347</v>
      </c>
      <c r="O174" s="125">
        <f t="shared" si="269"/>
        <v>702.69957672836233</v>
      </c>
      <c r="P174" s="125">
        <f t="shared" si="269"/>
        <v>751.65590419299383</v>
      </c>
      <c r="Q174" s="125">
        <f t="shared" si="269"/>
        <v>805.45384774442812</v>
      </c>
      <c r="R174" s="125">
        <f t="shared" si="269"/>
        <v>864.57736815836279</v>
      </c>
      <c r="S174" s="125">
        <f t="shared" si="269"/>
        <v>929.55881224641587</v>
      </c>
      <c r="T174" s="125">
        <f t="shared" ref="T174:U174" si="270">SUM(T163:T173)</f>
        <v>1000.9837509576346</v>
      </c>
      <c r="U174" s="125">
        <f t="shared" si="270"/>
        <v>1079.4963012650544</v>
      </c>
      <c r="V174" s="125">
        <f t="shared" ref="V174:W174" si="271">SUM(V163:V173)</f>
        <v>1165.8049802145488</v>
      </c>
      <c r="W174" s="125">
        <f t="shared" si="271"/>
        <v>1260.6891443508919</v>
      </c>
    </row>
    <row r="175" spans="2:23" ht="15" customHeight="1">
      <c r="B175" s="81" t="s">
        <v>471</v>
      </c>
      <c r="D175" s="81" t="s">
        <v>635</v>
      </c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</row>
    <row r="176" spans="2:23" ht="15" customHeight="1">
      <c r="B176" s="70" t="s">
        <v>472</v>
      </c>
      <c r="D176" s="70" t="s">
        <v>808</v>
      </c>
      <c r="F176" s="112">
        <f>'Wind Paste'!C131</f>
        <v>40</v>
      </c>
      <c r="G176" s="112">
        <f>'Wind Paste'!D131</f>
        <v>40</v>
      </c>
      <c r="H176" s="112">
        <f>'Wind Paste'!E131</f>
        <v>10</v>
      </c>
      <c r="I176" s="112">
        <f>'Wind Paste'!F131</f>
        <v>0</v>
      </c>
      <c r="J176" s="112">
        <f>'Wind Paste'!G131</f>
        <v>0</v>
      </c>
      <c r="K176" s="112">
        <f>'Wind Paste'!H131</f>
        <v>0</v>
      </c>
      <c r="L176" s="112">
        <f>'Other ASPT'!L8</f>
        <v>0</v>
      </c>
      <c r="M176" s="112">
        <f>'Other ASPT'!M8</f>
        <v>0</v>
      </c>
      <c r="N176" s="112">
        <f>'Other ASPT'!N8</f>
        <v>0</v>
      </c>
      <c r="O176" s="112">
        <f>'Other ASPT'!O8</f>
        <v>0</v>
      </c>
      <c r="P176" s="112">
        <f>'Other ASPT'!P8</f>
        <v>0</v>
      </c>
      <c r="Q176" s="112">
        <f>'Other ASPT'!Q8</f>
        <v>0</v>
      </c>
      <c r="R176" s="112">
        <f>'Other ASPT'!R8</f>
        <v>0</v>
      </c>
      <c r="S176" s="112">
        <f>'Other ASPT'!S8</f>
        <v>0</v>
      </c>
      <c r="T176" s="112">
        <f>'Other ASPT'!T8</f>
        <v>0</v>
      </c>
      <c r="U176" s="112">
        <f>'Other ASPT'!U8</f>
        <v>0</v>
      </c>
      <c r="V176" s="112">
        <f>'Other ASPT'!V8</f>
        <v>0</v>
      </c>
      <c r="W176" s="112">
        <f>'Other ASPT'!W8</f>
        <v>0</v>
      </c>
    </row>
    <row r="177" spans="2:23" ht="15" customHeight="1">
      <c r="B177" s="107" t="s">
        <v>766</v>
      </c>
      <c r="D177" s="70" t="s">
        <v>809</v>
      </c>
      <c r="F177" s="112">
        <f>'Wind Paste'!C132</f>
        <v>0</v>
      </c>
      <c r="G177" s="112">
        <f>'Wind Paste'!D132</f>
        <v>0</v>
      </c>
      <c r="H177" s="112">
        <f>'Wind Paste'!E132</f>
        <v>0</v>
      </c>
      <c r="I177" s="112">
        <f>'Wind Paste'!F132</f>
        <v>0</v>
      </c>
      <c r="J177" s="112">
        <f>'Wind Paste'!G132</f>
        <v>0</v>
      </c>
      <c r="K177" s="112">
        <f>'Wind Paste'!H132</f>
        <v>0</v>
      </c>
      <c r="L177" s="112">
        <f>'Other ASPT'!L19</f>
        <v>100</v>
      </c>
      <c r="M177" s="112">
        <f>'Other ASPT'!M19</f>
        <v>100</v>
      </c>
      <c r="N177" s="112">
        <f>'Other ASPT'!N19</f>
        <v>0</v>
      </c>
      <c r="O177" s="112">
        <f>'Other ASPT'!O19</f>
        <v>0</v>
      </c>
      <c r="P177" s="112">
        <f>'Other ASPT'!P19</f>
        <v>0</v>
      </c>
      <c r="Q177" s="112">
        <f>'Other ASPT'!Q19</f>
        <v>0</v>
      </c>
      <c r="R177" s="112">
        <f>'Other ASPT'!R19</f>
        <v>0</v>
      </c>
      <c r="S177" s="112">
        <f>'Other ASPT'!S19</f>
        <v>0</v>
      </c>
      <c r="T177" s="112">
        <f>'Other ASPT'!T19</f>
        <v>0</v>
      </c>
      <c r="U177" s="112">
        <f>'Other ASPT'!U19</f>
        <v>0</v>
      </c>
      <c r="V177" s="112">
        <f>'Other ASPT'!V19</f>
        <v>0</v>
      </c>
      <c r="W177" s="112">
        <f>'Other ASPT'!W19</f>
        <v>0</v>
      </c>
    </row>
    <row r="178" spans="2:23" ht="15" customHeight="1" outlineLevel="1">
      <c r="B178" s="71" t="s">
        <v>772</v>
      </c>
      <c r="F178" s="112"/>
      <c r="G178" s="112"/>
      <c r="H178" s="112"/>
      <c r="I178" s="112"/>
      <c r="J178" s="112"/>
      <c r="K178" s="112"/>
      <c r="L178" s="112"/>
      <c r="M178" s="112"/>
      <c r="N178" s="112"/>
      <c r="O178" s="126">
        <v>400</v>
      </c>
      <c r="P178" s="123">
        <f>O178</f>
        <v>400</v>
      </c>
      <c r="Q178" s="123">
        <f t="shared" ref="Q178:W179" si="272">P178</f>
        <v>400</v>
      </c>
      <c r="R178" s="123">
        <f t="shared" si="272"/>
        <v>400</v>
      </c>
      <c r="S178" s="123">
        <f t="shared" si="272"/>
        <v>400</v>
      </c>
      <c r="T178" s="123">
        <f t="shared" si="272"/>
        <v>400</v>
      </c>
      <c r="U178" s="123">
        <f t="shared" si="272"/>
        <v>400</v>
      </c>
      <c r="V178" s="123">
        <f t="shared" si="272"/>
        <v>400</v>
      </c>
      <c r="W178" s="123">
        <f t="shared" si="272"/>
        <v>400</v>
      </c>
    </row>
    <row r="179" spans="2:23" ht="15" customHeight="1">
      <c r="B179" s="115" t="s">
        <v>473</v>
      </c>
      <c r="C179" s="115"/>
      <c r="D179" s="115" t="s">
        <v>636</v>
      </c>
      <c r="E179" s="115"/>
      <c r="F179" s="117">
        <f>F180-F176-F177</f>
        <v>0</v>
      </c>
      <c r="G179" s="117">
        <f t="shared" ref="G179:K179" si="273">G180-G176-G177</f>
        <v>0</v>
      </c>
      <c r="H179" s="117">
        <f t="shared" si="273"/>
        <v>0</v>
      </c>
      <c r="I179" s="117">
        <f t="shared" si="273"/>
        <v>0</v>
      </c>
      <c r="J179" s="117">
        <f t="shared" si="273"/>
        <v>0</v>
      </c>
      <c r="K179" s="117">
        <f t="shared" si="273"/>
        <v>0</v>
      </c>
      <c r="L179" s="124">
        <f>K179</f>
        <v>0</v>
      </c>
      <c r="M179" s="124">
        <f>L179</f>
        <v>0</v>
      </c>
      <c r="N179" s="124">
        <f t="shared" ref="N179:P179" si="274">M179</f>
        <v>0</v>
      </c>
      <c r="O179" s="124">
        <f t="shared" si="274"/>
        <v>0</v>
      </c>
      <c r="P179" s="124">
        <f t="shared" si="274"/>
        <v>0</v>
      </c>
      <c r="Q179" s="124">
        <f t="shared" si="272"/>
        <v>0</v>
      </c>
      <c r="R179" s="124">
        <f t="shared" si="272"/>
        <v>0</v>
      </c>
      <c r="S179" s="124">
        <f t="shared" si="272"/>
        <v>0</v>
      </c>
      <c r="T179" s="124">
        <f t="shared" si="272"/>
        <v>0</v>
      </c>
      <c r="U179" s="124">
        <f t="shared" si="272"/>
        <v>0</v>
      </c>
      <c r="V179" s="124">
        <f t="shared" si="272"/>
        <v>0</v>
      </c>
      <c r="W179" s="124">
        <f t="shared" si="272"/>
        <v>0</v>
      </c>
    </row>
    <row r="180" spans="2:23" ht="15" customHeight="1">
      <c r="B180" s="71"/>
      <c r="C180" s="71"/>
      <c r="D180" s="71"/>
      <c r="E180" s="71"/>
      <c r="F180" s="134">
        <f>'Wind Paste'!C141-'Wind Paste'!C136</f>
        <v>40</v>
      </c>
      <c r="G180" s="134">
        <f>'Wind Paste'!D141-'Wind Paste'!D136</f>
        <v>40</v>
      </c>
      <c r="H180" s="134">
        <f>'Wind Paste'!E141-'Wind Paste'!E136</f>
        <v>10</v>
      </c>
      <c r="I180" s="134">
        <f>'Wind Paste'!F141-'Wind Paste'!F136</f>
        <v>0</v>
      </c>
      <c r="J180" s="134">
        <f>'Wind Paste'!G141-'Wind Paste'!G136</f>
        <v>0</v>
      </c>
      <c r="K180" s="134">
        <f>'Wind Paste'!H141-'Wind Paste'!H136</f>
        <v>0</v>
      </c>
      <c r="L180" s="134">
        <f>L176+L177+L179</f>
        <v>100</v>
      </c>
      <c r="M180" s="134">
        <f t="shared" ref="M180:N180" si="275">M176+M177+M179</f>
        <v>100</v>
      </c>
      <c r="N180" s="134">
        <f t="shared" si="275"/>
        <v>0</v>
      </c>
      <c r="O180" s="134">
        <f>O176+O177+O178+O179</f>
        <v>400</v>
      </c>
      <c r="P180" s="134">
        <f t="shared" ref="P180:W180" si="276">P176+P177+P178+P179</f>
        <v>400</v>
      </c>
      <c r="Q180" s="134">
        <f t="shared" si="276"/>
        <v>400</v>
      </c>
      <c r="R180" s="134">
        <f t="shared" si="276"/>
        <v>400</v>
      </c>
      <c r="S180" s="134">
        <f t="shared" si="276"/>
        <v>400</v>
      </c>
      <c r="T180" s="134">
        <f t="shared" si="276"/>
        <v>400</v>
      </c>
      <c r="U180" s="134">
        <f t="shared" si="276"/>
        <v>400</v>
      </c>
      <c r="V180" s="134">
        <f t="shared" si="276"/>
        <v>400</v>
      </c>
      <c r="W180" s="134">
        <f t="shared" si="276"/>
        <v>400</v>
      </c>
    </row>
    <row r="181" spans="2:23" ht="15" customHeight="1">
      <c r="C181" s="71"/>
      <c r="D181" s="71"/>
      <c r="E181" s="71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</row>
    <row r="182" spans="2:23" s="81" customFormat="1" ht="15" customHeight="1">
      <c r="B182" s="135" t="s">
        <v>790</v>
      </c>
      <c r="C182" s="128"/>
      <c r="D182" s="128" t="s">
        <v>791</v>
      </c>
      <c r="E182" s="128"/>
      <c r="F182" s="125">
        <f>'Wind Paste'!C136</f>
        <v>0</v>
      </c>
      <c r="G182" s="125">
        <f>'Wind Paste'!D136</f>
        <v>0</v>
      </c>
      <c r="H182" s="125">
        <f>'Wind Paste'!E136</f>
        <v>0</v>
      </c>
      <c r="I182" s="125">
        <f>'Wind Paste'!F136</f>
        <v>9.3637499999999999E-2</v>
      </c>
      <c r="J182" s="125">
        <f>'Wind Paste'!G136</f>
        <v>0.24015</v>
      </c>
      <c r="K182" s="125">
        <f>'Wind Paste'!H136</f>
        <v>0.18632499999999999</v>
      </c>
      <c r="L182" s="137">
        <v>0</v>
      </c>
      <c r="M182" s="137">
        <v>0</v>
      </c>
      <c r="N182" s="137">
        <v>0</v>
      </c>
      <c r="O182" s="137">
        <v>0</v>
      </c>
      <c r="P182" s="137">
        <v>0</v>
      </c>
      <c r="Q182" s="137">
        <v>0</v>
      </c>
      <c r="R182" s="137">
        <v>0</v>
      </c>
      <c r="S182" s="137">
        <v>0</v>
      </c>
      <c r="T182" s="137">
        <v>0</v>
      </c>
      <c r="U182" s="137">
        <v>0</v>
      </c>
      <c r="V182" s="137">
        <v>0</v>
      </c>
      <c r="W182" s="137">
        <v>0</v>
      </c>
    </row>
    <row r="183" spans="2:23" ht="15" customHeight="1">
      <c r="C183" s="71"/>
      <c r="D183" s="71"/>
      <c r="E183" s="71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</row>
    <row r="184" spans="2:23" ht="15" customHeight="1">
      <c r="B184" s="128" t="s">
        <v>741</v>
      </c>
      <c r="D184" s="81" t="s">
        <v>637</v>
      </c>
      <c r="F184" s="125">
        <f t="shared" ref="F184:M184" si="277">F174+F180+F182</f>
        <v>261.76093890000004</v>
      </c>
      <c r="G184" s="125">
        <f t="shared" si="277"/>
        <v>344.08539199000001</v>
      </c>
      <c r="H184" s="125">
        <f t="shared" si="277"/>
        <v>277.57680462999997</v>
      </c>
      <c r="I184" s="125">
        <f t="shared" si="277"/>
        <v>220.12313619999998</v>
      </c>
      <c r="J184" s="125">
        <f t="shared" si="277"/>
        <v>387.84518935000006</v>
      </c>
      <c r="K184" s="125">
        <f t="shared" ref="K184" si="278">K174+K180+K182</f>
        <v>330.50077016000006</v>
      </c>
      <c r="L184" s="125">
        <f>L174+L180+L182</f>
        <v>487.51881258459434</v>
      </c>
      <c r="M184" s="125">
        <f t="shared" si="277"/>
        <v>582.58856768807277</v>
      </c>
      <c r="N184" s="125">
        <f t="shared" ref="N184:S184" si="279">N174+N180+N182</f>
        <v>419.14545845939347</v>
      </c>
      <c r="O184" s="125">
        <f t="shared" si="279"/>
        <v>1102.6995767283624</v>
      </c>
      <c r="P184" s="125">
        <f t="shared" si="279"/>
        <v>1151.6559041929938</v>
      </c>
      <c r="Q184" s="125">
        <f t="shared" si="279"/>
        <v>1205.453847744428</v>
      </c>
      <c r="R184" s="125">
        <f t="shared" si="279"/>
        <v>1264.5773681583628</v>
      </c>
      <c r="S184" s="125">
        <f t="shared" si="279"/>
        <v>1329.558812246416</v>
      </c>
      <c r="T184" s="125">
        <f t="shared" ref="T184:U184" si="280">T174+T180+T182</f>
        <v>1400.9837509576346</v>
      </c>
      <c r="U184" s="125">
        <f t="shared" si="280"/>
        <v>1479.4963012650544</v>
      </c>
      <c r="V184" s="125">
        <f t="shared" ref="V184:W184" si="281">V174+V180+V182</f>
        <v>1565.8049802145488</v>
      </c>
      <c r="W184" s="125">
        <f t="shared" si="281"/>
        <v>1660.6891443508919</v>
      </c>
    </row>
    <row r="185" spans="2:23" ht="15" customHeight="1">
      <c r="B185" s="128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</row>
    <row r="186" spans="2:23" s="128" customFormat="1" ht="15" customHeight="1">
      <c r="B186" s="128" t="s">
        <v>474</v>
      </c>
      <c r="D186" s="128" t="s">
        <v>585</v>
      </c>
      <c r="F186" s="134">
        <f>'Wind Paste'!C154</f>
        <v>18.109063539999998</v>
      </c>
      <c r="G186" s="134">
        <f>'Wind Paste'!D154</f>
        <v>11.818485519999999</v>
      </c>
      <c r="H186" s="134">
        <f>'Wind Paste'!E154</f>
        <v>13.780132210000001</v>
      </c>
      <c r="I186" s="134">
        <f>'Wind Paste'!F154</f>
        <v>14.925736369999999</v>
      </c>
      <c r="J186" s="134">
        <f>'Wind Paste'!G154</f>
        <v>16.713004120000001</v>
      </c>
      <c r="K186" s="134">
        <f>'Wind Paste'!H154</f>
        <v>19.04141723</v>
      </c>
      <c r="L186" s="134">
        <f>'Other ASPT'!L73</f>
        <v>24.753842399</v>
      </c>
      <c r="M186" s="134">
        <f>'Other ASPT'!M73</f>
        <v>32.179995118699999</v>
      </c>
      <c r="N186" s="134">
        <f>'Other ASPT'!N73</f>
        <v>41.833993654309999</v>
      </c>
      <c r="O186" s="134">
        <f>'Other ASPT'!O73</f>
        <v>54.384191750603001</v>
      </c>
      <c r="P186" s="134">
        <f>'Other ASPT'!P73</f>
        <v>70.699449275783905</v>
      </c>
      <c r="Q186" s="134">
        <f>'Other ASPT'!Q73</f>
        <v>91.909284058519077</v>
      </c>
      <c r="R186" s="134">
        <f>'Other ASPT'!R73</f>
        <v>119.4820692760748</v>
      </c>
      <c r="S186" s="134">
        <f>'Other ASPT'!S73</f>
        <v>155.32669005889724</v>
      </c>
      <c r="T186" s="134">
        <f>'Other ASPT'!T73</f>
        <v>201.92469707656642</v>
      </c>
      <c r="U186" s="134">
        <f>'Other ASPT'!U73</f>
        <v>262.50210619953634</v>
      </c>
      <c r="V186" s="134">
        <f>'Other ASPT'!V73</f>
        <v>341.25273805939725</v>
      </c>
      <c r="W186" s="134">
        <f>'Other ASPT'!W73</f>
        <v>443.62855947721641</v>
      </c>
    </row>
    <row r="187" spans="2:23" ht="15" customHeight="1"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</row>
    <row r="188" spans="2:23" s="81" customFormat="1" ht="15" customHeight="1">
      <c r="B188" s="119" t="s">
        <v>765</v>
      </c>
      <c r="D188" s="81" t="s">
        <v>10</v>
      </c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</row>
    <row r="189" spans="2:23" ht="15" customHeight="1">
      <c r="C189" s="70" t="s">
        <v>475</v>
      </c>
      <c r="D189" s="70" t="s">
        <v>638</v>
      </c>
      <c r="F189" s="112">
        <f>'Wind Paste'!C146</f>
        <v>58</v>
      </c>
      <c r="G189" s="112">
        <f>'Wind Paste'!D146</f>
        <v>58</v>
      </c>
      <c r="H189" s="112">
        <f>'Wind Paste'!E146</f>
        <v>58</v>
      </c>
      <c r="I189" s="112">
        <f>'Wind Paste'!F146</f>
        <v>78</v>
      </c>
      <c r="J189" s="112">
        <f>'Wind Paste'!G146</f>
        <v>117</v>
      </c>
      <c r="K189" s="112">
        <f>'Wind Paste'!H146</f>
        <v>117</v>
      </c>
      <c r="L189" s="126">
        <f>K189+50</f>
        <v>167</v>
      </c>
      <c r="M189" s="126">
        <f>L189+M107</f>
        <v>167</v>
      </c>
      <c r="N189" s="126">
        <f>M189+N107</f>
        <v>167</v>
      </c>
      <c r="O189" s="126">
        <f>N189+O107+50</f>
        <v>217</v>
      </c>
      <c r="P189" s="126">
        <f t="shared" ref="P189:T189" si="282">O189+P107</f>
        <v>217</v>
      </c>
      <c r="Q189" s="126">
        <f t="shared" si="282"/>
        <v>217</v>
      </c>
      <c r="R189" s="126">
        <f t="shared" si="282"/>
        <v>217</v>
      </c>
      <c r="S189" s="126">
        <f t="shared" si="282"/>
        <v>217</v>
      </c>
      <c r="T189" s="126">
        <f t="shared" si="282"/>
        <v>217</v>
      </c>
      <c r="U189" s="126">
        <f t="shared" ref="U189" si="283">T189+U107</f>
        <v>217</v>
      </c>
      <c r="V189" s="126">
        <f t="shared" ref="V189" si="284">U189+V107</f>
        <v>217</v>
      </c>
      <c r="W189" s="126">
        <f t="shared" ref="W189" si="285">V189+W107</f>
        <v>217</v>
      </c>
    </row>
    <row r="190" spans="2:23" ht="15" customHeight="1">
      <c r="C190" s="107" t="s">
        <v>781</v>
      </c>
      <c r="D190" s="70" t="s">
        <v>786</v>
      </c>
      <c r="F190" s="112">
        <f>'Wind Paste'!C147</f>
        <v>25.781380070000001</v>
      </c>
      <c r="G190" s="112">
        <f>'Wind Paste'!D147</f>
        <v>25.781380070000001</v>
      </c>
      <c r="H190" s="112">
        <f>'Wind Paste'!E147</f>
        <v>25.781380070000001</v>
      </c>
      <c r="I190" s="112">
        <f>'Wind Paste'!F147</f>
        <v>557.62828007000007</v>
      </c>
      <c r="J190" s="112">
        <f>'Wind Paste'!G147</f>
        <v>518.62828006999996</v>
      </c>
      <c r="K190" s="112">
        <f>'Wind Paste'!H147</f>
        <v>518.62828006999996</v>
      </c>
      <c r="L190" s="126">
        <f>K190+K189+L107-L189</f>
        <v>953.62828007000007</v>
      </c>
      <c r="M190" s="126">
        <f>L190</f>
        <v>953.62828007000007</v>
      </c>
      <c r="N190" s="126">
        <f t="shared" ref="N190:W190" si="286">M190</f>
        <v>953.62828007000007</v>
      </c>
      <c r="O190" s="126">
        <f>N190+500+N189-O189</f>
        <v>1403.6282800700001</v>
      </c>
      <c r="P190" s="126">
        <f t="shared" si="286"/>
        <v>1403.6282800700001</v>
      </c>
      <c r="Q190" s="126">
        <f t="shared" si="286"/>
        <v>1403.6282800700001</v>
      </c>
      <c r="R190" s="126">
        <f t="shared" si="286"/>
        <v>1403.6282800700001</v>
      </c>
      <c r="S190" s="126">
        <f t="shared" si="286"/>
        <v>1403.6282800700001</v>
      </c>
      <c r="T190" s="126">
        <f t="shared" si="286"/>
        <v>1403.6282800700001</v>
      </c>
      <c r="U190" s="126">
        <f t="shared" si="286"/>
        <v>1403.6282800700001</v>
      </c>
      <c r="V190" s="126">
        <f t="shared" si="286"/>
        <v>1403.6282800700001</v>
      </c>
      <c r="W190" s="126">
        <f t="shared" si="286"/>
        <v>1403.6282800700001</v>
      </c>
    </row>
    <row r="191" spans="2:23" ht="15" customHeight="1">
      <c r="C191" s="107" t="s">
        <v>782</v>
      </c>
      <c r="D191" s="70" t="s">
        <v>787</v>
      </c>
      <c r="F191" s="112">
        <f>'Wind Paste'!C149</f>
        <v>14.197385669999999</v>
      </c>
      <c r="G191" s="112">
        <f>'Wind Paste'!D149</f>
        <v>18.159042620000001</v>
      </c>
      <c r="H191" s="112">
        <f>'Wind Paste'!E149</f>
        <v>23.734264199999998</v>
      </c>
      <c r="I191" s="112">
        <f>'Wind Paste'!F149</f>
        <v>27.124997390000001</v>
      </c>
      <c r="J191" s="112">
        <f>'Wind Paste'!G149</f>
        <v>30.427857320000001</v>
      </c>
      <c r="K191" s="112">
        <f>'Wind Paste'!H149</f>
        <v>39.443480810000004</v>
      </c>
      <c r="L191" s="126">
        <f t="shared" ref="L191:W191" ca="1" si="287">K191+L57*10%</f>
        <v>49.513039172154343</v>
      </c>
      <c r="M191" s="126">
        <f ca="1">L191+M57*10%</f>
        <v>60.193776411919579</v>
      </c>
      <c r="N191" s="126">
        <f t="shared" ca="1" si="287"/>
        <v>56.31913701620104</v>
      </c>
      <c r="O191" s="126">
        <f t="shared" ca="1" si="287"/>
        <v>65.815584104854594</v>
      </c>
      <c r="P191" s="126">
        <f t="shared" ca="1" si="287"/>
        <v>75.941334774597195</v>
      </c>
      <c r="Q191" s="126">
        <f t="shared" ca="1" si="287"/>
        <v>86.735591680784438</v>
      </c>
      <c r="R191" s="126">
        <f t="shared" ca="1" si="287"/>
        <v>98.070047525261401</v>
      </c>
      <c r="S191" s="126">
        <f t="shared" ca="1" si="287"/>
        <v>109.95408365715997</v>
      </c>
      <c r="T191" s="126">
        <f t="shared" ca="1" si="287"/>
        <v>122.19317728229268</v>
      </c>
      <c r="U191" s="126">
        <f t="shared" ca="1" si="287"/>
        <v>134.61156291521056</v>
      </c>
      <c r="V191" s="126">
        <f t="shared" ca="1" si="287"/>
        <v>147.03134195737931</v>
      </c>
      <c r="W191" s="126">
        <f t="shared" ca="1" si="287"/>
        <v>159.00672965404232</v>
      </c>
    </row>
    <row r="192" spans="2:23" ht="15" customHeight="1">
      <c r="C192" s="107" t="s">
        <v>783</v>
      </c>
      <c r="D192" s="70" t="s">
        <v>788</v>
      </c>
      <c r="F192" s="112">
        <f>'Wind Paste'!C151</f>
        <v>94.831789029999996</v>
      </c>
      <c r="G192" s="112">
        <f>'Wind Paste'!D151</f>
        <v>121.80844026000001</v>
      </c>
      <c r="H192" s="112">
        <f>'Wind Paste'!E151</f>
        <v>170.90745187000002</v>
      </c>
      <c r="I192" s="112">
        <f>'Wind Paste'!F151</f>
        <v>203.76226262</v>
      </c>
      <c r="J192" s="112">
        <f>'Wind Paste'!G151</f>
        <v>222.0718359</v>
      </c>
      <c r="K192" s="112">
        <f>'Wind Paste'!H151</f>
        <v>290.92974929000002</v>
      </c>
      <c r="L192" s="112">
        <f ca="1">K197-K196-L189-L190-L191-L193+K72+L116+L57+L107-L60</f>
        <v>301.45577454938893</v>
      </c>
      <c r="M192" s="112">
        <f t="shared" ref="M192:N192" ca="1" si="288">L197-L196-M189-M190-M191-M193+L72+M116+M57+M107-M60</f>
        <v>365.273734620813</v>
      </c>
      <c r="N192" s="112">
        <f t="shared" ca="1" si="288"/>
        <v>298.35976834005044</v>
      </c>
      <c r="O192" s="112">
        <f ca="1">N197-N196-O189-O190-O191-O193+N72+O116+O57+O107-O60+500</f>
        <v>381.72779213793251</v>
      </c>
      <c r="P192" s="112">
        <f ca="1">O197-O196-P189-P190-P191-P193+O72+P116+P57+P107-P60</f>
        <v>442.27020689965559</v>
      </c>
      <c r="Q192" s="112">
        <f t="shared" ref="Q192:W192" ca="1" si="289">P197-P196-Q189-Q190-Q191-Q193+P72+Q116+Q57+Q107-Q60</f>
        <v>506.94126704611284</v>
      </c>
      <c r="R192" s="112">
        <f t="shared" ca="1" si="289"/>
        <v>574.46859892784346</v>
      </c>
      <c r="S192" s="112">
        <f t="shared" ca="1" si="289"/>
        <v>645.32155658149952</v>
      </c>
      <c r="T192" s="112">
        <f t="shared" ca="1" si="289"/>
        <v>717.72129081199807</v>
      </c>
      <c r="U192" s="112">
        <f t="shared" ca="1" si="289"/>
        <v>790.669480632861</v>
      </c>
      <c r="V192" s="112">
        <f t="shared" ca="1" si="289"/>
        <v>863.09233511362618</v>
      </c>
      <c r="W192" s="112">
        <f t="shared" ca="1" si="289"/>
        <v>931.5114872570872</v>
      </c>
    </row>
    <row r="193" spans="2:23" ht="15" customHeight="1">
      <c r="C193" s="107" t="s">
        <v>1009</v>
      </c>
      <c r="D193" s="70" t="s">
        <v>1011</v>
      </c>
      <c r="F193" s="112">
        <f>F194+F195</f>
        <v>0</v>
      </c>
      <c r="G193" s="112">
        <f t="shared" ref="G193:K193" si="290">G194+G195</f>
        <v>0</v>
      </c>
      <c r="H193" s="112">
        <f t="shared" si="290"/>
        <v>0</v>
      </c>
      <c r="I193" s="112">
        <f t="shared" si="290"/>
        <v>0</v>
      </c>
      <c r="J193" s="112">
        <f t="shared" si="290"/>
        <v>0</v>
      </c>
      <c r="K193" s="112">
        <f t="shared" si="290"/>
        <v>0</v>
      </c>
      <c r="L193" s="112">
        <f t="shared" ref="L193" si="291">L194+L195</f>
        <v>45</v>
      </c>
      <c r="M193" s="112">
        <f t="shared" ref="M193" si="292">M194+M195</f>
        <v>45</v>
      </c>
      <c r="N193" s="112">
        <f t="shared" ref="N193" si="293">N194+N195</f>
        <v>45</v>
      </c>
      <c r="O193" s="112">
        <f t="shared" ref="O193" si="294">O194+O195</f>
        <v>45</v>
      </c>
      <c r="P193" s="112">
        <f t="shared" ref="P193" si="295">P194+P195</f>
        <v>45</v>
      </c>
      <c r="Q193" s="112">
        <f t="shared" ref="Q193" si="296">Q194+Q195</f>
        <v>45</v>
      </c>
      <c r="R193" s="112">
        <f t="shared" ref="R193" si="297">R194+R195</f>
        <v>45</v>
      </c>
      <c r="S193" s="112">
        <f t="shared" ref="S193" si="298">S194+S195</f>
        <v>45</v>
      </c>
      <c r="T193" s="112">
        <f t="shared" ref="T193" si="299">T194+T195</f>
        <v>45</v>
      </c>
      <c r="U193" s="112">
        <f t="shared" ref="U193" si="300">U194+U195</f>
        <v>45</v>
      </c>
      <c r="V193" s="112">
        <f t="shared" ref="V193" si="301">V194+V195</f>
        <v>45</v>
      </c>
      <c r="W193" s="112">
        <f t="shared" ref="W193" si="302">W194+W195</f>
        <v>45</v>
      </c>
    </row>
    <row r="194" spans="2:23" s="330" customFormat="1" ht="15" customHeight="1">
      <c r="C194" s="107" t="s">
        <v>1010</v>
      </c>
      <c r="D194" s="70" t="s">
        <v>1014</v>
      </c>
      <c r="E194" s="70"/>
      <c r="F194" s="126">
        <v>0</v>
      </c>
      <c r="G194" s="126">
        <v>0</v>
      </c>
      <c r="H194" s="126">
        <v>0</v>
      </c>
      <c r="I194" s="126">
        <v>0</v>
      </c>
      <c r="J194" s="126">
        <v>0</v>
      </c>
      <c r="K194" s="126">
        <v>0</v>
      </c>
      <c r="L194" s="126">
        <v>35</v>
      </c>
      <c r="M194" s="126">
        <v>35</v>
      </c>
      <c r="N194" s="126">
        <v>35</v>
      </c>
      <c r="O194" s="126">
        <v>35</v>
      </c>
      <c r="P194" s="126">
        <v>35</v>
      </c>
      <c r="Q194" s="126">
        <v>35</v>
      </c>
      <c r="R194" s="126">
        <v>35</v>
      </c>
      <c r="S194" s="126">
        <v>35</v>
      </c>
      <c r="T194" s="126">
        <v>35</v>
      </c>
      <c r="U194" s="126">
        <v>35</v>
      </c>
      <c r="V194" s="126">
        <v>35</v>
      </c>
      <c r="W194" s="126">
        <v>35</v>
      </c>
    </row>
    <row r="195" spans="2:23" s="330" customFormat="1" ht="15" customHeight="1">
      <c r="C195" s="107" t="s">
        <v>1012</v>
      </c>
      <c r="D195" s="70" t="s">
        <v>1013</v>
      </c>
      <c r="E195" s="70"/>
      <c r="F195" s="126">
        <v>0</v>
      </c>
      <c r="G195" s="126">
        <v>0</v>
      </c>
      <c r="H195" s="126">
        <v>0</v>
      </c>
      <c r="I195" s="126">
        <v>0</v>
      </c>
      <c r="J195" s="126">
        <v>0</v>
      </c>
      <c r="K195" s="126">
        <v>0</v>
      </c>
      <c r="L195" s="126">
        <v>10</v>
      </c>
      <c r="M195" s="126">
        <v>10</v>
      </c>
      <c r="N195" s="126">
        <v>10</v>
      </c>
      <c r="O195" s="126">
        <v>10</v>
      </c>
      <c r="P195" s="126">
        <v>10</v>
      </c>
      <c r="Q195" s="126">
        <v>10</v>
      </c>
      <c r="R195" s="126">
        <v>10</v>
      </c>
      <c r="S195" s="126">
        <v>10</v>
      </c>
      <c r="T195" s="126">
        <v>10</v>
      </c>
      <c r="U195" s="126">
        <v>10</v>
      </c>
      <c r="V195" s="126">
        <v>10</v>
      </c>
      <c r="W195" s="126">
        <v>10</v>
      </c>
    </row>
    <row r="196" spans="2:23" ht="15" customHeight="1">
      <c r="B196" s="115"/>
      <c r="C196" s="141" t="s">
        <v>784</v>
      </c>
      <c r="D196" s="115" t="s">
        <v>785</v>
      </c>
      <c r="E196" s="115"/>
      <c r="F196" s="117">
        <f t="shared" ref="F196:J196" si="303">F197-SUM(F189:F192)</f>
        <v>0</v>
      </c>
      <c r="G196" s="117">
        <f t="shared" si="303"/>
        <v>0</v>
      </c>
      <c r="H196" s="117">
        <f t="shared" si="303"/>
        <v>0</v>
      </c>
      <c r="I196" s="117">
        <f t="shared" si="303"/>
        <v>0</v>
      </c>
      <c r="J196" s="117">
        <f t="shared" si="303"/>
        <v>0</v>
      </c>
      <c r="K196" s="117">
        <f>K197-SUM(K189:K192)</f>
        <v>0</v>
      </c>
      <c r="L196" s="124">
        <v>0</v>
      </c>
      <c r="M196" s="124">
        <f>L196</f>
        <v>0</v>
      </c>
      <c r="N196" s="124">
        <f t="shared" ref="N196:W196" si="304">M196</f>
        <v>0</v>
      </c>
      <c r="O196" s="124">
        <f t="shared" si="304"/>
        <v>0</v>
      </c>
      <c r="P196" s="124">
        <f t="shared" si="304"/>
        <v>0</v>
      </c>
      <c r="Q196" s="124">
        <f t="shared" si="304"/>
        <v>0</v>
      </c>
      <c r="R196" s="124">
        <f t="shared" si="304"/>
        <v>0</v>
      </c>
      <c r="S196" s="124">
        <f t="shared" si="304"/>
        <v>0</v>
      </c>
      <c r="T196" s="124">
        <f t="shared" si="304"/>
        <v>0</v>
      </c>
      <c r="U196" s="124">
        <f t="shared" si="304"/>
        <v>0</v>
      </c>
      <c r="V196" s="124">
        <f t="shared" si="304"/>
        <v>0</v>
      </c>
      <c r="W196" s="124">
        <f t="shared" si="304"/>
        <v>0</v>
      </c>
    </row>
    <row r="197" spans="2:23" ht="15" customHeight="1">
      <c r="F197" s="125">
        <f>'Wind Paste'!C157</f>
        <v>192.81055477000001</v>
      </c>
      <c r="G197" s="125">
        <f>'Wind Paste'!D157</f>
        <v>223.74886294999999</v>
      </c>
      <c r="H197" s="125">
        <f>'Wind Paste'!E157</f>
        <v>278.42309613999998</v>
      </c>
      <c r="I197" s="125">
        <f>'Wind Paste'!F157</f>
        <v>866.51554008000005</v>
      </c>
      <c r="J197" s="125">
        <f>'Wind Paste'!G157</f>
        <v>888.12797329</v>
      </c>
      <c r="K197" s="125">
        <f>'Wind Paste'!H157</f>
        <v>966.00151016999996</v>
      </c>
      <c r="L197" s="125">
        <f ca="1">SUM(L189:L193)+L196</f>
        <v>1516.5970937915433</v>
      </c>
      <c r="M197" s="125">
        <f ca="1">SUM(M189:M193)+M196</f>
        <v>1591.0957911027326</v>
      </c>
      <c r="N197" s="125">
        <f t="shared" ref="N197:W197" ca="1" si="305">SUM(N189:N193)+N196</f>
        <v>1520.3071854262516</v>
      </c>
      <c r="O197" s="125">
        <f t="shared" ca="1" si="305"/>
        <v>2113.1716563127875</v>
      </c>
      <c r="P197" s="125">
        <f t="shared" ca="1" si="305"/>
        <v>2183.8398217442527</v>
      </c>
      <c r="Q197" s="125">
        <f t="shared" ca="1" si="305"/>
        <v>2259.3051387968972</v>
      </c>
      <c r="R197" s="125">
        <f t="shared" ca="1" si="305"/>
        <v>2338.1669265231048</v>
      </c>
      <c r="S197" s="125">
        <f t="shared" ca="1" si="305"/>
        <v>2420.9039203086595</v>
      </c>
      <c r="T197" s="125">
        <f t="shared" ca="1" si="305"/>
        <v>2505.542748164291</v>
      </c>
      <c r="U197" s="125">
        <f t="shared" ca="1" si="305"/>
        <v>2590.9093236180715</v>
      </c>
      <c r="V197" s="125">
        <f t="shared" ca="1" si="305"/>
        <v>2675.7519571410057</v>
      </c>
      <c r="W197" s="125">
        <f t="shared" ca="1" si="305"/>
        <v>2756.1464969811295</v>
      </c>
    </row>
    <row r="198" spans="2:23" ht="15" customHeight="1"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</row>
    <row r="199" spans="2:23" ht="15" customHeight="1">
      <c r="B199" s="81" t="s">
        <v>476</v>
      </c>
      <c r="D199" s="70" t="s">
        <v>789</v>
      </c>
      <c r="F199" s="125">
        <f>F184+F186+F197</f>
        <v>472.68055721000007</v>
      </c>
      <c r="G199" s="125">
        <f t="shared" ref="G199:M199" si="306">G184+G186+G197</f>
        <v>579.65274046000002</v>
      </c>
      <c r="H199" s="125">
        <f t="shared" si="306"/>
        <v>569.78003297999999</v>
      </c>
      <c r="I199" s="125">
        <f t="shared" si="306"/>
        <v>1101.5644126500001</v>
      </c>
      <c r="J199" s="125">
        <f t="shared" si="306"/>
        <v>1292.6861667600001</v>
      </c>
      <c r="K199" s="125">
        <f t="shared" ref="K199" si="307">K184+K186+K197</f>
        <v>1315.5436975600001</v>
      </c>
      <c r="L199" s="125">
        <f ca="1">L184+L186+L197</f>
        <v>2028.8697487751376</v>
      </c>
      <c r="M199" s="125">
        <f t="shared" ca="1" si="306"/>
        <v>2205.8643539095056</v>
      </c>
      <c r="N199" s="125">
        <f t="shared" ref="N199:S199" ca="1" si="308">N184+N186+N197</f>
        <v>1981.2866375399551</v>
      </c>
      <c r="O199" s="125">
        <f t="shared" ca="1" si="308"/>
        <v>3270.2554247917528</v>
      </c>
      <c r="P199" s="125">
        <f t="shared" ca="1" si="308"/>
        <v>3406.1951752130308</v>
      </c>
      <c r="Q199" s="125">
        <f t="shared" ca="1" si="308"/>
        <v>3556.6682705998442</v>
      </c>
      <c r="R199" s="125">
        <f t="shared" ca="1" si="308"/>
        <v>3722.2263639575422</v>
      </c>
      <c r="S199" s="125">
        <f t="shared" ca="1" si="308"/>
        <v>3905.7894226139724</v>
      </c>
      <c r="T199" s="125">
        <f t="shared" ref="T199:U199" ca="1" si="309">T184+T186+T197</f>
        <v>4108.4511961984917</v>
      </c>
      <c r="U199" s="125">
        <f t="shared" ca="1" si="309"/>
        <v>4332.9077310826624</v>
      </c>
      <c r="V199" s="125">
        <f t="shared" ref="V199:W199" ca="1" si="310">V184+V186+V197</f>
        <v>4582.8096754149519</v>
      </c>
      <c r="W199" s="125">
        <f t="shared" ca="1" si="310"/>
        <v>4860.4642008092378</v>
      </c>
    </row>
    <row r="200" spans="2:23" ht="15" customHeight="1"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</row>
    <row r="201" spans="2:23" ht="15" customHeight="1">
      <c r="B201" s="70" t="s">
        <v>742</v>
      </c>
      <c r="D201" s="70" t="s">
        <v>30</v>
      </c>
      <c r="F201" s="130">
        <f t="shared" ref="F201:K201" si="311">F186+F177+F176+F171+F163-F125-F126</f>
        <v>78.668044300000005</v>
      </c>
      <c r="G201" s="130">
        <f t="shared" si="311"/>
        <v>60.968322599999993</v>
      </c>
      <c r="H201" s="130">
        <f t="shared" si="311"/>
        <v>64.668637650000008</v>
      </c>
      <c r="I201" s="130">
        <f t="shared" si="311"/>
        <v>-399.74620471000003</v>
      </c>
      <c r="J201" s="130">
        <f t="shared" si="311"/>
        <v>-374.13723587000004</v>
      </c>
      <c r="K201" s="130">
        <f t="shared" si="311"/>
        <v>-294.76478766999998</v>
      </c>
      <c r="L201" s="130">
        <f ca="1">L186+L177+L176+L171+L163-L125-L126</f>
        <v>-784.36745810148523</v>
      </c>
      <c r="M201" s="130">
        <f t="shared" ref="M201:W201" ca="1" si="312">M186+M177+M176+M171+M163-M125-M126</f>
        <v>-754.13894790412974</v>
      </c>
      <c r="N201" s="130">
        <f t="shared" ca="1" si="312"/>
        <v>-765.56502171805028</v>
      </c>
      <c r="O201" s="130">
        <f t="shared" ca="1" si="312"/>
        <v>-746.21494733906684</v>
      </c>
      <c r="P201" s="130">
        <f t="shared" ca="1" si="312"/>
        <v>-778.7976948271604</v>
      </c>
      <c r="Q201" s="130">
        <f t="shared" ca="1" si="312"/>
        <v>-813.78832880406651</v>
      </c>
      <c r="R201" s="130">
        <f t="shared" ca="1" si="312"/>
        <v>-850.333849042157</v>
      </c>
      <c r="S201" s="130">
        <f t="shared" ca="1" si="312"/>
        <v>-887.43263004978633</v>
      </c>
      <c r="T201" s="130">
        <f t="shared" ca="1" si="312"/>
        <v>-923.59116090558814</v>
      </c>
      <c r="U201" s="130">
        <f t="shared" ca="1" si="312"/>
        <v>-957.06701011051666</v>
      </c>
      <c r="V201" s="130">
        <f t="shared" ca="1" si="312"/>
        <v>-984.98490651728071</v>
      </c>
      <c r="W201" s="130">
        <f t="shared" ca="1" si="312"/>
        <v>-1003.7352661430589</v>
      </c>
    </row>
    <row r="202" spans="2:23" ht="15" customHeight="1">
      <c r="F202" s="142"/>
      <c r="G202" s="142"/>
      <c r="H202" s="142"/>
      <c r="I202" s="142"/>
      <c r="J202" s="142"/>
      <c r="K202" s="142"/>
      <c r="L202" s="142"/>
    </row>
  </sheetData>
  <phoneticPr fontId="5" type="noConversion"/>
  <pageMargins left="0.74803149606299213" right="0.74803149606299213" top="0.98425196850393704" bottom="0.98425196850393704" header="0.51181102362204722" footer="0.51181102362204722"/>
  <pageSetup paperSize="9" scale="41" orientation="landscape" horizontalDpi="300" verticalDpi="300" r:id="rId1"/>
  <headerFooter alignWithMargins="0"/>
  <rowBreaks count="2" manualBreakCount="2">
    <brk id="86" max="16383" man="1"/>
    <brk id="122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U95"/>
  <sheetViews>
    <sheetView view="pageBreakPreview" zoomScaleNormal="100" zoomScaleSheetLayoutView="100" workbookViewId="0">
      <pane xSplit="5" ySplit="3" topLeftCell="F4" activePane="bottomRight" state="frozen"/>
      <selection activeCell="Z17" sqref="Z17"/>
      <selection pane="topRight" activeCell="Z17" sqref="Z17"/>
      <selection pane="bottomLeft" activeCell="Z17" sqref="Z17"/>
      <selection pane="bottomRight" activeCell="I36" sqref="I36"/>
    </sheetView>
  </sheetViews>
  <sheetFormatPr baseColWidth="10" defaultColWidth="8.33203125" defaultRowHeight="15" customHeight="1" outlineLevelCol="1"/>
  <cols>
    <col min="1" max="2" width="3.6640625" style="70" customWidth="1"/>
    <col min="3" max="3" width="19.5" style="70" customWidth="1"/>
    <col min="4" max="4" width="3.6640625" style="70" hidden="1" customWidth="1" outlineLevel="1"/>
    <col min="5" max="5" width="24.5" style="70" hidden="1" customWidth="1" outlineLevel="1"/>
    <col min="6" max="6" width="8.5" style="70" customWidth="1" collapsed="1"/>
    <col min="7" max="12" width="8.5" style="70" customWidth="1"/>
    <col min="13" max="13" width="8.5" style="206" customWidth="1"/>
    <col min="14" max="23" width="8.5" style="70" customWidth="1"/>
    <col min="24" max="24" width="3.6640625" style="70" customWidth="1"/>
    <col min="25" max="16384" width="8.33203125" style="70"/>
  </cols>
  <sheetData>
    <row r="1" spans="2:23" s="69" customFormat="1" ht="15" customHeight="1">
      <c r="B1" s="66" t="s">
        <v>54</v>
      </c>
      <c r="C1" s="66"/>
      <c r="D1" s="66" t="s">
        <v>525</v>
      </c>
      <c r="E1" s="66"/>
      <c r="F1" s="67">
        <f>'PL-CF-BS'!F1</f>
        <v>0</v>
      </c>
      <c r="G1" s="67">
        <f>'PL-CF-BS'!G1</f>
        <v>0</v>
      </c>
      <c r="H1" s="67">
        <f>'PL-CF-BS'!H1</f>
        <v>0</v>
      </c>
      <c r="I1" s="67">
        <f>'PL-CF-BS'!I1</f>
        <v>0</v>
      </c>
      <c r="J1" s="67">
        <f>'PL-CF-BS'!J1</f>
        <v>0</v>
      </c>
      <c r="K1" s="67">
        <f>'PL-CF-BS'!K1</f>
        <v>0</v>
      </c>
      <c r="L1" s="67">
        <f ca="1">'PL-CF-BS'!L1</f>
        <v>0</v>
      </c>
      <c r="M1" s="67">
        <f ca="1">'PL-CF-BS'!M1</f>
        <v>0</v>
      </c>
      <c r="N1" s="67">
        <f ca="1">'PL-CF-BS'!N1</f>
        <v>0</v>
      </c>
      <c r="O1" s="67">
        <f ca="1">'PL-CF-BS'!O1</f>
        <v>0</v>
      </c>
      <c r="P1" s="67">
        <f ca="1">'PL-CF-BS'!P1</f>
        <v>0</v>
      </c>
      <c r="Q1" s="67">
        <f ca="1">'PL-CF-BS'!Q1</f>
        <v>0</v>
      </c>
      <c r="R1" s="67">
        <f ca="1">'PL-CF-BS'!R1</f>
        <v>0</v>
      </c>
      <c r="S1" s="67">
        <f ca="1">'PL-CF-BS'!S1</f>
        <v>0</v>
      </c>
      <c r="T1" s="67">
        <f ca="1">'PL-CF-BS'!T1</f>
        <v>0</v>
      </c>
      <c r="U1" s="67">
        <f ca="1">'PL-CF-BS'!U1</f>
        <v>0</v>
      </c>
      <c r="V1" s="67">
        <f ca="1">'PL-CF-BS'!V1</f>
        <v>0</v>
      </c>
      <c r="W1" s="67">
        <f ca="1">'PL-CF-BS'!W1</f>
        <v>0</v>
      </c>
    </row>
    <row r="2" spans="2:23" ht="15" customHeight="1">
      <c r="C2" s="71"/>
      <c r="D2" s="71"/>
      <c r="E2" s="71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143"/>
      <c r="T2" s="72"/>
      <c r="U2" s="143"/>
      <c r="V2" s="72"/>
      <c r="W2" s="143"/>
    </row>
    <row r="3" spans="2:23" s="76" customFormat="1" ht="15" customHeight="1">
      <c r="B3" s="73" t="s">
        <v>642</v>
      </c>
      <c r="C3" s="144"/>
      <c r="D3" s="75" t="s">
        <v>526</v>
      </c>
      <c r="E3" s="144"/>
      <c r="F3" s="144" t="str">
        <f>'S&amp;C'!F3</f>
        <v>2011A</v>
      </c>
      <c r="G3" s="144" t="str">
        <f>'S&amp;C'!G3</f>
        <v>2012A</v>
      </c>
      <c r="H3" s="144" t="str">
        <f>'S&amp;C'!H3</f>
        <v>2013A</v>
      </c>
      <c r="I3" s="144" t="str">
        <f>'S&amp;C'!I3</f>
        <v>2014A</v>
      </c>
      <c r="J3" s="144" t="str">
        <f>'S&amp;C'!J3</f>
        <v>2015A</v>
      </c>
      <c r="K3" s="144" t="str">
        <f>'S&amp;C'!K3</f>
        <v>2016A</v>
      </c>
      <c r="L3" s="144" t="str">
        <f>'S&amp;C'!L3</f>
        <v>2017E</v>
      </c>
      <c r="M3" s="144" t="str">
        <f>'S&amp;C'!M3</f>
        <v>2018E</v>
      </c>
      <c r="N3" s="144" t="str">
        <f>'S&amp;C'!N3</f>
        <v>2019E</v>
      </c>
      <c r="O3" s="144" t="str">
        <f>'S&amp;C'!O3</f>
        <v>2020E</v>
      </c>
      <c r="P3" s="144" t="str">
        <f>'S&amp;C'!P3</f>
        <v>2021E</v>
      </c>
      <c r="Q3" s="144" t="str">
        <f>'S&amp;C'!Q3</f>
        <v>2022E</v>
      </c>
      <c r="R3" s="144" t="str">
        <f>'S&amp;C'!R3</f>
        <v>2023E</v>
      </c>
      <c r="S3" s="144" t="str">
        <f>'S&amp;C'!S3</f>
        <v>2024E</v>
      </c>
      <c r="T3" s="144" t="str">
        <f>'S&amp;C'!T3</f>
        <v>2025E</v>
      </c>
      <c r="U3" s="144" t="str">
        <f>'S&amp;C'!U3</f>
        <v>2026E</v>
      </c>
      <c r="V3" s="144" t="str">
        <f>'S&amp;C'!V3</f>
        <v>2027E</v>
      </c>
      <c r="W3" s="144" t="str">
        <f>'S&amp;C'!W3</f>
        <v>2028E</v>
      </c>
    </row>
    <row r="4" spans="2:23" s="111" customFormat="1" ht="15" customHeight="1">
      <c r="B4" s="170" t="s">
        <v>418</v>
      </c>
      <c r="C4" s="170"/>
      <c r="D4" s="170" t="s">
        <v>793</v>
      </c>
    </row>
    <row r="5" spans="2:23" ht="15" customHeight="1">
      <c r="B5" s="139"/>
      <c r="C5" s="139" t="s">
        <v>419</v>
      </c>
      <c r="D5" s="139"/>
      <c r="E5" s="139" t="s">
        <v>559</v>
      </c>
      <c r="F5" s="171"/>
      <c r="G5" s="171">
        <f>F8</f>
        <v>40</v>
      </c>
      <c r="H5" s="171">
        <f t="shared" ref="H5:M5" si="0">G8</f>
        <v>40</v>
      </c>
      <c r="I5" s="171">
        <f t="shared" si="0"/>
        <v>10</v>
      </c>
      <c r="J5" s="171">
        <f t="shared" si="0"/>
        <v>0</v>
      </c>
      <c r="K5" s="171">
        <f t="shared" si="0"/>
        <v>0</v>
      </c>
      <c r="L5" s="171">
        <f t="shared" si="0"/>
        <v>0</v>
      </c>
      <c r="M5" s="171">
        <f t="shared" si="0"/>
        <v>0</v>
      </c>
      <c r="N5" s="171">
        <f t="shared" ref="N5:S5" si="1">M8</f>
        <v>0</v>
      </c>
      <c r="O5" s="171">
        <f t="shared" si="1"/>
        <v>0</v>
      </c>
      <c r="P5" s="171">
        <f t="shared" si="1"/>
        <v>0</v>
      </c>
      <c r="Q5" s="171">
        <f t="shared" si="1"/>
        <v>0</v>
      </c>
      <c r="R5" s="171">
        <f t="shared" si="1"/>
        <v>0</v>
      </c>
      <c r="S5" s="171">
        <f t="shared" si="1"/>
        <v>0</v>
      </c>
      <c r="T5" s="171">
        <f t="shared" ref="T5" si="2">S8</f>
        <v>0</v>
      </c>
      <c r="U5" s="171">
        <f t="shared" ref="U5" si="3">T8</f>
        <v>0</v>
      </c>
      <c r="V5" s="171">
        <f t="shared" ref="V5" si="4">U8</f>
        <v>0</v>
      </c>
      <c r="W5" s="171">
        <f t="shared" ref="W5" si="5">V8</f>
        <v>0</v>
      </c>
    </row>
    <row r="6" spans="2:23" ht="15" customHeight="1">
      <c r="B6" s="139"/>
      <c r="C6" s="139" t="s">
        <v>762</v>
      </c>
      <c r="D6" s="139"/>
      <c r="E6" s="139" t="s">
        <v>574</v>
      </c>
      <c r="F6" s="171"/>
      <c r="G6" s="171">
        <f t="shared" ref="G6:H6" si="6">G12</f>
        <v>0</v>
      </c>
      <c r="H6" s="171">
        <f t="shared" si="6"/>
        <v>20</v>
      </c>
      <c r="I6" s="171">
        <f>I12</f>
        <v>0</v>
      </c>
      <c r="J6" s="171">
        <f t="shared" ref="J6:K6" si="7">J12</f>
        <v>0</v>
      </c>
      <c r="K6" s="171">
        <f t="shared" si="7"/>
        <v>0</v>
      </c>
      <c r="L6" s="172">
        <v>0</v>
      </c>
      <c r="M6" s="172">
        <f>L6</f>
        <v>0</v>
      </c>
      <c r="N6" s="172">
        <f t="shared" ref="N6:S6" si="8">M6</f>
        <v>0</v>
      </c>
      <c r="O6" s="172">
        <f t="shared" si="8"/>
        <v>0</v>
      </c>
      <c r="P6" s="172">
        <f t="shared" si="8"/>
        <v>0</v>
      </c>
      <c r="Q6" s="172">
        <f t="shared" si="8"/>
        <v>0</v>
      </c>
      <c r="R6" s="172">
        <f t="shared" si="8"/>
        <v>0</v>
      </c>
      <c r="S6" s="172">
        <f t="shared" si="8"/>
        <v>0</v>
      </c>
      <c r="T6" s="172">
        <f t="shared" ref="T6:T7" si="9">S6</f>
        <v>0</v>
      </c>
      <c r="U6" s="172">
        <f t="shared" ref="U6:U7" si="10">T6</f>
        <v>0</v>
      </c>
      <c r="V6" s="172">
        <f t="shared" ref="V6:V7" si="11">U6</f>
        <v>0</v>
      </c>
      <c r="W6" s="172">
        <f t="shared" ref="W6:W7" si="12">V6</f>
        <v>0</v>
      </c>
    </row>
    <row r="7" spans="2:23" ht="15" customHeight="1">
      <c r="B7" s="139"/>
      <c r="C7" s="139" t="s">
        <v>420</v>
      </c>
      <c r="D7" s="139"/>
      <c r="E7" s="70" t="s">
        <v>563</v>
      </c>
      <c r="F7" s="171">
        <f>F8-F5+F6</f>
        <v>40</v>
      </c>
      <c r="G7" s="171">
        <f>G8-G5+G6</f>
        <v>0</v>
      </c>
      <c r="H7" s="171">
        <f>H8-H5+H6</f>
        <v>-10</v>
      </c>
      <c r="I7" s="171">
        <f>I8-I5+I6</f>
        <v>-10</v>
      </c>
      <c r="J7" s="171">
        <f t="shared" ref="J7:K7" si="13">J8-J5+J6</f>
        <v>0</v>
      </c>
      <c r="K7" s="171">
        <f t="shared" si="13"/>
        <v>0</v>
      </c>
      <c r="L7" s="172">
        <v>0</v>
      </c>
      <c r="M7" s="172">
        <f>L7</f>
        <v>0</v>
      </c>
      <c r="N7" s="172">
        <f t="shared" ref="N7:S7" si="14">M7</f>
        <v>0</v>
      </c>
      <c r="O7" s="172">
        <f t="shared" si="14"/>
        <v>0</v>
      </c>
      <c r="P7" s="172">
        <f t="shared" si="14"/>
        <v>0</v>
      </c>
      <c r="Q7" s="172">
        <f t="shared" si="14"/>
        <v>0</v>
      </c>
      <c r="R7" s="172">
        <f t="shared" si="14"/>
        <v>0</v>
      </c>
      <c r="S7" s="172">
        <f t="shared" si="14"/>
        <v>0</v>
      </c>
      <c r="T7" s="172">
        <f t="shared" si="9"/>
        <v>0</v>
      </c>
      <c r="U7" s="172">
        <f t="shared" si="10"/>
        <v>0</v>
      </c>
      <c r="V7" s="172">
        <f t="shared" si="11"/>
        <v>0</v>
      </c>
      <c r="W7" s="172">
        <f t="shared" si="12"/>
        <v>0</v>
      </c>
    </row>
    <row r="8" spans="2:23" ht="15" customHeight="1">
      <c r="B8" s="139"/>
      <c r="C8" s="139" t="s">
        <v>421</v>
      </c>
      <c r="D8" s="139"/>
      <c r="E8" s="70" t="s">
        <v>569</v>
      </c>
      <c r="F8" s="171">
        <f>'PL-CF-BS'!F176</f>
        <v>40</v>
      </c>
      <c r="G8" s="171">
        <f>'PL-CF-BS'!G176</f>
        <v>40</v>
      </c>
      <c r="H8" s="171">
        <f>'PL-CF-BS'!H176</f>
        <v>10</v>
      </c>
      <c r="I8" s="171">
        <f>'PL-CF-BS'!I176</f>
        <v>0</v>
      </c>
      <c r="J8" s="171">
        <f>'PL-CF-BS'!J176</f>
        <v>0</v>
      </c>
      <c r="K8" s="171">
        <f>'PL-CF-BS'!K176</f>
        <v>0</v>
      </c>
      <c r="L8" s="171">
        <f>L5+L7-L6</f>
        <v>0</v>
      </c>
      <c r="M8" s="171">
        <f>M5+M7-M6</f>
        <v>0</v>
      </c>
      <c r="N8" s="171">
        <f t="shared" ref="N8:S8" si="15">N5+N7-N6</f>
        <v>0</v>
      </c>
      <c r="O8" s="171">
        <f t="shared" si="15"/>
        <v>0</v>
      </c>
      <c r="P8" s="171">
        <f t="shared" si="15"/>
        <v>0</v>
      </c>
      <c r="Q8" s="171">
        <f t="shared" si="15"/>
        <v>0</v>
      </c>
      <c r="R8" s="171">
        <f t="shared" si="15"/>
        <v>0</v>
      </c>
      <c r="S8" s="171">
        <f t="shared" si="15"/>
        <v>0</v>
      </c>
      <c r="T8" s="171">
        <f t="shared" ref="T8:W8" si="16">T5+T7-T6</f>
        <v>0</v>
      </c>
      <c r="U8" s="171">
        <f t="shared" si="16"/>
        <v>0</v>
      </c>
      <c r="V8" s="171">
        <f t="shared" si="16"/>
        <v>0</v>
      </c>
      <c r="W8" s="171">
        <f t="shared" si="16"/>
        <v>0</v>
      </c>
    </row>
    <row r="9" spans="2:23" ht="15" customHeight="1">
      <c r="B9" s="139"/>
      <c r="C9" s="139"/>
      <c r="D9" s="139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</row>
    <row r="10" spans="2:23" s="111" customFormat="1" ht="15" customHeight="1">
      <c r="B10" s="170" t="s">
        <v>422</v>
      </c>
      <c r="C10" s="173"/>
      <c r="D10" s="170" t="s">
        <v>794</v>
      </c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</row>
    <row r="11" spans="2:23" ht="15" customHeight="1">
      <c r="B11" s="139"/>
      <c r="C11" s="139" t="s">
        <v>688</v>
      </c>
      <c r="D11" s="139"/>
      <c r="E11" s="70" t="s">
        <v>559</v>
      </c>
      <c r="F11" s="171">
        <v>0</v>
      </c>
      <c r="G11" s="171">
        <f t="shared" ref="G11:M11" si="17">F14</f>
        <v>0</v>
      </c>
      <c r="H11" s="171">
        <f t="shared" si="17"/>
        <v>0</v>
      </c>
      <c r="I11" s="171">
        <f t="shared" si="17"/>
        <v>20</v>
      </c>
      <c r="J11" s="171">
        <f t="shared" si="17"/>
        <v>0</v>
      </c>
      <c r="K11" s="171">
        <f t="shared" si="17"/>
        <v>0</v>
      </c>
      <c r="L11" s="171">
        <f t="shared" si="17"/>
        <v>0</v>
      </c>
      <c r="M11" s="171">
        <f t="shared" si="17"/>
        <v>0</v>
      </c>
      <c r="N11" s="171">
        <f t="shared" ref="N11:S11" si="18">M14</f>
        <v>0</v>
      </c>
      <c r="O11" s="171">
        <f t="shared" si="18"/>
        <v>0</v>
      </c>
      <c r="P11" s="171">
        <f t="shared" si="18"/>
        <v>0</v>
      </c>
      <c r="Q11" s="171">
        <f t="shared" si="18"/>
        <v>0</v>
      </c>
      <c r="R11" s="171">
        <f t="shared" si="18"/>
        <v>0</v>
      </c>
      <c r="S11" s="171">
        <f t="shared" si="18"/>
        <v>0</v>
      </c>
      <c r="T11" s="171">
        <f t="shared" ref="T11" si="19">S14</f>
        <v>0</v>
      </c>
      <c r="U11" s="171">
        <f t="shared" ref="U11" si="20">T14</f>
        <v>0</v>
      </c>
      <c r="V11" s="171">
        <f t="shared" ref="V11" si="21">U14</f>
        <v>0</v>
      </c>
      <c r="W11" s="171">
        <f t="shared" ref="W11" si="22">V14</f>
        <v>0</v>
      </c>
    </row>
    <row r="12" spans="2:23" ht="15" customHeight="1">
      <c r="B12" s="139"/>
      <c r="C12" s="139" t="s">
        <v>702</v>
      </c>
      <c r="D12" s="139"/>
      <c r="E12" s="70" t="s">
        <v>563</v>
      </c>
      <c r="F12" s="175"/>
      <c r="G12" s="171">
        <f>G14-G11-G13</f>
        <v>0</v>
      </c>
      <c r="H12" s="171">
        <f t="shared" ref="H12:K12" si="23">H14-H11-H13</f>
        <v>20</v>
      </c>
      <c r="I12" s="171">
        <f t="shared" si="23"/>
        <v>0</v>
      </c>
      <c r="J12" s="171">
        <f t="shared" si="23"/>
        <v>0</v>
      </c>
      <c r="K12" s="171">
        <f t="shared" si="23"/>
        <v>0</v>
      </c>
      <c r="L12" s="171">
        <f t="shared" ref="L12" si="24">L6</f>
        <v>0</v>
      </c>
      <c r="M12" s="171">
        <f>M6</f>
        <v>0</v>
      </c>
      <c r="N12" s="171">
        <f t="shared" ref="N12:S12" si="25">N6</f>
        <v>0</v>
      </c>
      <c r="O12" s="171">
        <f t="shared" si="25"/>
        <v>0</v>
      </c>
      <c r="P12" s="171">
        <f t="shared" si="25"/>
        <v>0</v>
      </c>
      <c r="Q12" s="171">
        <f t="shared" si="25"/>
        <v>0</v>
      </c>
      <c r="R12" s="171">
        <f t="shared" si="25"/>
        <v>0</v>
      </c>
      <c r="S12" s="171">
        <f t="shared" si="25"/>
        <v>0</v>
      </c>
      <c r="T12" s="171">
        <f t="shared" ref="T12:W12" si="26">T6</f>
        <v>0</v>
      </c>
      <c r="U12" s="171">
        <f t="shared" si="26"/>
        <v>0</v>
      </c>
      <c r="V12" s="171">
        <f t="shared" si="26"/>
        <v>0</v>
      </c>
      <c r="W12" s="171">
        <f t="shared" si="26"/>
        <v>0</v>
      </c>
    </row>
    <row r="13" spans="2:23" ht="15" customHeight="1">
      <c r="B13" s="139"/>
      <c r="C13" s="139" t="s">
        <v>795</v>
      </c>
      <c r="D13" s="139"/>
      <c r="E13" s="70" t="s">
        <v>575</v>
      </c>
      <c r="F13" s="175"/>
      <c r="G13" s="171">
        <f t="shared" ref="G13:K13" si="27">-F14</f>
        <v>0</v>
      </c>
      <c r="H13" s="171">
        <f t="shared" si="27"/>
        <v>0</v>
      </c>
      <c r="I13" s="171">
        <f t="shared" si="27"/>
        <v>-20</v>
      </c>
      <c r="J13" s="171">
        <f t="shared" si="27"/>
        <v>0</v>
      </c>
      <c r="K13" s="171">
        <f t="shared" si="27"/>
        <v>0</v>
      </c>
      <c r="L13" s="171">
        <f>-K14</f>
        <v>0</v>
      </c>
      <c r="M13" s="171">
        <f>-L14</f>
        <v>0</v>
      </c>
      <c r="N13" s="171">
        <f t="shared" ref="N13:S13" si="28">-M14</f>
        <v>0</v>
      </c>
      <c r="O13" s="171">
        <f t="shared" si="28"/>
        <v>0</v>
      </c>
      <c r="P13" s="171">
        <f t="shared" si="28"/>
        <v>0</v>
      </c>
      <c r="Q13" s="171">
        <f t="shared" si="28"/>
        <v>0</v>
      </c>
      <c r="R13" s="171">
        <f t="shared" si="28"/>
        <v>0</v>
      </c>
      <c r="S13" s="171">
        <f t="shared" si="28"/>
        <v>0</v>
      </c>
      <c r="T13" s="171">
        <f t="shared" ref="T13" si="29">-S14</f>
        <v>0</v>
      </c>
      <c r="U13" s="171">
        <f t="shared" ref="U13" si="30">-T14</f>
        <v>0</v>
      </c>
      <c r="V13" s="171">
        <f t="shared" ref="V13" si="31">-U14</f>
        <v>0</v>
      </c>
      <c r="W13" s="171">
        <f t="shared" ref="W13" si="32">-V14</f>
        <v>0</v>
      </c>
    </row>
    <row r="14" spans="2:23" ht="15" customHeight="1">
      <c r="B14" s="139"/>
      <c r="C14" s="139" t="s">
        <v>796</v>
      </c>
      <c r="D14" s="139"/>
      <c r="E14" s="70" t="s">
        <v>569</v>
      </c>
      <c r="F14" s="171">
        <f>'PL-CF-BS'!F171</f>
        <v>0</v>
      </c>
      <c r="G14" s="171">
        <f>'PL-CF-BS'!G171</f>
        <v>0</v>
      </c>
      <c r="H14" s="171">
        <f>'PL-CF-BS'!H171</f>
        <v>20</v>
      </c>
      <c r="I14" s="171">
        <f>'PL-CF-BS'!I171</f>
        <v>0</v>
      </c>
      <c r="J14" s="171">
        <f>'PL-CF-BS'!J171</f>
        <v>0</v>
      </c>
      <c r="K14" s="171">
        <f>'PL-CF-BS'!K171</f>
        <v>0</v>
      </c>
      <c r="L14" s="171">
        <f>L11+L12+L13</f>
        <v>0</v>
      </c>
      <c r="M14" s="171">
        <f>M11+M12+M13</f>
        <v>0</v>
      </c>
      <c r="N14" s="171">
        <f t="shared" ref="N14:S14" si="33">N11+N12+N13</f>
        <v>0</v>
      </c>
      <c r="O14" s="171">
        <f t="shared" si="33"/>
        <v>0</v>
      </c>
      <c r="P14" s="171">
        <f t="shared" si="33"/>
        <v>0</v>
      </c>
      <c r="Q14" s="171">
        <f t="shared" si="33"/>
        <v>0</v>
      </c>
      <c r="R14" s="171">
        <f t="shared" si="33"/>
        <v>0</v>
      </c>
      <c r="S14" s="171">
        <f t="shared" si="33"/>
        <v>0</v>
      </c>
      <c r="T14" s="171">
        <f t="shared" ref="T14:W14" si="34">T11+T12+T13</f>
        <v>0</v>
      </c>
      <c r="U14" s="171">
        <f t="shared" si="34"/>
        <v>0</v>
      </c>
      <c r="V14" s="171">
        <f t="shared" si="34"/>
        <v>0</v>
      </c>
      <c r="W14" s="171">
        <f t="shared" si="34"/>
        <v>0</v>
      </c>
    </row>
    <row r="15" spans="2:23" ht="15" customHeight="1">
      <c r="B15" s="139"/>
      <c r="C15" s="139"/>
      <c r="D15" s="139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</row>
    <row r="16" spans="2:23" s="111" customFormat="1" ht="15" customHeight="1">
      <c r="B16" s="176" t="s">
        <v>797</v>
      </c>
      <c r="C16" s="173"/>
      <c r="D16" s="170" t="s">
        <v>798</v>
      </c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</row>
    <row r="17" spans="2:38" ht="15" customHeight="1">
      <c r="B17" s="139"/>
      <c r="C17" s="139" t="s">
        <v>419</v>
      </c>
      <c r="D17" s="139"/>
      <c r="E17" s="139" t="s">
        <v>559</v>
      </c>
      <c r="F17" s="171"/>
      <c r="G17" s="171">
        <f t="shared" ref="G17" si="35">F19</f>
        <v>0</v>
      </c>
      <c r="H17" s="171">
        <f t="shared" ref="H17" si="36">G19</f>
        <v>0</v>
      </c>
      <c r="I17" s="171">
        <f t="shared" ref="I17" si="37">H19</f>
        <v>0</v>
      </c>
      <c r="J17" s="171">
        <f t="shared" ref="J17" si="38">I19</f>
        <v>0</v>
      </c>
      <c r="K17" s="171">
        <f t="shared" ref="K17" si="39">J19</f>
        <v>0</v>
      </c>
      <c r="L17" s="171">
        <f t="shared" ref="L17" si="40">K19</f>
        <v>0</v>
      </c>
      <c r="M17" s="171">
        <f t="shared" ref="M17" si="41">L19</f>
        <v>100</v>
      </c>
      <c r="N17" s="171">
        <f t="shared" ref="N17" si="42">M19</f>
        <v>100</v>
      </c>
      <c r="O17" s="171">
        <f t="shared" ref="O17" si="43">N19</f>
        <v>0</v>
      </c>
      <c r="P17" s="171">
        <f t="shared" ref="P17" si="44">O19</f>
        <v>0</v>
      </c>
      <c r="Q17" s="171">
        <f t="shared" ref="Q17" si="45">P19</f>
        <v>0</v>
      </c>
      <c r="R17" s="171">
        <f t="shared" ref="R17" si="46">Q19</f>
        <v>0</v>
      </c>
      <c r="S17" s="171">
        <f t="shared" ref="S17" si="47">R19</f>
        <v>0</v>
      </c>
      <c r="T17" s="171">
        <f t="shared" ref="T17" si="48">S19</f>
        <v>0</v>
      </c>
      <c r="U17" s="171">
        <f t="shared" ref="U17" si="49">T19</f>
        <v>0</v>
      </c>
      <c r="V17" s="171">
        <f t="shared" ref="V17" si="50">U19</f>
        <v>0</v>
      </c>
      <c r="W17" s="171">
        <f t="shared" ref="W17" si="51">V19</f>
        <v>0</v>
      </c>
    </row>
    <row r="18" spans="2:38" ht="15" customHeight="1">
      <c r="B18" s="139"/>
      <c r="C18" s="139" t="s">
        <v>799</v>
      </c>
      <c r="D18" s="139"/>
      <c r="E18" s="70" t="s">
        <v>576</v>
      </c>
      <c r="F18" s="171">
        <f>F19-F17</f>
        <v>0</v>
      </c>
      <c r="G18" s="171">
        <f>G19-G17</f>
        <v>0</v>
      </c>
      <c r="H18" s="171">
        <f t="shared" ref="H18:K18" si="52">H19-H17</f>
        <v>0</v>
      </c>
      <c r="I18" s="171">
        <f t="shared" si="52"/>
        <v>0</v>
      </c>
      <c r="J18" s="171">
        <f t="shared" si="52"/>
        <v>0</v>
      </c>
      <c r="K18" s="171">
        <f t="shared" si="52"/>
        <v>0</v>
      </c>
      <c r="L18" s="172">
        <v>100</v>
      </c>
      <c r="M18" s="172">
        <v>0</v>
      </c>
      <c r="N18" s="172">
        <v>-100</v>
      </c>
      <c r="O18" s="172">
        <v>0</v>
      </c>
      <c r="P18" s="172">
        <v>0</v>
      </c>
      <c r="Q18" s="172">
        <v>0</v>
      </c>
      <c r="R18" s="172">
        <v>0</v>
      </c>
      <c r="S18" s="172">
        <v>0</v>
      </c>
      <c r="T18" s="172">
        <v>0</v>
      </c>
      <c r="U18" s="172">
        <v>0</v>
      </c>
      <c r="V18" s="172">
        <v>0</v>
      </c>
      <c r="W18" s="172">
        <v>0</v>
      </c>
    </row>
    <row r="19" spans="2:38" ht="15" customHeight="1">
      <c r="B19" s="139"/>
      <c r="C19" s="139" t="s">
        <v>421</v>
      </c>
      <c r="D19" s="139"/>
      <c r="E19" s="70" t="s">
        <v>569</v>
      </c>
      <c r="F19" s="171">
        <f>'PL-CF-BS'!F177</f>
        <v>0</v>
      </c>
      <c r="G19" s="171">
        <f>'PL-CF-BS'!G177</f>
        <v>0</v>
      </c>
      <c r="H19" s="171">
        <f>'PL-CF-BS'!H177</f>
        <v>0</v>
      </c>
      <c r="I19" s="171">
        <f>'PL-CF-BS'!I177</f>
        <v>0</v>
      </c>
      <c r="J19" s="171">
        <f>'PL-CF-BS'!J177</f>
        <v>0</v>
      </c>
      <c r="K19" s="171">
        <f>'PL-CF-BS'!K177</f>
        <v>0</v>
      </c>
      <c r="L19" s="171">
        <f>L17+L18</f>
        <v>100</v>
      </c>
      <c r="M19" s="171">
        <f>M17+M18</f>
        <v>100</v>
      </c>
      <c r="N19" s="171">
        <f t="shared" ref="N19:W19" si="53">N17+N18</f>
        <v>0</v>
      </c>
      <c r="O19" s="171">
        <f t="shared" si="53"/>
        <v>0</v>
      </c>
      <c r="P19" s="171">
        <f t="shared" si="53"/>
        <v>0</v>
      </c>
      <c r="Q19" s="171">
        <f t="shared" si="53"/>
        <v>0</v>
      </c>
      <c r="R19" s="171">
        <f t="shared" si="53"/>
        <v>0</v>
      </c>
      <c r="S19" s="171">
        <f t="shared" si="53"/>
        <v>0</v>
      </c>
      <c r="T19" s="171">
        <f t="shared" si="53"/>
        <v>0</v>
      </c>
      <c r="U19" s="171">
        <f t="shared" si="53"/>
        <v>0</v>
      </c>
      <c r="V19" s="171">
        <f t="shared" si="53"/>
        <v>0</v>
      </c>
      <c r="W19" s="171">
        <f t="shared" si="53"/>
        <v>0</v>
      </c>
    </row>
    <row r="20" spans="2:38" ht="15" customHeight="1">
      <c r="B20" s="139"/>
      <c r="C20" s="139"/>
      <c r="D20" s="139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</row>
    <row r="21" spans="2:38" s="111" customFormat="1" ht="15" customHeight="1">
      <c r="B21" s="170" t="s">
        <v>423</v>
      </c>
      <c r="C21" s="177"/>
      <c r="D21" s="170" t="s">
        <v>800</v>
      </c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</row>
    <row r="22" spans="2:38" ht="15" customHeight="1">
      <c r="B22" s="139"/>
      <c r="C22" s="139" t="s">
        <v>419</v>
      </c>
      <c r="D22" s="139"/>
      <c r="E22" s="70" t="s">
        <v>559</v>
      </c>
      <c r="F22" s="171"/>
      <c r="G22" s="171">
        <f t="shared" ref="G22:M22" si="54">F24</f>
        <v>105.15</v>
      </c>
      <c r="H22" s="171">
        <f t="shared" si="54"/>
        <v>126.15</v>
      </c>
      <c r="I22" s="171">
        <f t="shared" si="54"/>
        <v>88</v>
      </c>
      <c r="J22" s="171">
        <f t="shared" si="54"/>
        <v>13</v>
      </c>
      <c r="K22" s="171">
        <f t="shared" si="54"/>
        <v>35</v>
      </c>
      <c r="L22" s="171">
        <f t="shared" si="54"/>
        <v>15</v>
      </c>
      <c r="M22" s="171">
        <f t="shared" si="54"/>
        <v>15</v>
      </c>
      <c r="N22" s="171">
        <f t="shared" ref="N22:S22" si="55">M24</f>
        <v>15</v>
      </c>
      <c r="O22" s="171">
        <f t="shared" si="55"/>
        <v>15</v>
      </c>
      <c r="P22" s="171">
        <f t="shared" si="55"/>
        <v>15</v>
      </c>
      <c r="Q22" s="171">
        <f t="shared" si="55"/>
        <v>15</v>
      </c>
      <c r="R22" s="171">
        <f t="shared" si="55"/>
        <v>15</v>
      </c>
      <c r="S22" s="171">
        <f t="shared" si="55"/>
        <v>15</v>
      </c>
      <c r="T22" s="171">
        <f t="shared" ref="T22" si="56">S24</f>
        <v>15</v>
      </c>
      <c r="U22" s="171">
        <f t="shared" ref="U22" si="57">T24</f>
        <v>15</v>
      </c>
      <c r="V22" s="171">
        <f t="shared" ref="V22" si="58">U24</f>
        <v>15</v>
      </c>
      <c r="W22" s="171">
        <f t="shared" ref="W22" si="59">V24</f>
        <v>15</v>
      </c>
    </row>
    <row r="23" spans="2:38" ht="15" customHeight="1">
      <c r="B23" s="139"/>
      <c r="C23" s="71" t="s">
        <v>424</v>
      </c>
      <c r="D23" s="128"/>
      <c r="E23" s="70" t="s">
        <v>576</v>
      </c>
      <c r="F23" s="171">
        <f t="shared" ref="F23:K23" si="60">F24-F22</f>
        <v>105.15</v>
      </c>
      <c r="G23" s="171">
        <f t="shared" si="60"/>
        <v>21</v>
      </c>
      <c r="H23" s="171">
        <f t="shared" si="60"/>
        <v>-38.150000000000006</v>
      </c>
      <c r="I23" s="171">
        <f t="shared" si="60"/>
        <v>-75</v>
      </c>
      <c r="J23" s="171">
        <f t="shared" si="60"/>
        <v>22</v>
      </c>
      <c r="K23" s="171">
        <f t="shared" si="60"/>
        <v>-20</v>
      </c>
      <c r="L23" s="172">
        <v>0</v>
      </c>
      <c r="M23" s="172">
        <v>0</v>
      </c>
      <c r="N23" s="172">
        <v>0</v>
      </c>
      <c r="O23" s="172">
        <v>0</v>
      </c>
      <c r="P23" s="172">
        <v>0</v>
      </c>
      <c r="Q23" s="172">
        <v>0</v>
      </c>
      <c r="R23" s="172">
        <v>0</v>
      </c>
      <c r="S23" s="172">
        <v>0</v>
      </c>
      <c r="T23" s="172">
        <v>0</v>
      </c>
      <c r="U23" s="172">
        <v>0</v>
      </c>
      <c r="V23" s="172">
        <v>0</v>
      </c>
      <c r="W23" s="172">
        <v>0</v>
      </c>
    </row>
    <row r="24" spans="2:38" ht="15" customHeight="1">
      <c r="B24" s="139"/>
      <c r="C24" s="139" t="s">
        <v>421</v>
      </c>
      <c r="D24" s="139"/>
      <c r="E24" s="70" t="s">
        <v>569</v>
      </c>
      <c r="F24" s="171">
        <f>'PL-CF-BS'!F163</f>
        <v>105.15</v>
      </c>
      <c r="G24" s="171">
        <f>'PL-CF-BS'!G163</f>
        <v>126.15</v>
      </c>
      <c r="H24" s="171">
        <f>'PL-CF-BS'!H163</f>
        <v>88</v>
      </c>
      <c r="I24" s="171">
        <f>'PL-CF-BS'!I163</f>
        <v>13</v>
      </c>
      <c r="J24" s="171">
        <f>'PL-CF-BS'!J163</f>
        <v>35</v>
      </c>
      <c r="K24" s="171">
        <f>'PL-CF-BS'!K163</f>
        <v>15</v>
      </c>
      <c r="L24" s="171">
        <f>L22+L23</f>
        <v>15</v>
      </c>
      <c r="M24" s="171">
        <f>M22+M23</f>
        <v>15</v>
      </c>
      <c r="N24" s="171">
        <f t="shared" ref="N24:S24" si="61">N22+N23</f>
        <v>15</v>
      </c>
      <c r="O24" s="171">
        <f t="shared" si="61"/>
        <v>15</v>
      </c>
      <c r="P24" s="171">
        <f t="shared" si="61"/>
        <v>15</v>
      </c>
      <c r="Q24" s="171">
        <f t="shared" si="61"/>
        <v>15</v>
      </c>
      <c r="R24" s="171">
        <f t="shared" si="61"/>
        <v>15</v>
      </c>
      <c r="S24" s="171">
        <f t="shared" si="61"/>
        <v>15</v>
      </c>
      <c r="T24" s="171">
        <f t="shared" ref="T24:W24" si="62">T22+T23</f>
        <v>15</v>
      </c>
      <c r="U24" s="171">
        <f t="shared" si="62"/>
        <v>15</v>
      </c>
      <c r="V24" s="171">
        <f t="shared" si="62"/>
        <v>15</v>
      </c>
      <c r="W24" s="171">
        <f t="shared" si="62"/>
        <v>15</v>
      </c>
    </row>
    <row r="25" spans="2:38" ht="15" customHeight="1">
      <c r="B25" s="139"/>
      <c r="C25" s="139"/>
      <c r="D25" s="139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</row>
    <row r="26" spans="2:38" s="111" customFormat="1" ht="15" customHeight="1">
      <c r="B26" s="176" t="s">
        <v>801</v>
      </c>
      <c r="C26" s="173"/>
      <c r="D26" s="170" t="s">
        <v>802</v>
      </c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</row>
    <row r="27" spans="2:38" ht="15" customHeight="1">
      <c r="B27" s="179"/>
      <c r="C27" s="139" t="s">
        <v>419</v>
      </c>
      <c r="D27" s="139"/>
      <c r="E27" s="70" t="s">
        <v>559</v>
      </c>
      <c r="F27" s="151"/>
      <c r="G27" s="154">
        <f t="shared" ref="G27:M27" si="63">F28</f>
        <v>145.15</v>
      </c>
      <c r="H27" s="154">
        <f t="shared" si="63"/>
        <v>166.15</v>
      </c>
      <c r="I27" s="154">
        <f t="shared" si="63"/>
        <v>118</v>
      </c>
      <c r="J27" s="154">
        <f t="shared" si="63"/>
        <v>13</v>
      </c>
      <c r="K27" s="154">
        <f t="shared" si="63"/>
        <v>35</v>
      </c>
      <c r="L27" s="154">
        <f t="shared" si="63"/>
        <v>15</v>
      </c>
      <c r="M27" s="154">
        <f t="shared" si="63"/>
        <v>115</v>
      </c>
      <c r="N27" s="154">
        <f t="shared" ref="N27:S27" si="64">M28</f>
        <v>115</v>
      </c>
      <c r="O27" s="154">
        <f t="shared" si="64"/>
        <v>15</v>
      </c>
      <c r="P27" s="154">
        <f t="shared" si="64"/>
        <v>15</v>
      </c>
      <c r="Q27" s="154">
        <f t="shared" si="64"/>
        <v>15</v>
      </c>
      <c r="R27" s="154">
        <f t="shared" si="64"/>
        <v>15</v>
      </c>
      <c r="S27" s="154">
        <f t="shared" si="64"/>
        <v>15</v>
      </c>
      <c r="T27" s="154">
        <f t="shared" ref="T27" si="65">S28</f>
        <v>15</v>
      </c>
      <c r="U27" s="154">
        <f t="shared" ref="U27" si="66">T28</f>
        <v>15</v>
      </c>
      <c r="V27" s="154">
        <f t="shared" ref="V27" si="67">U28</f>
        <v>15</v>
      </c>
      <c r="W27" s="154">
        <f t="shared" ref="W27" si="68">V28</f>
        <v>15</v>
      </c>
    </row>
    <row r="28" spans="2:38" ht="15" customHeight="1">
      <c r="B28" s="179"/>
      <c r="C28" s="139" t="s">
        <v>421</v>
      </c>
      <c r="D28" s="139"/>
      <c r="E28" s="70" t="s">
        <v>569</v>
      </c>
      <c r="F28" s="154">
        <f t="shared" ref="F28:W28" si="69">F8+F14+F19+F24</f>
        <v>145.15</v>
      </c>
      <c r="G28" s="154">
        <f t="shared" si="69"/>
        <v>166.15</v>
      </c>
      <c r="H28" s="154">
        <f t="shared" si="69"/>
        <v>118</v>
      </c>
      <c r="I28" s="154">
        <f t="shared" si="69"/>
        <v>13</v>
      </c>
      <c r="J28" s="154">
        <f t="shared" si="69"/>
        <v>35</v>
      </c>
      <c r="K28" s="154">
        <f t="shared" si="69"/>
        <v>15</v>
      </c>
      <c r="L28" s="154">
        <f t="shared" si="69"/>
        <v>115</v>
      </c>
      <c r="M28" s="154">
        <f t="shared" si="69"/>
        <v>115</v>
      </c>
      <c r="N28" s="154">
        <f t="shared" si="69"/>
        <v>15</v>
      </c>
      <c r="O28" s="154">
        <f t="shared" si="69"/>
        <v>15</v>
      </c>
      <c r="P28" s="154">
        <f t="shared" si="69"/>
        <v>15</v>
      </c>
      <c r="Q28" s="154">
        <f t="shared" si="69"/>
        <v>15</v>
      </c>
      <c r="R28" s="154">
        <f t="shared" si="69"/>
        <v>15</v>
      </c>
      <c r="S28" s="154">
        <f t="shared" si="69"/>
        <v>15</v>
      </c>
      <c r="T28" s="154">
        <f t="shared" si="69"/>
        <v>15</v>
      </c>
      <c r="U28" s="154">
        <f t="shared" si="69"/>
        <v>15</v>
      </c>
      <c r="V28" s="154">
        <f t="shared" si="69"/>
        <v>15</v>
      </c>
      <c r="W28" s="154">
        <f t="shared" si="69"/>
        <v>15</v>
      </c>
    </row>
    <row r="29" spans="2:38" ht="15" customHeight="1">
      <c r="B29" s="179"/>
      <c r="C29" s="180" t="s">
        <v>771</v>
      </c>
      <c r="D29" s="139"/>
      <c r="E29" s="70" t="s">
        <v>578</v>
      </c>
      <c r="F29" s="154">
        <f>'PL-CF-BS'!F28</f>
        <v>0</v>
      </c>
      <c r="G29" s="154">
        <f>'PL-CF-BS'!G28</f>
        <v>0</v>
      </c>
      <c r="H29" s="154">
        <f>'PL-CF-BS'!H28</f>
        <v>0</v>
      </c>
      <c r="I29" s="154">
        <f>'PL-CF-BS'!I28</f>
        <v>-3.6480000000000001</v>
      </c>
      <c r="J29" s="154">
        <f>'PL-CF-BS'!J28</f>
        <v>-5.8490000000000002</v>
      </c>
      <c r="K29" s="154">
        <f>'PL-CF-BS'!K28</f>
        <v>-2.8250899299999999</v>
      </c>
      <c r="L29" s="154">
        <f>-L30*AVERAGE(L27:L28)</f>
        <v>-5.2</v>
      </c>
      <c r="M29" s="154">
        <f>-M30*AVERAGE(M27:M28)</f>
        <v>-6.8999999999999995</v>
      </c>
      <c r="N29" s="154">
        <f t="shared" ref="N29:S29" si="70">-N30*AVERAGE(N27:N28)</f>
        <v>-3.25</v>
      </c>
      <c r="O29" s="154">
        <f t="shared" si="70"/>
        <v>-0.89999999999999991</v>
      </c>
      <c r="P29" s="154">
        <f t="shared" si="70"/>
        <v>-0.89999999999999991</v>
      </c>
      <c r="Q29" s="154">
        <f t="shared" si="70"/>
        <v>-0.75</v>
      </c>
      <c r="R29" s="154">
        <f t="shared" si="70"/>
        <v>-0.75</v>
      </c>
      <c r="S29" s="154">
        <f t="shared" si="70"/>
        <v>-0.75</v>
      </c>
      <c r="T29" s="154">
        <f t="shared" ref="T29:W29" si="71">-T30*AVERAGE(T27:T28)</f>
        <v>-0.75</v>
      </c>
      <c r="U29" s="154">
        <f t="shared" si="71"/>
        <v>-0.75</v>
      </c>
      <c r="V29" s="154">
        <f t="shared" si="71"/>
        <v>-0.75</v>
      </c>
      <c r="W29" s="154">
        <f t="shared" si="71"/>
        <v>-0.75</v>
      </c>
    </row>
    <row r="30" spans="2:38" ht="15" customHeight="1">
      <c r="B30" s="179"/>
      <c r="C30" s="180" t="s">
        <v>770</v>
      </c>
      <c r="D30" s="139"/>
      <c r="E30" s="70" t="s">
        <v>577</v>
      </c>
      <c r="F30" s="103">
        <f t="shared" ref="F30:K30" si="72">-F29/AVERAGE(F27:F28)</f>
        <v>0</v>
      </c>
      <c r="G30" s="103">
        <f t="shared" si="72"/>
        <v>0</v>
      </c>
      <c r="H30" s="103">
        <f t="shared" si="72"/>
        <v>0</v>
      </c>
      <c r="I30" s="103">
        <f t="shared" si="72"/>
        <v>5.569465648854962E-2</v>
      </c>
      <c r="J30" s="103">
        <f t="shared" si="72"/>
        <v>0.24370833333333333</v>
      </c>
      <c r="K30" s="103">
        <f t="shared" si="72"/>
        <v>0.1130035972</v>
      </c>
      <c r="L30" s="181">
        <v>0.08</v>
      </c>
      <c r="M30" s="181">
        <v>0.06</v>
      </c>
      <c r="N30" s="181">
        <v>0.05</v>
      </c>
      <c r="O30" s="181">
        <v>0.06</v>
      </c>
      <c r="P30" s="181">
        <v>0.06</v>
      </c>
      <c r="Q30" s="181">
        <f>5%</f>
        <v>0.05</v>
      </c>
      <c r="R30" s="181">
        <f>5%</f>
        <v>0.05</v>
      </c>
      <c r="S30" s="181">
        <f>5%</f>
        <v>0.05</v>
      </c>
      <c r="T30" s="181">
        <f>5%</f>
        <v>0.05</v>
      </c>
      <c r="U30" s="181">
        <f>5%</f>
        <v>0.05</v>
      </c>
      <c r="V30" s="181">
        <f>5%</f>
        <v>0.05</v>
      </c>
      <c r="W30" s="181">
        <f>5%</f>
        <v>0.05</v>
      </c>
      <c r="X30" s="182">
        <f t="shared" ref="X30:AL30" si="73">5.9%</f>
        <v>5.9000000000000004E-2</v>
      </c>
      <c r="Y30" s="182">
        <f t="shared" si="73"/>
        <v>5.9000000000000004E-2</v>
      </c>
      <c r="Z30" s="182">
        <f t="shared" si="73"/>
        <v>5.9000000000000004E-2</v>
      </c>
      <c r="AA30" s="182">
        <f t="shared" si="73"/>
        <v>5.9000000000000004E-2</v>
      </c>
      <c r="AB30" s="182">
        <f t="shared" si="73"/>
        <v>5.9000000000000004E-2</v>
      </c>
      <c r="AC30" s="182">
        <f t="shared" si="73"/>
        <v>5.9000000000000004E-2</v>
      </c>
      <c r="AD30" s="182">
        <f t="shared" si="73"/>
        <v>5.9000000000000004E-2</v>
      </c>
      <c r="AE30" s="182">
        <f t="shared" si="73"/>
        <v>5.9000000000000004E-2</v>
      </c>
      <c r="AF30" s="182">
        <f t="shared" si="73"/>
        <v>5.9000000000000004E-2</v>
      </c>
      <c r="AG30" s="182">
        <f t="shared" si="73"/>
        <v>5.9000000000000004E-2</v>
      </c>
      <c r="AH30" s="182">
        <f t="shared" si="73"/>
        <v>5.9000000000000004E-2</v>
      </c>
      <c r="AI30" s="182">
        <f t="shared" si="73"/>
        <v>5.9000000000000004E-2</v>
      </c>
      <c r="AJ30" s="182">
        <f t="shared" si="73"/>
        <v>5.9000000000000004E-2</v>
      </c>
      <c r="AK30" s="182">
        <f t="shared" si="73"/>
        <v>5.9000000000000004E-2</v>
      </c>
      <c r="AL30" s="182">
        <f t="shared" si="73"/>
        <v>5.9000000000000004E-2</v>
      </c>
    </row>
    <row r="31" spans="2:38" ht="15" customHeight="1">
      <c r="B31" s="139"/>
      <c r="C31" s="139"/>
      <c r="D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</row>
    <row r="32" spans="2:38" s="111" customFormat="1" ht="15" customHeight="1">
      <c r="B32" s="183" t="s">
        <v>703</v>
      </c>
      <c r="D32" s="183" t="s">
        <v>580</v>
      </c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</row>
    <row r="33" spans="2:23" ht="15" customHeight="1">
      <c r="B33" s="81"/>
      <c r="C33" s="139" t="s">
        <v>419</v>
      </c>
      <c r="D33" s="179"/>
      <c r="E33" s="70" t="s">
        <v>559</v>
      </c>
      <c r="F33" s="154">
        <f>'PL-CF-BS'!F120</f>
        <v>45.3283542</v>
      </c>
      <c r="G33" s="154">
        <f t="shared" ref="G33:M33" si="74">F34</f>
        <v>63.793944780000004</v>
      </c>
      <c r="H33" s="154">
        <f t="shared" si="74"/>
        <v>77.194090320000001</v>
      </c>
      <c r="I33" s="154">
        <f t="shared" si="74"/>
        <v>53.961515829999996</v>
      </c>
      <c r="J33" s="154">
        <f t="shared" si="74"/>
        <v>417.41359752</v>
      </c>
      <c r="K33" s="154">
        <f t="shared" si="74"/>
        <v>405.50811281</v>
      </c>
      <c r="L33" s="154">
        <f t="shared" si="74"/>
        <v>316.31685403</v>
      </c>
      <c r="M33" s="154">
        <f t="shared" ca="1" si="74"/>
        <v>911.12130050048518</v>
      </c>
      <c r="N33" s="154">
        <f t="shared" ref="N33:S33" ca="1" si="75">M34</f>
        <v>888.31894302282979</v>
      </c>
      <c r="O33" s="154">
        <f t="shared" ca="1" si="75"/>
        <v>809.39901537236028</v>
      </c>
      <c r="P33" s="154">
        <f t="shared" ca="1" si="75"/>
        <v>802.59913908966985</v>
      </c>
      <c r="Q33" s="154">
        <f t="shared" ca="1" si="75"/>
        <v>851.49714410294428</v>
      </c>
      <c r="R33" s="154">
        <f t="shared" ca="1" si="75"/>
        <v>907.69761286258563</v>
      </c>
      <c r="S33" s="154">
        <f t="shared" ca="1" si="75"/>
        <v>971.81591831823175</v>
      </c>
      <c r="T33" s="154">
        <f t="shared" ref="T33" ca="1" si="76">S34</f>
        <v>1044.7593201086836</v>
      </c>
      <c r="U33" s="154">
        <f t="shared" ref="U33" ca="1" si="77">T34</f>
        <v>1127.5158579821546</v>
      </c>
      <c r="V33" s="154">
        <f t="shared" ref="V33" ca="1" si="78">U34</f>
        <v>1221.569116310053</v>
      </c>
      <c r="W33" s="154">
        <f t="shared" ref="W33" ca="1" si="79">V34</f>
        <v>1328.2376445766779</v>
      </c>
    </row>
    <row r="34" spans="2:23" ht="15" customHeight="1">
      <c r="B34" s="81"/>
      <c r="C34" s="139" t="s">
        <v>421</v>
      </c>
      <c r="D34" s="139"/>
      <c r="E34" s="70" t="s">
        <v>569</v>
      </c>
      <c r="F34" s="184">
        <f>'PL-CF-BS'!F125</f>
        <v>63.793944780000004</v>
      </c>
      <c r="G34" s="184">
        <f>'PL-CF-BS'!G125</f>
        <v>77.194090320000001</v>
      </c>
      <c r="H34" s="184">
        <f>'PL-CF-BS'!H125</f>
        <v>53.961515829999996</v>
      </c>
      <c r="I34" s="184">
        <f>'PL-CF-BS'!I125</f>
        <v>417.41359752</v>
      </c>
      <c r="J34" s="184">
        <f>'PL-CF-BS'!J125</f>
        <v>405.50811281</v>
      </c>
      <c r="K34" s="184">
        <f>'PL-CF-BS'!K125</f>
        <v>316.31685403</v>
      </c>
      <c r="L34" s="184">
        <f ca="1">'PL-CF-BS'!L125</f>
        <v>911.12130050048518</v>
      </c>
      <c r="M34" s="184">
        <f ca="1">'PL-CF-BS'!M125</f>
        <v>888.31894302282979</v>
      </c>
      <c r="N34" s="184">
        <f ca="1">'PL-CF-BS'!N125</f>
        <v>809.39901537236028</v>
      </c>
      <c r="O34" s="184">
        <f ca="1">'PL-CF-BS'!O125</f>
        <v>802.59913908966985</v>
      </c>
      <c r="P34" s="184">
        <f ca="1">'PL-CF-BS'!P125</f>
        <v>851.49714410294428</v>
      </c>
      <c r="Q34" s="184">
        <f ca="1">'PL-CF-BS'!Q125</f>
        <v>907.69761286258563</v>
      </c>
      <c r="R34" s="184">
        <f ca="1">'PL-CF-BS'!R125</f>
        <v>971.81591831823175</v>
      </c>
      <c r="S34" s="184">
        <f ca="1">'PL-CF-BS'!S125</f>
        <v>1044.7593201086836</v>
      </c>
      <c r="T34" s="184">
        <f ca="1">'PL-CF-BS'!T125</f>
        <v>1127.5158579821546</v>
      </c>
      <c r="U34" s="184">
        <f ca="1">'PL-CF-BS'!U125</f>
        <v>1221.569116310053</v>
      </c>
      <c r="V34" s="184">
        <f ca="1">'PL-CF-BS'!V125</f>
        <v>1328.2376445766779</v>
      </c>
      <c r="W34" s="184">
        <f ca="1">'PL-CF-BS'!W125</f>
        <v>1449.3638256202753</v>
      </c>
    </row>
    <row r="35" spans="2:23" ht="15" customHeight="1">
      <c r="B35" s="81"/>
      <c r="C35" s="139" t="s">
        <v>704</v>
      </c>
      <c r="D35" s="139"/>
      <c r="E35" s="70" t="s">
        <v>579</v>
      </c>
      <c r="F35" s="154">
        <f>'PL-CF-BS'!F27</f>
        <v>0</v>
      </c>
      <c r="G35" s="154">
        <f>'PL-CF-BS'!G27</f>
        <v>0</v>
      </c>
      <c r="H35" s="154">
        <f>'PL-CF-BS'!H27</f>
        <v>0</v>
      </c>
      <c r="I35" s="154">
        <f>'PL-CF-BS'!J27</f>
        <v>8.8915982299999996</v>
      </c>
      <c r="J35" s="154">
        <f>'PL-CF-BS'!J27</f>
        <v>8.8915982299999996</v>
      </c>
      <c r="K35" s="154">
        <f>'PL-CF-BS'!K27</f>
        <v>7.4526456599999999</v>
      </c>
      <c r="L35" s="154">
        <f ca="1">L36*AVERAGE(L33:L34)</f>
        <v>12.672963745389129</v>
      </c>
      <c r="M35" s="154">
        <f t="shared" ref="M35:S35" ca="1" si="80">M36*AVERAGE(M33:M34)</f>
        <v>18.578729106631155</v>
      </c>
      <c r="N35" s="154">
        <f t="shared" ca="1" si="80"/>
        <v>17.528474291943589</v>
      </c>
      <c r="O35" s="154">
        <f t="shared" ca="1" si="80"/>
        <v>16.643440725488798</v>
      </c>
      <c r="P35" s="154">
        <f t="shared" ca="1" si="80"/>
        <v>17.078092408086601</v>
      </c>
      <c r="Q35" s="154">
        <f t="shared" ca="1" si="80"/>
        <v>18.163205448530881</v>
      </c>
      <c r="R35" s="154">
        <f t="shared" ca="1" si="80"/>
        <v>19.405463934542553</v>
      </c>
      <c r="S35" s="154">
        <f t="shared" ca="1" si="80"/>
        <v>20.820588631782684</v>
      </c>
      <c r="T35" s="154">
        <f t="shared" ref="T35:W35" ca="1" si="81">T36*AVERAGE(T33:T34)</f>
        <v>22.428147988836354</v>
      </c>
      <c r="U35" s="154">
        <f t="shared" ca="1" si="81"/>
        <v>24.253660849764728</v>
      </c>
      <c r="V35" s="154">
        <f t="shared" ca="1" si="81"/>
        <v>26.326058481395425</v>
      </c>
      <c r="W35" s="154">
        <f t="shared" ca="1" si="81"/>
        <v>28.677976646742145</v>
      </c>
    </row>
    <row r="36" spans="2:23" ht="15" customHeight="1">
      <c r="B36" s="81"/>
      <c r="C36" s="139" t="s">
        <v>705</v>
      </c>
      <c r="D36" s="139"/>
      <c r="E36" s="70" t="s">
        <v>577</v>
      </c>
      <c r="F36" s="103">
        <f t="shared" ref="F36:K36" si="82">F35/AVERAGE(F33:F34)</f>
        <v>0</v>
      </c>
      <c r="G36" s="103">
        <f t="shared" si="82"/>
        <v>0</v>
      </c>
      <c r="H36" s="103">
        <f t="shared" si="82"/>
        <v>0</v>
      </c>
      <c r="I36" s="103">
        <f t="shared" si="82"/>
        <v>3.7726209883286364E-2</v>
      </c>
      <c r="J36" s="103">
        <f t="shared" si="82"/>
        <v>2.1609827808369227E-2</v>
      </c>
      <c r="K36" s="103">
        <f t="shared" si="82"/>
        <v>2.0649453821543848E-2</v>
      </c>
      <c r="L36" s="181">
        <f>K36</f>
        <v>2.0649453821543848E-2</v>
      </c>
      <c r="M36" s="181">
        <f>L36</f>
        <v>2.0649453821543848E-2</v>
      </c>
      <c r="N36" s="181">
        <f t="shared" ref="N36:S36" si="83">M36</f>
        <v>2.0649453821543848E-2</v>
      </c>
      <c r="O36" s="181">
        <f t="shared" si="83"/>
        <v>2.0649453821543848E-2</v>
      </c>
      <c r="P36" s="181">
        <f t="shared" si="83"/>
        <v>2.0649453821543848E-2</v>
      </c>
      <c r="Q36" s="181">
        <f t="shared" si="83"/>
        <v>2.0649453821543848E-2</v>
      </c>
      <c r="R36" s="181">
        <f t="shared" si="83"/>
        <v>2.0649453821543848E-2</v>
      </c>
      <c r="S36" s="181">
        <f t="shared" si="83"/>
        <v>2.0649453821543848E-2</v>
      </c>
      <c r="T36" s="181">
        <f t="shared" ref="T36" si="84">S36</f>
        <v>2.0649453821543848E-2</v>
      </c>
      <c r="U36" s="181">
        <f t="shared" ref="U36" si="85">T36</f>
        <v>2.0649453821543848E-2</v>
      </c>
      <c r="V36" s="181">
        <f t="shared" ref="V36" si="86">U36</f>
        <v>2.0649453821543848E-2</v>
      </c>
      <c r="W36" s="181">
        <f t="shared" ref="W36" si="87">V36</f>
        <v>2.0649453821543848E-2</v>
      </c>
    </row>
    <row r="37" spans="2:23" ht="15" customHeight="1">
      <c r="C37" s="81"/>
      <c r="D37" s="81"/>
      <c r="F37" s="139"/>
      <c r="G37" s="139"/>
      <c r="H37" s="139"/>
      <c r="I37" s="139"/>
      <c r="J37" s="139"/>
      <c r="K37" s="139"/>
      <c r="L37" s="139"/>
      <c r="M37" s="139"/>
    </row>
    <row r="38" spans="2:23" s="111" customFormat="1" ht="15" customHeight="1">
      <c r="B38" s="298" t="s">
        <v>844</v>
      </c>
      <c r="D38" s="183" t="s">
        <v>839</v>
      </c>
      <c r="F38" s="185"/>
      <c r="G38" s="185"/>
      <c r="H38" s="185"/>
      <c r="I38" s="185"/>
      <c r="J38" s="185"/>
      <c r="K38" s="185"/>
      <c r="L38" s="185"/>
      <c r="M38" s="185"/>
    </row>
    <row r="39" spans="2:23" s="81" customFormat="1" ht="15" customHeight="1">
      <c r="C39" s="70" t="s">
        <v>688</v>
      </c>
      <c r="E39" s="70" t="s">
        <v>559</v>
      </c>
      <c r="F39" s="186"/>
      <c r="G39" s="130">
        <f>F40</f>
        <v>0.17025000000000001</v>
      </c>
      <c r="H39" s="130">
        <f t="shared" ref="H39:W39" si="88">G40</f>
        <v>0.17025000000000001</v>
      </c>
      <c r="I39" s="130">
        <f t="shared" si="88"/>
        <v>0.29025000000000001</v>
      </c>
      <c r="J39" s="130">
        <f t="shared" si="88"/>
        <v>0.29025000000000001</v>
      </c>
      <c r="K39" s="130">
        <f t="shared" si="88"/>
        <v>0.29025000000000001</v>
      </c>
      <c r="L39" s="130">
        <f t="shared" si="88"/>
        <v>12.2515514</v>
      </c>
      <c r="M39" s="130">
        <f t="shared" si="88"/>
        <v>12.2515514</v>
      </c>
      <c r="N39" s="130">
        <f t="shared" si="88"/>
        <v>12.2515514</v>
      </c>
      <c r="O39" s="130">
        <f t="shared" si="88"/>
        <v>13.2515514</v>
      </c>
      <c r="P39" s="130">
        <f t="shared" si="88"/>
        <v>14.2515514</v>
      </c>
      <c r="Q39" s="130">
        <f t="shared" si="88"/>
        <v>16.2515514</v>
      </c>
      <c r="R39" s="130">
        <f t="shared" si="88"/>
        <v>18.2515514</v>
      </c>
      <c r="S39" s="130">
        <f t="shared" si="88"/>
        <v>20.2515514</v>
      </c>
      <c r="T39" s="130">
        <f t="shared" si="88"/>
        <v>22.2515514</v>
      </c>
      <c r="U39" s="130">
        <f t="shared" si="88"/>
        <v>24.2515514</v>
      </c>
      <c r="V39" s="130">
        <f t="shared" si="88"/>
        <v>26.2515514</v>
      </c>
      <c r="W39" s="130">
        <f t="shared" si="88"/>
        <v>29.2515514</v>
      </c>
    </row>
    <row r="40" spans="2:23" ht="15" customHeight="1">
      <c r="B40" s="81"/>
      <c r="C40" s="139" t="s">
        <v>421</v>
      </c>
      <c r="E40" s="70" t="s">
        <v>569</v>
      </c>
      <c r="F40" s="130">
        <f>'PL-CF-BS'!F137</f>
        <v>0.17025000000000001</v>
      </c>
      <c r="G40" s="130">
        <f>'PL-CF-BS'!G137</f>
        <v>0.17025000000000001</v>
      </c>
      <c r="H40" s="130">
        <f>'PL-CF-BS'!H137</f>
        <v>0.29025000000000001</v>
      </c>
      <c r="I40" s="130">
        <f>'PL-CF-BS'!I137</f>
        <v>0.29025000000000001</v>
      </c>
      <c r="J40" s="130">
        <f>'PL-CF-BS'!J137</f>
        <v>0.29025000000000001</v>
      </c>
      <c r="K40" s="130">
        <f>'PL-CF-BS'!K137</f>
        <v>12.2515514</v>
      </c>
      <c r="L40" s="130">
        <f>L39+L41+L42-L43</f>
        <v>12.2515514</v>
      </c>
      <c r="M40" s="130">
        <f t="shared" ref="M40:W40" si="89">M39+M41+M42-M43</f>
        <v>12.2515514</v>
      </c>
      <c r="N40" s="130">
        <f t="shared" si="89"/>
        <v>13.2515514</v>
      </c>
      <c r="O40" s="130">
        <f t="shared" si="89"/>
        <v>14.2515514</v>
      </c>
      <c r="P40" s="130">
        <f t="shared" si="89"/>
        <v>16.2515514</v>
      </c>
      <c r="Q40" s="130">
        <f t="shared" si="89"/>
        <v>18.2515514</v>
      </c>
      <c r="R40" s="130">
        <f t="shared" si="89"/>
        <v>20.2515514</v>
      </c>
      <c r="S40" s="130">
        <f t="shared" si="89"/>
        <v>22.2515514</v>
      </c>
      <c r="T40" s="130">
        <f t="shared" si="89"/>
        <v>24.2515514</v>
      </c>
      <c r="U40" s="130">
        <f t="shared" si="89"/>
        <v>26.2515514</v>
      </c>
      <c r="V40" s="130">
        <f t="shared" si="89"/>
        <v>29.2515514</v>
      </c>
      <c r="W40" s="130">
        <f t="shared" si="89"/>
        <v>32.251551399999997</v>
      </c>
    </row>
    <row r="41" spans="2:23" ht="15" customHeight="1">
      <c r="B41" s="81"/>
      <c r="C41" s="107" t="s">
        <v>767</v>
      </c>
      <c r="E41" s="70" t="s">
        <v>563</v>
      </c>
      <c r="F41" s="130">
        <f>F40-F39-F42+F43</f>
        <v>0.17025000000000001</v>
      </c>
      <c r="G41" s="130">
        <f>G40-G39-G42+G43</f>
        <v>0</v>
      </c>
      <c r="H41" s="130">
        <f t="shared" ref="H41:K41" si="90">H40-H39-H42+H43</f>
        <v>0.12</v>
      </c>
      <c r="I41" s="130">
        <f t="shared" si="90"/>
        <v>0</v>
      </c>
      <c r="J41" s="130">
        <f t="shared" si="90"/>
        <v>0</v>
      </c>
      <c r="K41" s="130">
        <f t="shared" si="90"/>
        <v>11.9613014</v>
      </c>
      <c r="L41" s="131">
        <v>0</v>
      </c>
      <c r="M41" s="131">
        <v>0</v>
      </c>
      <c r="N41" s="131">
        <v>0</v>
      </c>
      <c r="O41" s="131">
        <v>0</v>
      </c>
      <c r="P41" s="131">
        <v>0</v>
      </c>
      <c r="Q41" s="131">
        <v>0</v>
      </c>
      <c r="R41" s="131">
        <v>0</v>
      </c>
      <c r="S41" s="131">
        <v>0</v>
      </c>
      <c r="T41" s="131">
        <v>0</v>
      </c>
      <c r="U41" s="131">
        <v>0</v>
      </c>
      <c r="V41" s="131">
        <v>0</v>
      </c>
      <c r="W41" s="131">
        <v>0</v>
      </c>
    </row>
    <row r="42" spans="2:23" ht="15" customHeight="1">
      <c r="B42" s="81"/>
      <c r="C42" s="107" t="s">
        <v>768</v>
      </c>
      <c r="E42" s="70" t="s">
        <v>779</v>
      </c>
      <c r="F42" s="130">
        <f>'PL-CF-BS'!F40</f>
        <v>0</v>
      </c>
      <c r="G42" s="130">
        <f>'PL-CF-BS'!G40</f>
        <v>0</v>
      </c>
      <c r="H42" s="130">
        <f>'PL-CF-BS'!H40</f>
        <v>0</v>
      </c>
      <c r="I42" s="130">
        <f>'PL-CF-BS'!I40</f>
        <v>0</v>
      </c>
      <c r="J42" s="130">
        <f>'PL-CF-BS'!J40</f>
        <v>0</v>
      </c>
      <c r="K42" s="130">
        <f>'PL-CF-BS'!K40</f>
        <v>0</v>
      </c>
      <c r="L42" s="131">
        <v>1</v>
      </c>
      <c r="M42" s="131">
        <v>1</v>
      </c>
      <c r="N42" s="131">
        <v>1</v>
      </c>
      <c r="O42" s="131">
        <v>1</v>
      </c>
      <c r="P42" s="131">
        <v>2</v>
      </c>
      <c r="Q42" s="131">
        <v>2</v>
      </c>
      <c r="R42" s="131">
        <v>2</v>
      </c>
      <c r="S42" s="131">
        <v>2</v>
      </c>
      <c r="T42" s="131">
        <v>2</v>
      </c>
      <c r="U42" s="131">
        <v>2</v>
      </c>
      <c r="V42" s="131">
        <v>3</v>
      </c>
      <c r="W42" s="131">
        <v>3</v>
      </c>
    </row>
    <row r="43" spans="2:23" ht="15" customHeight="1">
      <c r="B43" s="81"/>
      <c r="C43" s="107" t="s">
        <v>780</v>
      </c>
      <c r="E43" s="70" t="s">
        <v>566</v>
      </c>
      <c r="F43" s="187">
        <v>0</v>
      </c>
      <c r="G43" s="187">
        <v>0</v>
      </c>
      <c r="H43" s="187">
        <v>0</v>
      </c>
      <c r="I43" s="187">
        <v>0</v>
      </c>
      <c r="J43" s="187">
        <v>0</v>
      </c>
      <c r="K43" s="187">
        <v>0</v>
      </c>
      <c r="L43" s="131">
        <v>1</v>
      </c>
      <c r="M43" s="131">
        <v>1</v>
      </c>
      <c r="N43" s="131">
        <v>0</v>
      </c>
      <c r="O43" s="131">
        <v>0</v>
      </c>
      <c r="P43" s="131">
        <v>0</v>
      </c>
      <c r="Q43" s="131">
        <v>0</v>
      </c>
      <c r="R43" s="131">
        <v>0</v>
      </c>
      <c r="S43" s="131">
        <v>0</v>
      </c>
      <c r="T43" s="131">
        <v>0</v>
      </c>
      <c r="U43" s="131">
        <v>0</v>
      </c>
      <c r="V43" s="131">
        <v>0</v>
      </c>
      <c r="W43" s="131">
        <v>0</v>
      </c>
    </row>
    <row r="44" spans="2:23" ht="15" customHeight="1">
      <c r="B44" s="188"/>
      <c r="C44" s="153"/>
      <c r="D44" s="81"/>
      <c r="E44" s="153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</row>
    <row r="45" spans="2:23" s="111" customFormat="1" ht="15" customHeight="1">
      <c r="B45" s="298" t="s">
        <v>842</v>
      </c>
      <c r="D45" s="183" t="s">
        <v>843</v>
      </c>
      <c r="F45" s="185"/>
      <c r="G45" s="185"/>
      <c r="H45" s="185"/>
      <c r="I45" s="185"/>
      <c r="J45" s="185"/>
      <c r="K45" s="185"/>
      <c r="L45" s="185"/>
      <c r="M45" s="185"/>
    </row>
    <row r="46" spans="2:23" s="81" customFormat="1" ht="15" customHeight="1">
      <c r="C46" s="70" t="s">
        <v>688</v>
      </c>
      <c r="E46" s="70" t="s">
        <v>559</v>
      </c>
      <c r="F46" s="186"/>
      <c r="G46" s="130">
        <f>F47</f>
        <v>0</v>
      </c>
      <c r="H46" s="130">
        <f t="shared" ref="H46" si="91">G47</f>
        <v>0</v>
      </c>
      <c r="I46" s="130">
        <f t="shared" ref="I46" si="92">H47</f>
        <v>0</v>
      </c>
      <c r="J46" s="130">
        <f t="shared" ref="J46" si="93">I47</f>
        <v>0</v>
      </c>
      <c r="K46" s="130">
        <f t="shared" ref="K46" si="94">J47</f>
        <v>0</v>
      </c>
      <c r="L46" s="130">
        <f t="shared" ref="L46" si="95">K47</f>
        <v>0</v>
      </c>
      <c r="M46" s="130">
        <f t="shared" ref="M46" si="96">L47</f>
        <v>1</v>
      </c>
      <c r="N46" s="130">
        <f t="shared" ref="N46" si="97">M47</f>
        <v>2</v>
      </c>
      <c r="O46" s="130">
        <f t="shared" ref="O46" si="98">N47</f>
        <v>3</v>
      </c>
      <c r="P46" s="130">
        <f t="shared" ref="P46" si="99">O47</f>
        <v>4</v>
      </c>
      <c r="Q46" s="130">
        <f t="shared" ref="Q46" si="100">P47</f>
        <v>5</v>
      </c>
      <c r="R46" s="130">
        <f t="shared" ref="R46" si="101">Q47</f>
        <v>6</v>
      </c>
      <c r="S46" s="130">
        <f t="shared" ref="S46" si="102">R47</f>
        <v>7</v>
      </c>
      <c r="T46" s="130">
        <f t="shared" ref="T46" si="103">S47</f>
        <v>8</v>
      </c>
      <c r="U46" s="130">
        <f t="shared" ref="U46" si="104">T47</f>
        <v>9</v>
      </c>
      <c r="V46" s="130">
        <f t="shared" ref="V46" si="105">U47</f>
        <v>10</v>
      </c>
      <c r="W46" s="130">
        <f t="shared" ref="W46" si="106">V47</f>
        <v>11</v>
      </c>
    </row>
    <row r="47" spans="2:23" ht="15" customHeight="1">
      <c r="B47" s="81"/>
      <c r="C47" s="139" t="s">
        <v>421</v>
      </c>
      <c r="E47" s="70" t="s">
        <v>569</v>
      </c>
      <c r="F47" s="130">
        <f>'PL-CF-BS'!F138</f>
        <v>0</v>
      </c>
      <c r="G47" s="130">
        <f>'PL-CF-BS'!G138</f>
        <v>0</v>
      </c>
      <c r="H47" s="130">
        <f>'PL-CF-BS'!H138</f>
        <v>0</v>
      </c>
      <c r="I47" s="130">
        <f>'PL-CF-BS'!I138</f>
        <v>0</v>
      </c>
      <c r="J47" s="130">
        <f>'PL-CF-BS'!J138</f>
        <v>0</v>
      </c>
      <c r="K47" s="130">
        <f>'PL-CF-BS'!K138</f>
        <v>0</v>
      </c>
      <c r="L47" s="130">
        <f>L46+L48+L49-L50</f>
        <v>1</v>
      </c>
      <c r="M47" s="130">
        <f t="shared" ref="M47:W47" si="107">M46+M48+M49-M50</f>
        <v>2</v>
      </c>
      <c r="N47" s="130">
        <f t="shared" si="107"/>
        <v>3</v>
      </c>
      <c r="O47" s="130">
        <f t="shared" si="107"/>
        <v>4</v>
      </c>
      <c r="P47" s="130">
        <f t="shared" si="107"/>
        <v>5</v>
      </c>
      <c r="Q47" s="130">
        <f t="shared" si="107"/>
        <v>6</v>
      </c>
      <c r="R47" s="130">
        <f t="shared" si="107"/>
        <v>7</v>
      </c>
      <c r="S47" s="130">
        <f t="shared" si="107"/>
        <v>8</v>
      </c>
      <c r="T47" s="130">
        <f t="shared" si="107"/>
        <v>9</v>
      </c>
      <c r="U47" s="130">
        <f t="shared" si="107"/>
        <v>10</v>
      </c>
      <c r="V47" s="130">
        <f t="shared" si="107"/>
        <v>11</v>
      </c>
      <c r="W47" s="130">
        <f t="shared" si="107"/>
        <v>12</v>
      </c>
    </row>
    <row r="48" spans="2:23" ht="15" customHeight="1">
      <c r="B48" s="81"/>
      <c r="C48" s="107" t="s">
        <v>767</v>
      </c>
      <c r="E48" s="70" t="s">
        <v>563</v>
      </c>
      <c r="F48" s="130">
        <f>F47-F46-F49+F50</f>
        <v>0</v>
      </c>
      <c r="G48" s="130">
        <f>G47-G46-G49+G50</f>
        <v>0</v>
      </c>
      <c r="H48" s="130">
        <f t="shared" ref="H48:K48" si="108">H47-H46-H49+H50</f>
        <v>0</v>
      </c>
      <c r="I48" s="130">
        <f t="shared" si="108"/>
        <v>0</v>
      </c>
      <c r="J48" s="130">
        <f t="shared" si="108"/>
        <v>0</v>
      </c>
      <c r="K48" s="130">
        <f t="shared" si="108"/>
        <v>0</v>
      </c>
      <c r="L48" s="131">
        <v>0</v>
      </c>
      <c r="M48" s="131">
        <v>1</v>
      </c>
      <c r="N48" s="131">
        <v>0</v>
      </c>
      <c r="O48" s="131">
        <v>0</v>
      </c>
      <c r="P48" s="131">
        <v>0</v>
      </c>
      <c r="Q48" s="131">
        <v>0</v>
      </c>
      <c r="R48" s="131">
        <v>0</v>
      </c>
      <c r="S48" s="131">
        <v>0</v>
      </c>
      <c r="T48" s="131">
        <v>0</v>
      </c>
      <c r="U48" s="131">
        <v>0</v>
      </c>
      <c r="V48" s="131">
        <v>0</v>
      </c>
      <c r="W48" s="131">
        <v>0</v>
      </c>
    </row>
    <row r="49" spans="2:23" ht="15" customHeight="1">
      <c r="B49" s="81"/>
      <c r="C49" s="107" t="s">
        <v>768</v>
      </c>
      <c r="E49" s="70" t="s">
        <v>779</v>
      </c>
      <c r="F49" s="130">
        <f>'PL-CF-BS'!F41</f>
        <v>0</v>
      </c>
      <c r="G49" s="130">
        <f>'PL-CF-BS'!G41</f>
        <v>0</v>
      </c>
      <c r="H49" s="130">
        <f>'PL-CF-BS'!H41</f>
        <v>0</v>
      </c>
      <c r="I49" s="130">
        <f>'PL-CF-BS'!I41</f>
        <v>0</v>
      </c>
      <c r="J49" s="130">
        <f>'PL-CF-BS'!J41</f>
        <v>0</v>
      </c>
      <c r="K49" s="130">
        <f>'PL-CF-BS'!K41</f>
        <v>0</v>
      </c>
      <c r="L49" s="131">
        <v>1</v>
      </c>
      <c r="M49" s="131">
        <v>1</v>
      </c>
      <c r="N49" s="131">
        <v>1</v>
      </c>
      <c r="O49" s="131">
        <v>1</v>
      </c>
      <c r="P49" s="131">
        <v>1</v>
      </c>
      <c r="Q49" s="131">
        <v>1</v>
      </c>
      <c r="R49" s="131">
        <v>1</v>
      </c>
      <c r="S49" s="131">
        <v>1</v>
      </c>
      <c r="T49" s="131">
        <v>1</v>
      </c>
      <c r="U49" s="131">
        <v>1</v>
      </c>
      <c r="V49" s="131">
        <v>1</v>
      </c>
      <c r="W49" s="131">
        <v>1</v>
      </c>
    </row>
    <row r="50" spans="2:23" ht="15" customHeight="1">
      <c r="B50" s="81"/>
      <c r="C50" s="107" t="s">
        <v>780</v>
      </c>
      <c r="E50" s="70" t="s">
        <v>566</v>
      </c>
      <c r="F50" s="187">
        <v>0</v>
      </c>
      <c r="G50" s="187">
        <v>0</v>
      </c>
      <c r="H50" s="187">
        <v>0</v>
      </c>
      <c r="I50" s="187">
        <v>0</v>
      </c>
      <c r="J50" s="187">
        <v>0</v>
      </c>
      <c r="K50" s="187">
        <v>0</v>
      </c>
      <c r="L50" s="131">
        <v>0</v>
      </c>
      <c r="M50" s="131">
        <v>1</v>
      </c>
      <c r="N50" s="131">
        <v>0</v>
      </c>
      <c r="O50" s="131">
        <v>0</v>
      </c>
      <c r="P50" s="131">
        <v>0</v>
      </c>
      <c r="Q50" s="131">
        <v>0</v>
      </c>
      <c r="R50" s="131">
        <v>0</v>
      </c>
      <c r="S50" s="131">
        <v>0</v>
      </c>
      <c r="T50" s="131">
        <v>0</v>
      </c>
      <c r="U50" s="131">
        <v>0</v>
      </c>
      <c r="V50" s="131">
        <v>0</v>
      </c>
      <c r="W50" s="131">
        <v>0</v>
      </c>
    </row>
    <row r="51" spans="2:23" ht="15" customHeight="1">
      <c r="B51" s="188"/>
      <c r="C51" s="153"/>
      <c r="D51" s="81"/>
      <c r="E51" s="153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</row>
    <row r="52" spans="2:23" s="111" customFormat="1" ht="15" customHeight="1">
      <c r="B52" s="298" t="s">
        <v>840</v>
      </c>
      <c r="D52" s="183" t="s">
        <v>841</v>
      </c>
      <c r="F52" s="185"/>
      <c r="G52" s="185"/>
      <c r="H52" s="185"/>
      <c r="I52" s="185"/>
      <c r="J52" s="185"/>
      <c r="K52" s="185"/>
      <c r="L52" s="185"/>
      <c r="M52" s="185"/>
    </row>
    <row r="53" spans="2:23" s="81" customFormat="1" ht="15" customHeight="1">
      <c r="C53" s="70" t="s">
        <v>688</v>
      </c>
      <c r="E53" s="70" t="s">
        <v>559</v>
      </c>
      <c r="F53" s="186"/>
      <c r="G53" s="130">
        <f>F54</f>
        <v>0</v>
      </c>
      <c r="H53" s="130">
        <f t="shared" ref="H53" si="109">G54</f>
        <v>0</v>
      </c>
      <c r="I53" s="130">
        <f t="shared" ref="I53" si="110">H54</f>
        <v>0</v>
      </c>
      <c r="J53" s="130">
        <f t="shared" ref="J53" si="111">I54</f>
        <v>0</v>
      </c>
      <c r="K53" s="130">
        <f t="shared" ref="K53" si="112">J54</f>
        <v>0</v>
      </c>
      <c r="L53" s="130">
        <f t="shared" ref="L53" si="113">K54</f>
        <v>0</v>
      </c>
      <c r="M53" s="130">
        <f t="shared" ref="M53" si="114">L54</f>
        <v>1</v>
      </c>
      <c r="N53" s="130">
        <f t="shared" ref="N53" si="115">M54</f>
        <v>5</v>
      </c>
      <c r="O53" s="130">
        <f t="shared" ref="O53" si="116">N54</f>
        <v>7</v>
      </c>
      <c r="P53" s="130">
        <f t="shared" ref="P53" si="117">O54</f>
        <v>9</v>
      </c>
      <c r="Q53" s="130">
        <f t="shared" ref="Q53" si="118">P54</f>
        <v>11</v>
      </c>
      <c r="R53" s="130">
        <f t="shared" ref="R53" si="119">Q54</f>
        <v>14</v>
      </c>
      <c r="S53" s="130">
        <f t="shared" ref="S53" si="120">R54</f>
        <v>17</v>
      </c>
      <c r="T53" s="130">
        <f t="shared" ref="T53" si="121">S54</f>
        <v>21</v>
      </c>
      <c r="U53" s="130">
        <f t="shared" ref="U53" si="122">T54</f>
        <v>25</v>
      </c>
      <c r="V53" s="130">
        <f t="shared" ref="V53" si="123">U54</f>
        <v>29</v>
      </c>
      <c r="W53" s="130">
        <f t="shared" ref="W53" si="124">V54</f>
        <v>33</v>
      </c>
    </row>
    <row r="54" spans="2:23" ht="15" customHeight="1">
      <c r="B54" s="81"/>
      <c r="C54" s="139" t="s">
        <v>421</v>
      </c>
      <c r="E54" s="70" t="s">
        <v>569</v>
      </c>
      <c r="F54" s="130">
        <f>'PL-CF-BS'!F147</f>
        <v>0</v>
      </c>
      <c r="G54" s="130">
        <f>'PL-CF-BS'!G147</f>
        <v>0</v>
      </c>
      <c r="H54" s="130">
        <f>'PL-CF-BS'!H147</f>
        <v>0</v>
      </c>
      <c r="I54" s="130">
        <f>'PL-CF-BS'!I147</f>
        <v>0</v>
      </c>
      <c r="J54" s="130">
        <f>'PL-CF-BS'!J147</f>
        <v>0</v>
      </c>
      <c r="K54" s="130">
        <f>'PL-CF-BS'!K147</f>
        <v>0</v>
      </c>
      <c r="L54" s="130">
        <f>L53+L55+L56-L57</f>
        <v>1</v>
      </c>
      <c r="M54" s="130">
        <f t="shared" ref="M54:W54" si="125">M53+M55+M56-M57</f>
        <v>5</v>
      </c>
      <c r="N54" s="130">
        <f t="shared" si="125"/>
        <v>7</v>
      </c>
      <c r="O54" s="130">
        <f t="shared" si="125"/>
        <v>9</v>
      </c>
      <c r="P54" s="130">
        <f t="shared" si="125"/>
        <v>11</v>
      </c>
      <c r="Q54" s="130">
        <f t="shared" si="125"/>
        <v>14</v>
      </c>
      <c r="R54" s="130">
        <f t="shared" si="125"/>
        <v>17</v>
      </c>
      <c r="S54" s="130">
        <f t="shared" si="125"/>
        <v>21</v>
      </c>
      <c r="T54" s="130">
        <f t="shared" si="125"/>
        <v>25</v>
      </c>
      <c r="U54" s="130">
        <f t="shared" si="125"/>
        <v>29</v>
      </c>
      <c r="V54" s="130">
        <f t="shared" si="125"/>
        <v>33</v>
      </c>
      <c r="W54" s="130">
        <f t="shared" si="125"/>
        <v>37</v>
      </c>
    </row>
    <row r="55" spans="2:23" ht="15" customHeight="1">
      <c r="B55" s="81"/>
      <c r="C55" s="107" t="s">
        <v>767</v>
      </c>
      <c r="E55" s="70" t="s">
        <v>563</v>
      </c>
      <c r="F55" s="130">
        <f>F54-F53-F56+F57</f>
        <v>0</v>
      </c>
      <c r="G55" s="130">
        <f>G54-G53-G56+G57</f>
        <v>0</v>
      </c>
      <c r="H55" s="130">
        <f t="shared" ref="H55:K55" si="126">H54-H53-H56+H57</f>
        <v>0</v>
      </c>
      <c r="I55" s="130">
        <f t="shared" si="126"/>
        <v>0</v>
      </c>
      <c r="J55" s="130">
        <f t="shared" si="126"/>
        <v>0</v>
      </c>
      <c r="K55" s="130">
        <f t="shared" si="126"/>
        <v>0</v>
      </c>
      <c r="L55" s="131">
        <v>1</v>
      </c>
      <c r="M55" s="131">
        <v>3</v>
      </c>
      <c r="N55" s="131">
        <v>0</v>
      </c>
      <c r="O55" s="131">
        <v>0</v>
      </c>
      <c r="P55" s="131">
        <v>0</v>
      </c>
      <c r="Q55" s="131">
        <v>0</v>
      </c>
      <c r="R55" s="131">
        <v>0</v>
      </c>
      <c r="S55" s="131">
        <v>0</v>
      </c>
      <c r="T55" s="131">
        <v>0</v>
      </c>
      <c r="U55" s="131">
        <v>0</v>
      </c>
      <c r="V55" s="131">
        <v>0</v>
      </c>
      <c r="W55" s="131">
        <v>0</v>
      </c>
    </row>
    <row r="56" spans="2:23" ht="15" customHeight="1">
      <c r="B56" s="81"/>
      <c r="C56" s="107" t="s">
        <v>768</v>
      </c>
      <c r="E56" s="70" t="s">
        <v>779</v>
      </c>
      <c r="F56" s="130">
        <f>'PL-CF-BS'!F42</f>
        <v>0</v>
      </c>
      <c r="G56" s="130">
        <f>'PL-CF-BS'!G42</f>
        <v>0</v>
      </c>
      <c r="H56" s="130">
        <f>'PL-CF-BS'!H42</f>
        <v>0</v>
      </c>
      <c r="I56" s="130">
        <f>'PL-CF-BS'!I42</f>
        <v>0</v>
      </c>
      <c r="J56" s="130">
        <f>'PL-CF-BS'!J42</f>
        <v>0</v>
      </c>
      <c r="K56" s="130">
        <f>'PL-CF-BS'!K42</f>
        <v>0</v>
      </c>
      <c r="L56" s="131">
        <v>1</v>
      </c>
      <c r="M56" s="131">
        <v>1</v>
      </c>
      <c r="N56" s="131">
        <v>2</v>
      </c>
      <c r="O56" s="131">
        <v>2</v>
      </c>
      <c r="P56" s="131">
        <v>2</v>
      </c>
      <c r="Q56" s="131">
        <v>3</v>
      </c>
      <c r="R56" s="131">
        <v>3</v>
      </c>
      <c r="S56" s="131">
        <v>4</v>
      </c>
      <c r="T56" s="131">
        <v>4</v>
      </c>
      <c r="U56" s="131">
        <v>4</v>
      </c>
      <c r="V56" s="131">
        <v>4</v>
      </c>
      <c r="W56" s="131">
        <v>4</v>
      </c>
    </row>
    <row r="57" spans="2:23" ht="15" customHeight="1">
      <c r="B57" s="81"/>
      <c r="C57" s="107" t="s">
        <v>780</v>
      </c>
      <c r="E57" s="70" t="s">
        <v>566</v>
      </c>
      <c r="F57" s="187">
        <v>0</v>
      </c>
      <c r="G57" s="187">
        <v>0</v>
      </c>
      <c r="H57" s="187">
        <v>0</v>
      </c>
      <c r="I57" s="187">
        <v>0</v>
      </c>
      <c r="J57" s="187">
        <v>0</v>
      </c>
      <c r="K57" s="187">
        <v>0</v>
      </c>
      <c r="L57" s="131">
        <v>1</v>
      </c>
      <c r="M57" s="131">
        <v>0</v>
      </c>
      <c r="N57" s="131">
        <v>0</v>
      </c>
      <c r="O57" s="131">
        <v>0</v>
      </c>
      <c r="P57" s="131">
        <v>0</v>
      </c>
      <c r="Q57" s="131">
        <v>0</v>
      </c>
      <c r="R57" s="131">
        <v>0</v>
      </c>
      <c r="S57" s="131">
        <v>0</v>
      </c>
      <c r="T57" s="131">
        <v>0</v>
      </c>
      <c r="U57" s="131">
        <v>0</v>
      </c>
      <c r="V57" s="131">
        <v>0</v>
      </c>
      <c r="W57" s="131">
        <v>0</v>
      </c>
    </row>
    <row r="58" spans="2:23" ht="15" customHeight="1">
      <c r="B58" s="188"/>
      <c r="C58" s="153"/>
      <c r="D58" s="81"/>
      <c r="E58" s="153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</row>
    <row r="59" spans="2:23" s="111" customFormat="1" ht="15" customHeight="1">
      <c r="B59" s="183" t="s">
        <v>706</v>
      </c>
      <c r="D59" s="183" t="s">
        <v>581</v>
      </c>
      <c r="F59" s="190">
        <f>'PL-CF-BS'!F149</f>
        <v>17.939132480000001</v>
      </c>
      <c r="G59" s="190">
        <f>'PL-CF-BS'!G149</f>
        <v>17.527193140000001</v>
      </c>
      <c r="H59" s="190">
        <f>'PL-CF-BS'!H149</f>
        <v>17.426579739999998</v>
      </c>
      <c r="I59" s="190">
        <f>'PL-CF-BS'!I149</f>
        <v>17.00835082</v>
      </c>
      <c r="J59" s="190">
        <f>'PL-CF-BS'!J149</f>
        <v>16.578053400000002</v>
      </c>
      <c r="K59" s="190">
        <f>'PL-CF-BS'!K149</f>
        <v>28.575685850000003</v>
      </c>
      <c r="L59" s="190">
        <f ca="1">L60+L61-L62-L64</f>
        <v>31.384797706015448</v>
      </c>
      <c r="M59" s="190">
        <f t="shared" ref="M59:W59" ca="1" si="127">M60+M61-M62-M64</f>
        <v>34.084497854281572</v>
      </c>
      <c r="N59" s="190">
        <f t="shared" ca="1" si="127"/>
        <v>37.659573325620762</v>
      </c>
      <c r="O59" s="190">
        <f t="shared" ca="1" si="127"/>
        <v>36.192775831657151</v>
      </c>
      <c r="P59" s="190">
        <f t="shared" ca="1" si="127"/>
        <v>34.783108429680908</v>
      </c>
      <c r="Q59" s="190">
        <f t="shared" ca="1" si="127"/>
        <v>33.428345967669415</v>
      </c>
      <c r="R59" s="190">
        <f t="shared" ca="1" si="127"/>
        <v>32.126349960737272</v>
      </c>
      <c r="S59" s="190">
        <f t="shared" ca="1" si="127"/>
        <v>30.875065215550094</v>
      </c>
      <c r="T59" s="190">
        <f t="shared" ca="1" si="127"/>
        <v>29.672516586213341</v>
      </c>
      <c r="U59" s="190">
        <f t="shared" ca="1" si="127"/>
        <v>28.516805856515802</v>
      </c>
      <c r="V59" s="190">
        <f t="shared" ca="1" si="127"/>
        <v>27.406108743605934</v>
      </c>
      <c r="W59" s="190">
        <f t="shared" ca="1" si="127"/>
        <v>26.338672018371806</v>
      </c>
    </row>
    <row r="60" spans="2:23" s="81" customFormat="1" ht="15" customHeight="1">
      <c r="C60" s="70" t="s">
        <v>688</v>
      </c>
      <c r="D60" s="70"/>
      <c r="E60" s="70" t="s">
        <v>559</v>
      </c>
      <c r="F60" s="171"/>
      <c r="G60" s="171">
        <f t="shared" ref="G60:M60" si="128">F59</f>
        <v>17.939132480000001</v>
      </c>
      <c r="H60" s="171">
        <f t="shared" si="128"/>
        <v>17.527193140000001</v>
      </c>
      <c r="I60" s="171">
        <f t="shared" si="128"/>
        <v>17.426579739999998</v>
      </c>
      <c r="J60" s="171">
        <f t="shared" si="128"/>
        <v>17.00835082</v>
      </c>
      <c r="K60" s="171">
        <f t="shared" si="128"/>
        <v>16.578053400000002</v>
      </c>
      <c r="L60" s="171">
        <f t="shared" si="128"/>
        <v>28.575685850000003</v>
      </c>
      <c r="M60" s="171">
        <f t="shared" ca="1" si="128"/>
        <v>31.384797706015448</v>
      </c>
      <c r="N60" s="171">
        <f t="shared" ref="N60:S60" ca="1" si="129">M59</f>
        <v>34.084497854281572</v>
      </c>
      <c r="O60" s="171">
        <f t="shared" ca="1" si="129"/>
        <v>37.659573325620762</v>
      </c>
      <c r="P60" s="171">
        <f t="shared" ca="1" si="129"/>
        <v>36.192775831657151</v>
      </c>
      <c r="Q60" s="171">
        <f t="shared" ca="1" si="129"/>
        <v>34.783108429680908</v>
      </c>
      <c r="R60" s="171">
        <f t="shared" ca="1" si="129"/>
        <v>33.428345967669415</v>
      </c>
      <c r="S60" s="171">
        <f t="shared" ca="1" si="129"/>
        <v>32.126349960737272</v>
      </c>
      <c r="T60" s="171">
        <f t="shared" ref="T60" ca="1" si="130">S59</f>
        <v>30.875065215550094</v>
      </c>
      <c r="U60" s="171">
        <f t="shared" ref="U60" ca="1" si="131">T59</f>
        <v>29.672516586213341</v>
      </c>
      <c r="V60" s="171">
        <f t="shared" ref="V60" ca="1" si="132">U59</f>
        <v>28.516805856515802</v>
      </c>
      <c r="W60" s="171">
        <f t="shared" ref="W60" ca="1" si="133">V59</f>
        <v>27.406108743605934</v>
      </c>
    </row>
    <row r="61" spans="2:23" s="81" customFormat="1" ht="15" customHeight="1">
      <c r="C61" s="70" t="s">
        <v>425</v>
      </c>
      <c r="D61" s="70"/>
      <c r="E61" s="70" t="s">
        <v>563</v>
      </c>
      <c r="F61" s="171"/>
      <c r="G61" s="171">
        <f>G59-G60+G62+G64</f>
        <v>5.5511151231257827E-17</v>
      </c>
      <c r="H61" s="171">
        <f t="shared" ref="H61:K61" si="134">H59-H60+H62+H64</f>
        <v>0.31815905999999616</v>
      </c>
      <c r="I61" s="171">
        <f t="shared" si="134"/>
        <v>3.6883200000028538E-3</v>
      </c>
      <c r="J61" s="171">
        <f t="shared" si="134"/>
        <v>8.525020000001271E-3</v>
      </c>
      <c r="K61" s="171">
        <f t="shared" si="134"/>
        <v>12.894440640000001</v>
      </c>
      <c r="L61" s="191">
        <v>5</v>
      </c>
      <c r="M61" s="191">
        <f>L61</f>
        <v>5</v>
      </c>
      <c r="N61" s="191">
        <f t="shared" ref="N61:S61" si="135">M61</f>
        <v>5</v>
      </c>
      <c r="O61" s="191">
        <v>0</v>
      </c>
      <c r="P61" s="191">
        <f t="shared" si="135"/>
        <v>0</v>
      </c>
      <c r="Q61" s="191">
        <f t="shared" si="135"/>
        <v>0</v>
      </c>
      <c r="R61" s="191">
        <f t="shared" si="135"/>
        <v>0</v>
      </c>
      <c r="S61" s="191">
        <f t="shared" si="135"/>
        <v>0</v>
      </c>
      <c r="T61" s="191">
        <f t="shared" ref="T61" si="136">S61</f>
        <v>0</v>
      </c>
      <c r="U61" s="191">
        <f t="shared" ref="U61" si="137">T61</f>
        <v>0</v>
      </c>
      <c r="V61" s="191">
        <f t="shared" ref="V61" si="138">U61</f>
        <v>0</v>
      </c>
      <c r="W61" s="191">
        <f t="shared" ref="W61" si="139">V61</f>
        <v>0</v>
      </c>
    </row>
    <row r="62" spans="2:23" s="81" customFormat="1" ht="15" customHeight="1">
      <c r="C62" s="70" t="s">
        <v>707</v>
      </c>
      <c r="D62" s="70"/>
      <c r="E62" s="70" t="s">
        <v>583</v>
      </c>
      <c r="F62" s="187">
        <v>0.43389573999999997</v>
      </c>
      <c r="G62" s="187">
        <v>0.41193934000000004</v>
      </c>
      <c r="H62" s="187">
        <v>0.41877246000000001</v>
      </c>
      <c r="I62" s="187">
        <v>0.42191723999999997</v>
      </c>
      <c r="J62" s="187">
        <v>0.43882243999999998</v>
      </c>
      <c r="K62" s="187">
        <v>0.89680818999999989</v>
      </c>
      <c r="L62" s="171">
        <f ca="1">(L59+L60)/2*L63</f>
        <v>1.1908881439845531</v>
      </c>
      <c r="M62" s="171">
        <f t="shared" ref="M62:W62" ca="1" si="140">(M59+M60)/2*M63</f>
        <v>1.3002998517338735</v>
      </c>
      <c r="N62" s="171">
        <f t="shared" ca="1" si="140"/>
        <v>1.4249245286608099</v>
      </c>
      <c r="O62" s="171">
        <f t="shared" ca="1" si="140"/>
        <v>1.4667974939636126</v>
      </c>
      <c r="P62" s="171">
        <f t="shared" ca="1" si="140"/>
        <v>1.4096674019762394</v>
      </c>
      <c r="Q62" s="171">
        <f t="shared" ca="1" si="140"/>
        <v>1.3547624620114993</v>
      </c>
      <c r="R62" s="171">
        <f t="shared" ca="1" si="140"/>
        <v>1.3019960069321337</v>
      </c>
      <c r="S62" s="171">
        <f t="shared" ca="1" si="140"/>
        <v>1.2512847451871838</v>
      </c>
      <c r="T62" s="171">
        <f t="shared" ca="1" si="140"/>
        <v>1.2025486293367473</v>
      </c>
      <c r="U62" s="171">
        <f t="shared" ca="1" si="140"/>
        <v>1.1557107296975475</v>
      </c>
      <c r="V62" s="171">
        <f t="shared" ca="1" si="140"/>
        <v>1.1106971129098624</v>
      </c>
      <c r="W62" s="171">
        <f t="shared" ca="1" si="140"/>
        <v>1.0674367252341359</v>
      </c>
    </row>
    <row r="63" spans="2:23" s="81" customFormat="1" ht="15" customHeight="1">
      <c r="C63" s="70" t="s">
        <v>426</v>
      </c>
      <c r="D63" s="70"/>
      <c r="E63" s="70" t="s">
        <v>582</v>
      </c>
      <c r="F63" s="182"/>
      <c r="G63" s="103">
        <f t="shared" ref="G63:H63" si="141">G62/(G59+G60)*2</f>
        <v>2.322988540812929E-2</v>
      </c>
      <c r="H63" s="103">
        <f t="shared" si="141"/>
        <v>2.3961502607325977E-2</v>
      </c>
      <c r="I63" s="103">
        <f>I62/(I59+I60)*2</f>
        <v>2.4505188954270972E-2</v>
      </c>
      <c r="J63" s="103">
        <f>J62/(J59+J60)*2</f>
        <v>2.6130956867284432E-2</v>
      </c>
      <c r="K63" s="103">
        <f>K62/(K59+K60)*2</f>
        <v>3.9722432954431335E-2</v>
      </c>
      <c r="L63" s="104">
        <f t="shared" ref="L63" si="142">K63</f>
        <v>3.9722432954431335E-2</v>
      </c>
      <c r="M63" s="104">
        <f>L63</f>
        <v>3.9722432954431335E-2</v>
      </c>
      <c r="N63" s="104">
        <f t="shared" ref="N63:S63" si="143">M63</f>
        <v>3.9722432954431335E-2</v>
      </c>
      <c r="O63" s="104">
        <f t="shared" si="143"/>
        <v>3.9722432954431335E-2</v>
      </c>
      <c r="P63" s="104">
        <f t="shared" si="143"/>
        <v>3.9722432954431335E-2</v>
      </c>
      <c r="Q63" s="104">
        <f t="shared" si="143"/>
        <v>3.9722432954431335E-2</v>
      </c>
      <c r="R63" s="104">
        <f t="shared" si="143"/>
        <v>3.9722432954431335E-2</v>
      </c>
      <c r="S63" s="104">
        <f t="shared" si="143"/>
        <v>3.9722432954431335E-2</v>
      </c>
      <c r="T63" s="104">
        <f t="shared" ref="T63" si="144">S63</f>
        <v>3.9722432954431335E-2</v>
      </c>
      <c r="U63" s="104">
        <f t="shared" ref="U63" si="145">T63</f>
        <v>3.9722432954431335E-2</v>
      </c>
      <c r="V63" s="104">
        <f t="shared" ref="V63" si="146">U63</f>
        <v>3.9722432954431335E-2</v>
      </c>
      <c r="W63" s="104">
        <f t="shared" ref="W63" si="147">V63</f>
        <v>3.9722432954431335E-2</v>
      </c>
    </row>
    <row r="64" spans="2:23" s="81" customFormat="1" ht="15" customHeight="1">
      <c r="C64" s="107" t="s">
        <v>780</v>
      </c>
      <c r="D64" s="70"/>
      <c r="E64" s="70" t="s">
        <v>566</v>
      </c>
      <c r="F64" s="187">
        <v>0</v>
      </c>
      <c r="G64" s="187">
        <v>0</v>
      </c>
      <c r="H64" s="187">
        <v>0</v>
      </c>
      <c r="I64" s="187">
        <v>0</v>
      </c>
      <c r="J64" s="187">
        <v>0</v>
      </c>
      <c r="K64" s="187">
        <v>0</v>
      </c>
      <c r="L64" s="131">
        <v>1</v>
      </c>
      <c r="M64" s="131">
        <v>1</v>
      </c>
      <c r="N64" s="131">
        <v>0</v>
      </c>
      <c r="O64" s="131">
        <v>0</v>
      </c>
      <c r="P64" s="131">
        <v>0</v>
      </c>
      <c r="Q64" s="131">
        <v>0</v>
      </c>
      <c r="R64" s="131">
        <v>0</v>
      </c>
      <c r="S64" s="131">
        <v>0</v>
      </c>
      <c r="T64" s="131">
        <v>0</v>
      </c>
      <c r="U64" s="131">
        <v>0</v>
      </c>
      <c r="V64" s="131">
        <v>0</v>
      </c>
      <c r="W64" s="131">
        <v>0</v>
      </c>
    </row>
    <row r="65" spans="1:47" s="192" customFormat="1" ht="15" customHeight="1">
      <c r="A65" s="81"/>
      <c r="B65" s="81"/>
      <c r="C65" s="70"/>
      <c r="D65" s="81"/>
      <c r="E65" s="81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</row>
    <row r="66" spans="1:47" s="183" customFormat="1" ht="15" customHeight="1">
      <c r="B66" s="183" t="s">
        <v>708</v>
      </c>
      <c r="C66" s="111"/>
      <c r="D66" s="183" t="s">
        <v>584</v>
      </c>
      <c r="F66" s="193">
        <f>'PL-CF-BS'!F151</f>
        <v>0</v>
      </c>
      <c r="G66" s="193">
        <f>'PL-CF-BS'!G151</f>
        <v>0</v>
      </c>
      <c r="H66" s="193">
        <f>'PL-CF-BS'!H151</f>
        <v>0</v>
      </c>
      <c r="I66" s="193">
        <f>'PL-CF-BS'!I151</f>
        <v>0</v>
      </c>
      <c r="J66" s="193">
        <f>'PL-CF-BS'!J151</f>
        <v>0</v>
      </c>
      <c r="K66" s="193">
        <f>'PL-CF-BS'!K151</f>
        <v>0</v>
      </c>
      <c r="L66" s="194">
        <f ca="1">L67+L68-L69</f>
        <v>9.7560975609756095</v>
      </c>
      <c r="M66" s="194">
        <f t="shared" ref="M66:W66" ca="1" si="148">M67+M68-M69</f>
        <v>19.03628792385485</v>
      </c>
      <c r="N66" s="194">
        <f t="shared" ca="1" si="148"/>
        <v>22.985737293422908</v>
      </c>
      <c r="O66" s="194">
        <f t="shared" ca="1" si="148"/>
        <v>26.742530596182768</v>
      </c>
      <c r="P66" s="194">
        <f t="shared" ca="1" si="148"/>
        <v>25.438016908564094</v>
      </c>
      <c r="Q66" s="194">
        <f t="shared" ca="1" si="148"/>
        <v>24.197138034975602</v>
      </c>
      <c r="R66" s="194">
        <f t="shared" ca="1" si="148"/>
        <v>23.016789838147524</v>
      </c>
      <c r="S66" s="194">
        <f t="shared" ca="1" si="148"/>
        <v>21.894019602140329</v>
      </c>
      <c r="T66" s="194">
        <f t="shared" ca="1" si="148"/>
        <v>20.826018645938362</v>
      </c>
      <c r="U66" s="194">
        <f t="shared" ca="1" si="148"/>
        <v>19.810115297356003</v>
      </c>
      <c r="V66" s="194">
        <f t="shared" ca="1" si="148"/>
        <v>18.8437682096801</v>
      </c>
      <c r="W66" s="194">
        <f t="shared" ca="1" si="148"/>
        <v>17.924560004329852</v>
      </c>
    </row>
    <row r="67" spans="1:47" s="81" customFormat="1" ht="15" customHeight="1">
      <c r="C67" s="70" t="s">
        <v>688</v>
      </c>
      <c r="D67" s="70"/>
      <c r="E67" s="70" t="s">
        <v>559</v>
      </c>
      <c r="F67" s="171"/>
      <c r="G67" s="171">
        <f t="shared" ref="G67:M67" si="149">F66</f>
        <v>0</v>
      </c>
      <c r="H67" s="171">
        <f t="shared" si="149"/>
        <v>0</v>
      </c>
      <c r="I67" s="171">
        <f t="shared" si="149"/>
        <v>0</v>
      </c>
      <c r="J67" s="171">
        <f t="shared" si="149"/>
        <v>0</v>
      </c>
      <c r="K67" s="171">
        <f t="shared" si="149"/>
        <v>0</v>
      </c>
      <c r="L67" s="171">
        <f t="shared" si="149"/>
        <v>0</v>
      </c>
      <c r="M67" s="171">
        <f t="shared" ca="1" si="149"/>
        <v>9.7560975609756095</v>
      </c>
      <c r="N67" s="171">
        <f t="shared" ref="N67:S67" ca="1" si="150">M66</f>
        <v>19.03628792385485</v>
      </c>
      <c r="O67" s="171">
        <f t="shared" ca="1" si="150"/>
        <v>22.985737293422908</v>
      </c>
      <c r="P67" s="171">
        <f t="shared" ca="1" si="150"/>
        <v>26.742530596182768</v>
      </c>
      <c r="Q67" s="171">
        <f t="shared" ca="1" si="150"/>
        <v>25.438016908564094</v>
      </c>
      <c r="R67" s="171">
        <f t="shared" ca="1" si="150"/>
        <v>24.197138034975602</v>
      </c>
      <c r="S67" s="171">
        <f t="shared" ca="1" si="150"/>
        <v>23.016789838147524</v>
      </c>
      <c r="T67" s="171">
        <f t="shared" ref="T67" ca="1" si="151">S66</f>
        <v>21.894019602140329</v>
      </c>
      <c r="U67" s="171">
        <f t="shared" ref="U67" ca="1" si="152">T66</f>
        <v>20.826018645938362</v>
      </c>
      <c r="V67" s="171">
        <f t="shared" ref="V67" ca="1" si="153">U66</f>
        <v>19.810115297356003</v>
      </c>
      <c r="W67" s="171">
        <f t="shared" ref="W67" ca="1" si="154">V66</f>
        <v>18.8437682096801</v>
      </c>
    </row>
    <row r="68" spans="1:47" s="81" customFormat="1" ht="15" customHeight="1">
      <c r="C68" s="70" t="s">
        <v>709</v>
      </c>
      <c r="D68" s="70"/>
      <c r="E68" s="70" t="s">
        <v>563</v>
      </c>
      <c r="F68" s="175"/>
      <c r="G68" s="171">
        <f t="shared" ref="G68" si="155">G66-G67+G69</f>
        <v>0</v>
      </c>
      <c r="H68" s="171">
        <f t="shared" ref="H68" si="156">H66-H67+H69</f>
        <v>0</v>
      </c>
      <c r="I68" s="171">
        <f t="shared" ref="I68" si="157">I66-I67+I69</f>
        <v>0</v>
      </c>
      <c r="J68" s="171">
        <f>J66-J67+J69</f>
        <v>0</v>
      </c>
      <c r="K68" s="171">
        <f t="shared" ref="K68" si="158">K66-K67+K69</f>
        <v>0</v>
      </c>
      <c r="L68" s="191">
        <v>10</v>
      </c>
      <c r="M68" s="191">
        <f>L68</f>
        <v>10</v>
      </c>
      <c r="N68" s="191">
        <v>5</v>
      </c>
      <c r="O68" s="191">
        <f t="shared" ref="O68:S68" si="159">N68</f>
        <v>5</v>
      </c>
      <c r="P68" s="191">
        <v>0</v>
      </c>
      <c r="Q68" s="191">
        <f t="shared" si="159"/>
        <v>0</v>
      </c>
      <c r="R68" s="191">
        <f t="shared" si="159"/>
        <v>0</v>
      </c>
      <c r="S68" s="191">
        <f t="shared" si="159"/>
        <v>0</v>
      </c>
      <c r="T68" s="191">
        <f t="shared" ref="T68" si="160">S68</f>
        <v>0</v>
      </c>
      <c r="U68" s="191">
        <f t="shared" ref="U68" si="161">T68</f>
        <v>0</v>
      </c>
      <c r="V68" s="191">
        <f t="shared" ref="V68" si="162">U68</f>
        <v>0</v>
      </c>
      <c r="W68" s="191">
        <f t="shared" ref="W68" si="163">V68</f>
        <v>0</v>
      </c>
    </row>
    <row r="69" spans="1:47" s="81" customFormat="1" ht="15" customHeight="1">
      <c r="C69" s="70" t="s">
        <v>707</v>
      </c>
      <c r="D69" s="70"/>
      <c r="E69" s="70" t="s">
        <v>583</v>
      </c>
      <c r="F69" s="187">
        <v>0</v>
      </c>
      <c r="G69" s="187">
        <v>0</v>
      </c>
      <c r="H69" s="187">
        <v>0</v>
      </c>
      <c r="I69" s="187">
        <v>0</v>
      </c>
      <c r="J69" s="187">
        <v>0</v>
      </c>
      <c r="K69" s="187">
        <v>0</v>
      </c>
      <c r="L69" s="171">
        <f ca="1">(L66+L67)/2*L70</f>
        <v>0.24390243902439024</v>
      </c>
      <c r="M69" s="171">
        <f t="shared" ref="M69:W69" ca="1" si="164">(M66+M67)/2*M70</f>
        <v>0.71980963712076163</v>
      </c>
      <c r="N69" s="171">
        <f t="shared" ca="1" si="164"/>
        <v>1.0505506304319441</v>
      </c>
      <c r="O69" s="171">
        <f t="shared" ca="1" si="164"/>
        <v>1.2432066972401419</v>
      </c>
      <c r="P69" s="171">
        <f t="shared" ca="1" si="164"/>
        <v>1.3045136876186716</v>
      </c>
      <c r="Q69" s="171">
        <f t="shared" ca="1" si="164"/>
        <v>1.2408788735884926</v>
      </c>
      <c r="R69" s="171">
        <f t="shared" ca="1" si="164"/>
        <v>1.1803481968280782</v>
      </c>
      <c r="S69" s="171">
        <f t="shared" ca="1" si="164"/>
        <v>1.1227702360071963</v>
      </c>
      <c r="T69" s="171">
        <f t="shared" ca="1" si="164"/>
        <v>1.0680009562019674</v>
      </c>
      <c r="U69" s="171">
        <f t="shared" ca="1" si="164"/>
        <v>1.0159033485823592</v>
      </c>
      <c r="V69" s="171">
        <f t="shared" ca="1" si="164"/>
        <v>0.96634708767590249</v>
      </c>
      <c r="W69" s="171">
        <f t="shared" ca="1" si="164"/>
        <v>0.91920820535024894</v>
      </c>
    </row>
    <row r="70" spans="1:47" ht="15" customHeight="1">
      <c r="C70" s="70" t="s">
        <v>426</v>
      </c>
      <c r="E70" s="70" t="s">
        <v>582</v>
      </c>
      <c r="F70" s="103"/>
      <c r="G70" s="103">
        <f t="shared" ref="G70:J70" si="165">IF(G66+G67&gt;0,G69/(G66+G67)*2,0)</f>
        <v>0</v>
      </c>
      <c r="H70" s="103">
        <f t="shared" si="165"/>
        <v>0</v>
      </c>
      <c r="I70" s="103">
        <f t="shared" si="165"/>
        <v>0</v>
      </c>
      <c r="J70" s="103">
        <f t="shared" si="165"/>
        <v>0</v>
      </c>
      <c r="K70" s="103">
        <f>IF(K66+K67&gt;0,K69/(K66+K67)*2,0)</f>
        <v>0</v>
      </c>
      <c r="L70" s="195">
        <v>0.05</v>
      </c>
      <c r="M70" s="196">
        <f>L70</f>
        <v>0.05</v>
      </c>
      <c r="N70" s="196">
        <f t="shared" ref="N70:S70" si="166">M70</f>
        <v>0.05</v>
      </c>
      <c r="O70" s="196">
        <f t="shared" si="166"/>
        <v>0.05</v>
      </c>
      <c r="P70" s="196">
        <f t="shared" si="166"/>
        <v>0.05</v>
      </c>
      <c r="Q70" s="196">
        <f t="shared" si="166"/>
        <v>0.05</v>
      </c>
      <c r="R70" s="196">
        <f t="shared" si="166"/>
        <v>0.05</v>
      </c>
      <c r="S70" s="196">
        <f t="shared" si="166"/>
        <v>0.05</v>
      </c>
      <c r="T70" s="196">
        <f t="shared" ref="T70" si="167">S70</f>
        <v>0.05</v>
      </c>
      <c r="U70" s="196">
        <f t="shared" ref="U70" si="168">T70</f>
        <v>0.05</v>
      </c>
      <c r="V70" s="196">
        <f t="shared" ref="V70" si="169">U70</f>
        <v>0.05</v>
      </c>
      <c r="W70" s="196">
        <f t="shared" ref="W70" si="170">V70</f>
        <v>0.05</v>
      </c>
    </row>
    <row r="71" spans="1:47" ht="15" customHeight="1">
      <c r="E71" s="197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</row>
    <row r="72" spans="1:47" s="111" customFormat="1" ht="15" customHeight="1">
      <c r="B72" s="183" t="s">
        <v>710</v>
      </c>
      <c r="D72" s="183" t="s">
        <v>585</v>
      </c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</row>
    <row r="73" spans="1:47" ht="15" customHeight="1">
      <c r="B73" s="71"/>
      <c r="C73" s="81" t="s">
        <v>711</v>
      </c>
      <c r="D73" s="81"/>
      <c r="E73" s="81" t="s">
        <v>590</v>
      </c>
      <c r="F73" s="200">
        <f>'PL-CF-BS'!F186</f>
        <v>18.109063539999998</v>
      </c>
      <c r="G73" s="200">
        <f>'PL-CF-BS'!G186</f>
        <v>11.818485519999999</v>
      </c>
      <c r="H73" s="200">
        <f>'PL-CF-BS'!H186</f>
        <v>13.780132210000001</v>
      </c>
      <c r="I73" s="200">
        <f>'PL-CF-BS'!I186</f>
        <v>14.925736369999999</v>
      </c>
      <c r="J73" s="200">
        <f>'PL-CF-BS'!J186</f>
        <v>16.713004120000001</v>
      </c>
      <c r="K73" s="200">
        <f>'PL-CF-BS'!K186</f>
        <v>19.04141723</v>
      </c>
      <c r="L73" s="201">
        <f>L74+L75+L76+K78</f>
        <v>24.753842399</v>
      </c>
      <c r="M73" s="201">
        <f t="shared" ref="M73:W73" si="171">M74+M75+M76+L78</f>
        <v>32.179995118699999</v>
      </c>
      <c r="N73" s="201">
        <f t="shared" si="171"/>
        <v>41.833993654309999</v>
      </c>
      <c r="O73" s="201">
        <f t="shared" si="171"/>
        <v>54.384191750603001</v>
      </c>
      <c r="P73" s="201">
        <f t="shared" si="171"/>
        <v>70.699449275783905</v>
      </c>
      <c r="Q73" s="201">
        <f t="shared" si="171"/>
        <v>91.909284058519077</v>
      </c>
      <c r="R73" s="201">
        <f t="shared" si="171"/>
        <v>119.4820692760748</v>
      </c>
      <c r="S73" s="201">
        <f t="shared" si="171"/>
        <v>155.32669005889724</v>
      </c>
      <c r="T73" s="201">
        <f t="shared" si="171"/>
        <v>201.92469707656642</v>
      </c>
      <c r="U73" s="201">
        <f t="shared" si="171"/>
        <v>262.50210619953634</v>
      </c>
      <c r="V73" s="201">
        <f t="shared" si="171"/>
        <v>341.25273805939725</v>
      </c>
      <c r="W73" s="201">
        <f t="shared" si="171"/>
        <v>443.62855947721641</v>
      </c>
    </row>
    <row r="74" spans="1:47" ht="15" customHeight="1">
      <c r="B74" s="71"/>
      <c r="C74" s="70" t="s">
        <v>688</v>
      </c>
      <c r="E74" s="70" t="s">
        <v>559</v>
      </c>
      <c r="F74" s="154">
        <v>0</v>
      </c>
      <c r="G74" s="154">
        <f t="shared" ref="G74:M74" si="172">F73</f>
        <v>18.109063539999998</v>
      </c>
      <c r="H74" s="154">
        <f t="shared" si="172"/>
        <v>11.818485519999999</v>
      </c>
      <c r="I74" s="154">
        <f t="shared" si="172"/>
        <v>13.780132210000001</v>
      </c>
      <c r="J74" s="154">
        <f t="shared" si="172"/>
        <v>14.925736369999999</v>
      </c>
      <c r="K74" s="154">
        <f t="shared" si="172"/>
        <v>16.713004120000001</v>
      </c>
      <c r="L74" s="154">
        <f t="shared" si="172"/>
        <v>19.04141723</v>
      </c>
      <c r="M74" s="154">
        <f t="shared" si="172"/>
        <v>24.753842399</v>
      </c>
      <c r="N74" s="154">
        <f t="shared" ref="N74:S74" si="173">M73</f>
        <v>32.179995118699999</v>
      </c>
      <c r="O74" s="154">
        <f t="shared" si="173"/>
        <v>41.833993654309999</v>
      </c>
      <c r="P74" s="154">
        <f t="shared" si="173"/>
        <v>54.384191750603001</v>
      </c>
      <c r="Q74" s="154">
        <f t="shared" si="173"/>
        <v>70.699449275783905</v>
      </c>
      <c r="R74" s="154">
        <f t="shared" si="173"/>
        <v>91.909284058519077</v>
      </c>
      <c r="S74" s="154">
        <f t="shared" si="173"/>
        <v>119.4820692760748</v>
      </c>
      <c r="T74" s="154">
        <f t="shared" ref="T74" si="174">S73</f>
        <v>155.32669005889724</v>
      </c>
      <c r="U74" s="154">
        <f t="shared" ref="U74" si="175">T73</f>
        <v>201.92469707656642</v>
      </c>
      <c r="V74" s="154">
        <f t="shared" ref="V74" si="176">U73</f>
        <v>262.50210619953634</v>
      </c>
      <c r="W74" s="154">
        <f t="shared" ref="W74" si="177">V73</f>
        <v>341.25273805939725</v>
      </c>
    </row>
    <row r="75" spans="1:47" ht="15" customHeight="1">
      <c r="B75" s="71"/>
      <c r="C75" s="70" t="s">
        <v>712</v>
      </c>
      <c r="E75" s="70" t="s">
        <v>586</v>
      </c>
      <c r="F75" s="184">
        <f>'PL-CF-BS'!F108</f>
        <v>0</v>
      </c>
      <c r="G75" s="184">
        <f>'PL-CF-BS'!G108</f>
        <v>0</v>
      </c>
      <c r="H75" s="184">
        <f>'PL-CF-BS'!H108</f>
        <v>0</v>
      </c>
      <c r="I75" s="184">
        <f>'PL-CF-BS'!I108</f>
        <v>0</v>
      </c>
      <c r="J75" s="184">
        <f>'PL-CF-BS'!J108</f>
        <v>0</v>
      </c>
      <c r="K75" s="184">
        <f>'PL-CF-BS'!K108</f>
        <v>0</v>
      </c>
      <c r="L75" s="203">
        <v>0</v>
      </c>
      <c r="M75" s="203">
        <f>L75</f>
        <v>0</v>
      </c>
      <c r="N75" s="203">
        <f t="shared" ref="N75:S75" si="178">M75</f>
        <v>0</v>
      </c>
      <c r="O75" s="203">
        <f t="shared" si="178"/>
        <v>0</v>
      </c>
      <c r="P75" s="203">
        <f t="shared" si="178"/>
        <v>0</v>
      </c>
      <c r="Q75" s="203">
        <f t="shared" si="178"/>
        <v>0</v>
      </c>
      <c r="R75" s="203">
        <f t="shared" si="178"/>
        <v>0</v>
      </c>
      <c r="S75" s="203">
        <f t="shared" si="178"/>
        <v>0</v>
      </c>
      <c r="T75" s="203">
        <f t="shared" ref="T75" si="179">S75</f>
        <v>0</v>
      </c>
      <c r="U75" s="203">
        <f t="shared" ref="U75" si="180">T75</f>
        <v>0</v>
      </c>
      <c r="V75" s="203">
        <f t="shared" ref="V75" si="181">U75</f>
        <v>0</v>
      </c>
      <c r="W75" s="203">
        <f t="shared" ref="W75" si="182">V75</f>
        <v>0</v>
      </c>
    </row>
    <row r="76" spans="1:47" ht="15" customHeight="1">
      <c r="B76" s="71"/>
      <c r="C76" s="70" t="s">
        <v>713</v>
      </c>
      <c r="E76" s="70" t="s">
        <v>587</v>
      </c>
      <c r="F76" s="154">
        <f>-'PL-CF-BS'!F55</f>
        <v>4.5535545499999994</v>
      </c>
      <c r="G76" s="154">
        <f>-'PL-CF-BS'!G55</f>
        <v>3.8093247200000002</v>
      </c>
      <c r="H76" s="154">
        <f>-'PL-CF-BS'!H55</f>
        <v>3.4616466899999998</v>
      </c>
      <c r="I76" s="154">
        <f>-'PL-CF-BS'!I55</f>
        <v>3.4256041600000002</v>
      </c>
      <c r="J76" s="154">
        <f>-'PL-CF-BS'!J55</f>
        <v>4.2202677499999997</v>
      </c>
      <c r="K76" s="154">
        <f>-'PL-CF-BS'!K55</f>
        <v>6.2734361399999994</v>
      </c>
      <c r="L76" s="154">
        <f>L77*L74</f>
        <v>5.7124251690000003</v>
      </c>
      <c r="M76" s="154">
        <f>M77*M74</f>
        <v>7.4261527196999992</v>
      </c>
      <c r="N76" s="154">
        <f>N77*N74</f>
        <v>9.6539985356099987</v>
      </c>
      <c r="O76" s="154">
        <f t="shared" ref="O76:S76" si="183">O77*O74</f>
        <v>12.550198096293</v>
      </c>
      <c r="P76" s="154">
        <f t="shared" si="183"/>
        <v>16.3152575251809</v>
      </c>
      <c r="Q76" s="154">
        <f t="shared" si="183"/>
        <v>21.209834782735172</v>
      </c>
      <c r="R76" s="154">
        <f t="shared" si="183"/>
        <v>27.572785217555722</v>
      </c>
      <c r="S76" s="154">
        <f t="shared" si="183"/>
        <v>35.844620782822439</v>
      </c>
      <c r="T76" s="154">
        <f t="shared" ref="T76:W76" si="184">T77*T74</f>
        <v>46.598007017669168</v>
      </c>
      <c r="U76" s="154">
        <f t="shared" si="184"/>
        <v>60.577409122969925</v>
      </c>
      <c r="V76" s="154">
        <f t="shared" si="184"/>
        <v>78.750631859860903</v>
      </c>
      <c r="W76" s="154">
        <f t="shared" si="184"/>
        <v>102.37582141781917</v>
      </c>
    </row>
    <row r="77" spans="1:47" ht="15" customHeight="1">
      <c r="B77" s="71"/>
      <c r="C77" s="83" t="s">
        <v>714</v>
      </c>
      <c r="D77" s="83"/>
      <c r="E77" s="70" t="s">
        <v>589</v>
      </c>
      <c r="F77" s="204">
        <f t="shared" ref="F77:J77" si="185">F76/AVERAGE(F73:F74)</f>
        <v>0.50290337100446225</v>
      </c>
      <c r="G77" s="204">
        <f t="shared" si="185"/>
        <v>0.25456977531724412</v>
      </c>
      <c r="H77" s="204">
        <f t="shared" si="185"/>
        <v>0.27045575089339013</v>
      </c>
      <c r="I77" s="204">
        <f t="shared" si="185"/>
        <v>0.2386692568074176</v>
      </c>
      <c r="J77" s="204">
        <f t="shared" si="185"/>
        <v>0.2667784927363902</v>
      </c>
      <c r="K77" s="204">
        <f>K76/AVERAGE(K73:K74)</f>
        <v>0.35091806289294059</v>
      </c>
      <c r="L77" s="205">
        <v>0.3</v>
      </c>
      <c r="M77" s="205">
        <f>L77</f>
        <v>0.3</v>
      </c>
      <c r="N77" s="205">
        <f t="shared" ref="N77:S77" si="186">M77</f>
        <v>0.3</v>
      </c>
      <c r="O77" s="205">
        <f t="shared" si="186"/>
        <v>0.3</v>
      </c>
      <c r="P77" s="205">
        <f t="shared" si="186"/>
        <v>0.3</v>
      </c>
      <c r="Q77" s="205">
        <f t="shared" si="186"/>
        <v>0.3</v>
      </c>
      <c r="R77" s="205">
        <f t="shared" si="186"/>
        <v>0.3</v>
      </c>
      <c r="S77" s="205">
        <f t="shared" si="186"/>
        <v>0.3</v>
      </c>
      <c r="T77" s="205">
        <f t="shared" ref="T77:T78" si="187">S77</f>
        <v>0.3</v>
      </c>
      <c r="U77" s="205">
        <f t="shared" ref="U77:U78" si="188">T77</f>
        <v>0.3</v>
      </c>
      <c r="V77" s="205">
        <f t="shared" ref="V77:V78" si="189">U77</f>
        <v>0.3</v>
      </c>
      <c r="W77" s="205">
        <f t="shared" ref="W77:W78" si="190">V77</f>
        <v>0.3</v>
      </c>
    </row>
    <row r="78" spans="1:47" ht="15" customHeight="1">
      <c r="B78" s="71"/>
      <c r="C78" s="70" t="s">
        <v>715</v>
      </c>
      <c r="E78" s="70" t="s">
        <v>588</v>
      </c>
      <c r="F78" s="202">
        <v>0</v>
      </c>
      <c r="G78" s="202">
        <v>0</v>
      </c>
      <c r="H78" s="202">
        <v>0</v>
      </c>
      <c r="I78" s="202">
        <v>0</v>
      </c>
      <c r="J78" s="202">
        <v>0</v>
      </c>
      <c r="K78" s="202">
        <v>0</v>
      </c>
      <c r="L78" s="203">
        <v>0</v>
      </c>
      <c r="M78" s="203">
        <f>L78</f>
        <v>0</v>
      </c>
      <c r="N78" s="203">
        <f t="shared" ref="N78:S78" si="191">M78</f>
        <v>0</v>
      </c>
      <c r="O78" s="203">
        <f t="shared" si="191"/>
        <v>0</v>
      </c>
      <c r="P78" s="203">
        <f t="shared" si="191"/>
        <v>0</v>
      </c>
      <c r="Q78" s="203">
        <f t="shared" si="191"/>
        <v>0</v>
      </c>
      <c r="R78" s="203">
        <f t="shared" si="191"/>
        <v>0</v>
      </c>
      <c r="S78" s="203">
        <f t="shared" si="191"/>
        <v>0</v>
      </c>
      <c r="T78" s="203">
        <f t="shared" si="187"/>
        <v>0</v>
      </c>
      <c r="U78" s="203">
        <f t="shared" si="188"/>
        <v>0</v>
      </c>
      <c r="V78" s="203">
        <f t="shared" si="189"/>
        <v>0</v>
      </c>
      <c r="W78" s="203">
        <f t="shared" si="190"/>
        <v>0</v>
      </c>
    </row>
    <row r="79" spans="1:47" ht="15" customHeight="1">
      <c r="F79" s="103"/>
      <c r="G79" s="103"/>
      <c r="H79" s="103"/>
      <c r="I79" s="103"/>
      <c r="J79" s="103"/>
      <c r="K79" s="103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</row>
    <row r="80" spans="1:47" ht="15" customHeight="1"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</row>
    <row r="81" spans="6:47" ht="15" customHeight="1"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</row>
    <row r="82" spans="6:47" ht="15" customHeight="1"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</row>
    <row r="83" spans="6:47" ht="15" customHeight="1"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</row>
    <row r="84" spans="6:47" ht="15" customHeight="1"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</row>
    <row r="85" spans="6:47" ht="15" customHeight="1"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</row>
    <row r="86" spans="6:47" ht="15" customHeight="1"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</row>
    <row r="87" spans="6:47" ht="15" customHeight="1"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</row>
    <row r="88" spans="6:47" ht="15" customHeight="1"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</row>
    <row r="89" spans="6:47" ht="15" customHeight="1"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</row>
    <row r="90" spans="6:47" ht="15" customHeight="1"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</row>
    <row r="91" spans="6:47" ht="15" customHeight="1"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</row>
    <row r="92" spans="6:47" ht="15" customHeight="1"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</row>
    <row r="93" spans="6:47" ht="15" customHeight="1"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</row>
    <row r="94" spans="6:47" ht="15" customHeight="1"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</row>
    <row r="95" spans="6:47" ht="15" customHeight="1"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</row>
  </sheetData>
  <phoneticPr fontId="5" type="noConversion"/>
  <pageMargins left="0.17" right="0.19" top="0.33" bottom="0.47" header="0.33" footer="0.5"/>
  <pageSetup scale="61" orientation="landscape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B1:W92"/>
  <sheetViews>
    <sheetView view="pageBreakPreview" zoomScaleNormal="100" zoomScaleSheetLayoutView="100" workbookViewId="0">
      <pane xSplit="5" ySplit="3" topLeftCell="F4" activePane="bottomRight" state="frozen"/>
      <selection activeCell="Z17" sqref="Z17"/>
      <selection pane="topRight" activeCell="Z17" sqref="Z17"/>
      <selection pane="bottomLeft" activeCell="Z17" sqref="Z17"/>
      <selection pane="bottomRight" activeCell="I28" sqref="I28"/>
    </sheetView>
  </sheetViews>
  <sheetFormatPr baseColWidth="10" defaultColWidth="8.33203125" defaultRowHeight="15" customHeight="1" outlineLevelCol="1"/>
  <cols>
    <col min="1" max="2" width="2.6640625" style="70" customWidth="1"/>
    <col min="3" max="3" width="19.5" style="70" customWidth="1"/>
    <col min="4" max="4" width="3.6640625" style="70" hidden="1" customWidth="1" outlineLevel="1"/>
    <col min="5" max="5" width="22.5" style="70" hidden="1" customWidth="1" outlineLevel="1"/>
    <col min="6" max="6" width="8.5" style="70" customWidth="1" collapsed="1"/>
    <col min="7" max="23" width="8.5" style="70" customWidth="1"/>
    <col min="24" max="24" width="2.6640625" style="70" customWidth="1"/>
    <col min="25" max="16384" width="8.33203125" style="70"/>
  </cols>
  <sheetData>
    <row r="1" spans="2:23" s="69" customFormat="1" ht="15" customHeight="1">
      <c r="B1" s="66" t="s">
        <v>54</v>
      </c>
      <c r="C1" s="66"/>
      <c r="D1" s="66" t="s">
        <v>525</v>
      </c>
      <c r="E1" s="66"/>
      <c r="F1" s="67">
        <f>'PL-CF-BS'!F1</f>
        <v>0</v>
      </c>
      <c r="G1" s="67">
        <f>'PL-CF-BS'!G1</f>
        <v>0</v>
      </c>
      <c r="H1" s="67">
        <f>'PL-CF-BS'!H1</f>
        <v>0</v>
      </c>
      <c r="I1" s="67">
        <f>'PL-CF-BS'!I1</f>
        <v>0</v>
      </c>
      <c r="J1" s="67">
        <f>'PL-CF-BS'!J1</f>
        <v>0</v>
      </c>
      <c r="K1" s="67">
        <f>'PL-CF-BS'!K1</f>
        <v>0</v>
      </c>
      <c r="L1" s="67">
        <f ca="1">'PL-CF-BS'!L1</f>
        <v>0</v>
      </c>
      <c r="M1" s="67">
        <f ca="1">'PL-CF-BS'!M1</f>
        <v>0</v>
      </c>
      <c r="N1" s="67">
        <f ca="1">'PL-CF-BS'!N1</f>
        <v>0</v>
      </c>
      <c r="O1" s="67">
        <f ca="1">'PL-CF-BS'!O1</f>
        <v>0</v>
      </c>
      <c r="P1" s="67">
        <f ca="1">'PL-CF-BS'!P1</f>
        <v>0</v>
      </c>
      <c r="Q1" s="67">
        <f ca="1">'PL-CF-BS'!Q1</f>
        <v>0</v>
      </c>
      <c r="R1" s="67">
        <f ca="1">'PL-CF-BS'!R1</f>
        <v>0</v>
      </c>
      <c r="S1" s="67">
        <f ca="1">'PL-CF-BS'!S1</f>
        <v>0</v>
      </c>
      <c r="T1" s="67">
        <f ca="1">'PL-CF-BS'!T1</f>
        <v>0</v>
      </c>
      <c r="U1" s="67">
        <f ca="1">'PL-CF-BS'!U1</f>
        <v>0</v>
      </c>
      <c r="V1" s="67">
        <f ca="1">'PL-CF-BS'!V1</f>
        <v>0</v>
      </c>
      <c r="W1" s="67">
        <f ca="1">'PL-CF-BS'!W1</f>
        <v>0</v>
      </c>
    </row>
    <row r="2" spans="2:23" ht="15" customHeight="1">
      <c r="C2" s="71"/>
      <c r="D2" s="71"/>
      <c r="E2" s="71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143"/>
      <c r="T2" s="72"/>
      <c r="U2" s="143"/>
      <c r="V2" s="72"/>
      <c r="W2" s="143"/>
    </row>
    <row r="3" spans="2:23" s="76" customFormat="1" ht="15" customHeight="1">
      <c r="B3" s="73" t="s">
        <v>642</v>
      </c>
      <c r="C3" s="144"/>
      <c r="D3" s="75" t="s">
        <v>526</v>
      </c>
      <c r="E3" s="144"/>
      <c r="F3" s="144" t="str">
        <f>'S&amp;C'!F3</f>
        <v>2011A</v>
      </c>
      <c r="G3" s="144" t="str">
        <f>'S&amp;C'!G3</f>
        <v>2012A</v>
      </c>
      <c r="H3" s="144" t="str">
        <f>'S&amp;C'!H3</f>
        <v>2013A</v>
      </c>
      <c r="I3" s="144" t="str">
        <f>'S&amp;C'!I3</f>
        <v>2014A</v>
      </c>
      <c r="J3" s="144" t="str">
        <f>'S&amp;C'!J3</f>
        <v>2015A</v>
      </c>
      <c r="K3" s="144" t="str">
        <f>'S&amp;C'!K3</f>
        <v>2016A</v>
      </c>
      <c r="L3" s="144" t="str">
        <f>'S&amp;C'!L3</f>
        <v>2017E</v>
      </c>
      <c r="M3" s="144" t="str">
        <f>'S&amp;C'!M3</f>
        <v>2018E</v>
      </c>
      <c r="N3" s="144" t="str">
        <f>'S&amp;C'!N3</f>
        <v>2019E</v>
      </c>
      <c r="O3" s="144" t="str">
        <f>'S&amp;C'!O3</f>
        <v>2020E</v>
      </c>
      <c r="P3" s="144" t="str">
        <f>'S&amp;C'!P3</f>
        <v>2021E</v>
      </c>
      <c r="Q3" s="144" t="str">
        <f>'S&amp;C'!Q3</f>
        <v>2022E</v>
      </c>
      <c r="R3" s="144" t="str">
        <f>'S&amp;C'!R3</f>
        <v>2023E</v>
      </c>
      <c r="S3" s="144" t="str">
        <f>'S&amp;C'!S3</f>
        <v>2024E</v>
      </c>
      <c r="T3" s="144" t="str">
        <f>'S&amp;C'!T3</f>
        <v>2025E</v>
      </c>
      <c r="U3" s="144" t="str">
        <f>'S&amp;C'!U3</f>
        <v>2026E</v>
      </c>
      <c r="V3" s="144" t="str">
        <f>'S&amp;C'!V3</f>
        <v>2027E</v>
      </c>
      <c r="W3" s="144" t="str">
        <f>'S&amp;C'!W3</f>
        <v>2028E</v>
      </c>
    </row>
    <row r="4" spans="2:23" s="183" customFormat="1" ht="15" customHeight="1">
      <c r="B4" s="145" t="s">
        <v>685</v>
      </c>
      <c r="C4" s="207"/>
      <c r="D4" s="207" t="s">
        <v>499</v>
      </c>
      <c r="E4" s="207"/>
      <c r="F4" s="208">
        <f t="shared" ref="F4:H4" si="0">F5+F6</f>
        <v>0</v>
      </c>
      <c r="G4" s="208">
        <f t="shared" si="0"/>
        <v>0</v>
      </c>
      <c r="H4" s="208">
        <f t="shared" si="0"/>
        <v>0</v>
      </c>
      <c r="I4" s="208">
        <f t="shared" ref="I4:L4" si="1">I5+I6</f>
        <v>79.132923680000005</v>
      </c>
      <c r="J4" s="209">
        <f t="shared" si="1"/>
        <v>40.279001320000006</v>
      </c>
      <c r="K4" s="208">
        <f t="shared" ref="K4" si="2">K5+K6</f>
        <v>116.66823614999998</v>
      </c>
      <c r="L4" s="209">
        <f t="shared" si="1"/>
        <v>40</v>
      </c>
      <c r="M4" s="209">
        <f>M5+M6</f>
        <v>40</v>
      </c>
      <c r="N4" s="209">
        <f t="shared" ref="N4:S4" si="3">N5+N6</f>
        <v>40</v>
      </c>
      <c r="O4" s="209">
        <f t="shared" si="3"/>
        <v>40</v>
      </c>
      <c r="P4" s="209">
        <f t="shared" si="3"/>
        <v>40</v>
      </c>
      <c r="Q4" s="209">
        <f t="shared" si="3"/>
        <v>40</v>
      </c>
      <c r="R4" s="209">
        <f t="shared" si="3"/>
        <v>40</v>
      </c>
      <c r="S4" s="209">
        <f t="shared" si="3"/>
        <v>40</v>
      </c>
      <c r="T4" s="209">
        <f t="shared" ref="T4:U4" si="4">T5+T6</f>
        <v>40</v>
      </c>
      <c r="U4" s="209">
        <f t="shared" si="4"/>
        <v>40</v>
      </c>
      <c r="V4" s="209">
        <f t="shared" ref="V4:W4" si="5">V5+V6</f>
        <v>40</v>
      </c>
      <c r="W4" s="209">
        <f t="shared" si="5"/>
        <v>40</v>
      </c>
    </row>
    <row r="5" spans="2:23" ht="15" customHeight="1">
      <c r="C5" s="70" t="s">
        <v>686</v>
      </c>
      <c r="E5" s="70" t="s">
        <v>555</v>
      </c>
      <c r="F5" s="210">
        <f t="shared" ref="F5:H5" si="6">F27</f>
        <v>0</v>
      </c>
      <c r="G5" s="201">
        <f t="shared" si="6"/>
        <v>0</v>
      </c>
      <c r="H5" s="201">
        <f t="shared" si="6"/>
        <v>0</v>
      </c>
      <c r="I5" s="201">
        <f>I27</f>
        <v>75.132923680000005</v>
      </c>
      <c r="J5" s="211">
        <f>J27</f>
        <v>24.279001320000006</v>
      </c>
      <c r="K5" s="201">
        <f>K27</f>
        <v>107.90205248999999</v>
      </c>
      <c r="L5" s="212">
        <v>30</v>
      </c>
      <c r="M5" s="212">
        <v>30</v>
      </c>
      <c r="N5" s="212">
        <v>30</v>
      </c>
      <c r="O5" s="212">
        <v>30</v>
      </c>
      <c r="P5" s="212">
        <v>30</v>
      </c>
      <c r="Q5" s="212">
        <v>30</v>
      </c>
      <c r="R5" s="212">
        <v>30</v>
      </c>
      <c r="S5" s="212">
        <v>30</v>
      </c>
      <c r="T5" s="212">
        <v>30</v>
      </c>
      <c r="U5" s="212">
        <v>30</v>
      </c>
      <c r="V5" s="212">
        <v>30</v>
      </c>
      <c r="W5" s="212">
        <v>30</v>
      </c>
    </row>
    <row r="6" spans="2:23" ht="15" customHeight="1">
      <c r="C6" s="70" t="s">
        <v>687</v>
      </c>
      <c r="E6" s="70" t="s">
        <v>557</v>
      </c>
      <c r="F6" s="165">
        <f t="shared" ref="F6:H6" si="7">F12</f>
        <v>0</v>
      </c>
      <c r="G6" s="165">
        <f t="shared" si="7"/>
        <v>0</v>
      </c>
      <c r="H6" s="165">
        <f t="shared" si="7"/>
        <v>0</v>
      </c>
      <c r="I6" s="165">
        <f>I12</f>
        <v>4</v>
      </c>
      <c r="J6" s="192">
        <f>J12</f>
        <v>16</v>
      </c>
      <c r="K6" s="165">
        <f>K12</f>
        <v>8.7661836600000029</v>
      </c>
      <c r="L6" s="213">
        <v>10</v>
      </c>
      <c r="M6" s="213">
        <f>L6</f>
        <v>10</v>
      </c>
      <c r="N6" s="213">
        <f t="shared" ref="N6:T6" si="8">M6</f>
        <v>10</v>
      </c>
      <c r="O6" s="213">
        <f t="shared" si="8"/>
        <v>10</v>
      </c>
      <c r="P6" s="213">
        <f t="shared" si="8"/>
        <v>10</v>
      </c>
      <c r="Q6" s="213">
        <f t="shared" si="8"/>
        <v>10</v>
      </c>
      <c r="R6" s="213">
        <f t="shared" si="8"/>
        <v>10</v>
      </c>
      <c r="S6" s="213">
        <f t="shared" si="8"/>
        <v>10</v>
      </c>
      <c r="T6" s="213">
        <f t="shared" si="8"/>
        <v>10</v>
      </c>
      <c r="U6" s="213">
        <f t="shared" ref="U6" si="9">T6</f>
        <v>10</v>
      </c>
      <c r="V6" s="213">
        <f t="shared" ref="V6" si="10">U6</f>
        <v>10</v>
      </c>
      <c r="W6" s="213">
        <f t="shared" ref="W6" si="11">V6</f>
        <v>10</v>
      </c>
    </row>
    <row r="7" spans="2:23" ht="15" customHeight="1">
      <c r="F7" s="214"/>
      <c r="G7" s="214"/>
      <c r="H7" s="214"/>
      <c r="I7" s="214"/>
      <c r="J7" s="215"/>
      <c r="K7" s="214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</row>
    <row r="8" spans="2:23" ht="15" customHeight="1">
      <c r="D8" s="81"/>
      <c r="F8" s="151"/>
      <c r="G8" s="151"/>
      <c r="H8" s="151"/>
      <c r="I8" s="151"/>
      <c r="K8" s="151"/>
    </row>
    <row r="9" spans="2:23" s="111" customFormat="1" ht="15" customHeight="1">
      <c r="B9" s="183" t="s">
        <v>414</v>
      </c>
      <c r="D9" s="183" t="s">
        <v>558</v>
      </c>
      <c r="F9" s="178"/>
      <c r="G9" s="178"/>
      <c r="H9" s="178"/>
      <c r="I9" s="216">
        <v>287</v>
      </c>
      <c r="J9" s="216">
        <v>383</v>
      </c>
      <c r="K9" s="216">
        <v>421.48571977</v>
      </c>
      <c r="L9" s="217">
        <f>L10+L11+L12-L13</f>
        <v>475.78294046000002</v>
      </c>
      <c r="M9" s="217">
        <f t="shared" ref="M9:W9" si="12">M10+M11+M12-M13</f>
        <v>524.43155080500003</v>
      </c>
      <c r="N9" s="217">
        <f t="shared" si="12"/>
        <v>568.7558559775</v>
      </c>
      <c r="O9" s="217">
        <f t="shared" si="12"/>
        <v>610.91800856375005</v>
      </c>
      <c r="P9" s="217">
        <f t="shared" si="12"/>
        <v>651.99908485687502</v>
      </c>
      <c r="Q9" s="217">
        <f t="shared" si="12"/>
        <v>692.53962300343755</v>
      </c>
      <c r="R9" s="217">
        <f t="shared" si="12"/>
        <v>732.80989207671882</v>
      </c>
      <c r="S9" s="217">
        <f t="shared" si="12"/>
        <v>772.94502661335946</v>
      </c>
      <c r="T9" s="217">
        <f t="shared" si="12"/>
        <v>813.01259388167978</v>
      </c>
      <c r="U9" s="217">
        <f t="shared" si="12"/>
        <v>853.04637751583994</v>
      </c>
      <c r="V9" s="217">
        <f t="shared" si="12"/>
        <v>893.06326933292007</v>
      </c>
      <c r="W9" s="217">
        <f t="shared" si="12"/>
        <v>933.07171524146008</v>
      </c>
    </row>
    <row r="10" spans="2:23" ht="15" customHeight="1">
      <c r="B10" s="81"/>
      <c r="C10" s="70" t="s">
        <v>688</v>
      </c>
      <c r="E10" s="70" t="s">
        <v>559</v>
      </c>
      <c r="F10" s="151"/>
      <c r="G10" s="151"/>
      <c r="H10" s="154"/>
      <c r="I10" s="218">
        <v>256</v>
      </c>
      <c r="J10" s="154">
        <f>I9</f>
        <v>287</v>
      </c>
      <c r="K10" s="154">
        <f>J9</f>
        <v>383</v>
      </c>
      <c r="L10" s="154">
        <f t="shared" ref="L10:M10" si="13">K9</f>
        <v>421.48571977</v>
      </c>
      <c r="M10" s="154">
        <f t="shared" si="13"/>
        <v>475.78294046000002</v>
      </c>
      <c r="N10" s="154">
        <f t="shared" ref="N10:T10" si="14">M9</f>
        <v>524.43155080500003</v>
      </c>
      <c r="O10" s="154">
        <f t="shared" si="14"/>
        <v>568.7558559775</v>
      </c>
      <c r="P10" s="154">
        <f t="shared" si="14"/>
        <v>610.91800856375005</v>
      </c>
      <c r="Q10" s="154">
        <f t="shared" si="14"/>
        <v>651.99908485687502</v>
      </c>
      <c r="R10" s="154">
        <f t="shared" si="14"/>
        <v>692.53962300343755</v>
      </c>
      <c r="S10" s="154">
        <f t="shared" si="14"/>
        <v>732.80989207671882</v>
      </c>
      <c r="T10" s="154">
        <f t="shared" si="14"/>
        <v>772.94502661335946</v>
      </c>
      <c r="U10" s="154">
        <f t="shared" ref="U10" si="15">T9</f>
        <v>813.01259388167978</v>
      </c>
      <c r="V10" s="154">
        <f t="shared" ref="V10" si="16">U9</f>
        <v>853.04637751583994</v>
      </c>
      <c r="W10" s="154">
        <f t="shared" ref="W10" si="17">V9</f>
        <v>893.06326933292007</v>
      </c>
    </row>
    <row r="11" spans="2:23" ht="15" customHeight="1">
      <c r="B11" s="81"/>
      <c r="C11" s="70" t="s">
        <v>415</v>
      </c>
      <c r="E11" s="70" t="s">
        <v>560</v>
      </c>
      <c r="F11" s="151"/>
      <c r="G11" s="151"/>
      <c r="H11" s="154"/>
      <c r="I11" s="218">
        <v>27</v>
      </c>
      <c r="J11" s="219">
        <v>80</v>
      </c>
      <c r="K11" s="218">
        <v>29.71953611</v>
      </c>
      <c r="L11" s="220">
        <f t="shared" ref="L11:S11" si="18">-L28</f>
        <v>47.297220689999996</v>
      </c>
      <c r="M11" s="220">
        <f t="shared" si="18"/>
        <v>38.648610344999994</v>
      </c>
      <c r="N11" s="220">
        <f t="shared" si="18"/>
        <v>34.324305172499997</v>
      </c>
      <c r="O11" s="220">
        <f t="shared" si="18"/>
        <v>32.162152586250002</v>
      </c>
      <c r="P11" s="220">
        <f t="shared" si="18"/>
        <v>31.081076293125001</v>
      </c>
      <c r="Q11" s="220">
        <f t="shared" si="18"/>
        <v>30.540538146562501</v>
      </c>
      <c r="R11" s="220">
        <f t="shared" si="18"/>
        <v>30.270269073281248</v>
      </c>
      <c r="S11" s="220">
        <f t="shared" si="18"/>
        <v>30.135134536640624</v>
      </c>
      <c r="T11" s="220">
        <f t="shared" ref="T11:U11" si="19">-T28</f>
        <v>30.06756726832031</v>
      </c>
      <c r="U11" s="220">
        <f t="shared" si="19"/>
        <v>30.033783634160155</v>
      </c>
      <c r="V11" s="220">
        <f t="shared" ref="V11:W11" si="20">-V28</f>
        <v>30.016891817080079</v>
      </c>
      <c r="W11" s="220">
        <f t="shared" si="20"/>
        <v>30.00844590854004</v>
      </c>
    </row>
    <row r="12" spans="2:23" ht="15" customHeight="1">
      <c r="B12" s="81"/>
      <c r="C12" s="70" t="s">
        <v>689</v>
      </c>
      <c r="E12" s="70" t="s">
        <v>556</v>
      </c>
      <c r="F12" s="221"/>
      <c r="G12" s="221"/>
      <c r="H12" s="222"/>
      <c r="I12" s="154">
        <f t="shared" ref="I12:J12" si="21">I9-I10-I11+I13</f>
        <v>4</v>
      </c>
      <c r="J12" s="154">
        <f t="shared" si="21"/>
        <v>16</v>
      </c>
      <c r="K12" s="154">
        <f>K9-K10-K11+K13</f>
        <v>8.7661836600000029</v>
      </c>
      <c r="L12" s="220">
        <f>L6</f>
        <v>10</v>
      </c>
      <c r="M12" s="220">
        <f>M6</f>
        <v>10</v>
      </c>
      <c r="N12" s="220">
        <f t="shared" ref="N12:S12" si="22">N6</f>
        <v>10</v>
      </c>
      <c r="O12" s="220">
        <f t="shared" si="22"/>
        <v>10</v>
      </c>
      <c r="P12" s="220">
        <f t="shared" si="22"/>
        <v>10</v>
      </c>
      <c r="Q12" s="220">
        <f t="shared" si="22"/>
        <v>10</v>
      </c>
      <c r="R12" s="220">
        <f t="shared" si="22"/>
        <v>10</v>
      </c>
      <c r="S12" s="220">
        <f t="shared" si="22"/>
        <v>10</v>
      </c>
      <c r="T12" s="220">
        <f t="shared" ref="T12:U12" si="23">T6</f>
        <v>10</v>
      </c>
      <c r="U12" s="220">
        <f t="shared" si="23"/>
        <v>10</v>
      </c>
      <c r="V12" s="220">
        <f t="shared" ref="V12:W12" si="24">V6</f>
        <v>10</v>
      </c>
      <c r="W12" s="220">
        <f t="shared" si="24"/>
        <v>10</v>
      </c>
    </row>
    <row r="13" spans="2:23" ht="15" customHeight="1">
      <c r="B13" s="81"/>
      <c r="C13" s="70" t="s">
        <v>690</v>
      </c>
      <c r="E13" s="70" t="s">
        <v>573</v>
      </c>
      <c r="F13" s="148">
        <v>0</v>
      </c>
      <c r="G13" s="148">
        <v>0</v>
      </c>
      <c r="H13" s="148">
        <v>0</v>
      </c>
      <c r="I13" s="148">
        <v>0</v>
      </c>
      <c r="J13" s="148">
        <v>0</v>
      </c>
      <c r="K13" s="148">
        <v>0</v>
      </c>
      <c r="L13" s="149">
        <v>3</v>
      </c>
      <c r="M13" s="149">
        <v>0</v>
      </c>
      <c r="N13" s="149">
        <v>0</v>
      </c>
      <c r="O13" s="149">
        <v>0</v>
      </c>
      <c r="P13" s="149">
        <v>0</v>
      </c>
      <c r="Q13" s="149">
        <v>0</v>
      </c>
      <c r="R13" s="149">
        <v>0</v>
      </c>
      <c r="S13" s="149">
        <v>0</v>
      </c>
      <c r="T13" s="149">
        <v>0</v>
      </c>
      <c r="U13" s="149">
        <v>0</v>
      </c>
      <c r="V13" s="149">
        <v>0</v>
      </c>
      <c r="W13" s="149">
        <v>0</v>
      </c>
    </row>
    <row r="14" spans="2:23" ht="15" customHeight="1">
      <c r="B14" s="81"/>
    </row>
    <row r="15" spans="2:23" s="111" customFormat="1" ht="15" customHeight="1">
      <c r="B15" s="183" t="s">
        <v>691</v>
      </c>
      <c r="D15" s="183" t="s">
        <v>562</v>
      </c>
      <c r="F15" s="178"/>
      <c r="G15" s="178"/>
      <c r="H15" s="178"/>
      <c r="I15" s="217">
        <f>I9-I22-I20</f>
        <v>124.65276533000002</v>
      </c>
      <c r="J15" s="217">
        <f>J9-J22-J20</f>
        <v>146.67158015999999</v>
      </c>
      <c r="K15" s="217">
        <f>K9-K22-K20</f>
        <v>174.90279423000001</v>
      </c>
      <c r="L15" s="217">
        <f>K15+L16-L18</f>
        <v>205.9807036696356</v>
      </c>
      <c r="M15" s="217">
        <f t="shared" ref="M15:W15" si="25">L15+M16-M18</f>
        <v>242.85372267577594</v>
      </c>
      <c r="N15" s="217">
        <f t="shared" si="25"/>
        <v>283.15419860327853</v>
      </c>
      <c r="O15" s="217">
        <f t="shared" si="25"/>
        <v>326.64300746192964</v>
      </c>
      <c r="P15" s="217">
        <f t="shared" si="25"/>
        <v>373.20058725662233</v>
      </c>
      <c r="Q15" s="217">
        <f t="shared" si="25"/>
        <v>422.7671569898032</v>
      </c>
      <c r="R15" s="217">
        <f t="shared" si="25"/>
        <v>475.3128261626955</v>
      </c>
      <c r="S15" s="217">
        <f t="shared" si="25"/>
        <v>530.82264952591095</v>
      </c>
      <c r="T15" s="217">
        <f t="shared" si="25"/>
        <v>589.28915445475525</v>
      </c>
      <c r="U15" s="217">
        <f t="shared" si="25"/>
        <v>650.70860463688143</v>
      </c>
      <c r="V15" s="217">
        <f t="shared" si="25"/>
        <v>715.0791319161159</v>
      </c>
      <c r="W15" s="217">
        <f t="shared" si="25"/>
        <v>782.3998022143719</v>
      </c>
    </row>
    <row r="16" spans="2:23" ht="15" customHeight="1">
      <c r="B16" s="81"/>
      <c r="C16" s="70" t="s">
        <v>692</v>
      </c>
      <c r="E16" s="70" t="s">
        <v>563</v>
      </c>
      <c r="F16" s="100"/>
      <c r="G16" s="100"/>
      <c r="H16" s="100"/>
      <c r="I16" s="223">
        <v>21</v>
      </c>
      <c r="J16" s="223">
        <v>24</v>
      </c>
      <c r="K16" s="223">
        <v>29.657455970000001</v>
      </c>
      <c r="L16" s="224">
        <f t="shared" ref="L16:W16" si="26">L17*AVERAGE(K9:L9)</f>
        <v>33.07790943963559</v>
      </c>
      <c r="M16" s="224">
        <f t="shared" si="26"/>
        <v>36.873019006140325</v>
      </c>
      <c r="N16" s="224">
        <f t="shared" si="26"/>
        <v>40.300475927502589</v>
      </c>
      <c r="O16" s="224">
        <f t="shared" si="26"/>
        <v>43.48880885865109</v>
      </c>
      <c r="P16" s="224">
        <f t="shared" si="26"/>
        <v>46.5575797946927</v>
      </c>
      <c r="Q16" s="224">
        <f t="shared" si="26"/>
        <v>49.566569733180877</v>
      </c>
      <c r="R16" s="224">
        <f t="shared" si="26"/>
        <v>52.545669172892332</v>
      </c>
      <c r="S16" s="224">
        <f t="shared" si="26"/>
        <v>55.509823363215432</v>
      </c>
      <c r="T16" s="224">
        <f t="shared" si="26"/>
        <v>58.466504928844351</v>
      </c>
      <c r="U16" s="224">
        <f t="shared" si="26"/>
        <v>61.41945018212617</v>
      </c>
      <c r="V16" s="224">
        <f t="shared" si="26"/>
        <v>64.370527279234452</v>
      </c>
      <c r="W16" s="224">
        <f t="shared" si="26"/>
        <v>67.320670298255976</v>
      </c>
    </row>
    <row r="17" spans="2:23" ht="15" customHeight="1">
      <c r="B17" s="81"/>
      <c r="C17" s="83" t="s">
        <v>693</v>
      </c>
      <c r="D17" s="83"/>
      <c r="E17" s="83" t="s">
        <v>564</v>
      </c>
      <c r="F17" s="103"/>
      <c r="G17" s="103"/>
      <c r="H17" s="103"/>
      <c r="I17" s="204">
        <f>I16/AVERAGE(H9:I9)</f>
        <v>7.3170731707317069E-2</v>
      </c>
      <c r="J17" s="204">
        <f>J16/AVERAGE(I9:J9)</f>
        <v>7.1641791044776124E-2</v>
      </c>
      <c r="K17" s="204">
        <f>K16/AVERAGE(J9:K9)</f>
        <v>7.3730223523368388E-2</v>
      </c>
      <c r="L17" s="225">
        <f>K17</f>
        <v>7.3730223523368388E-2</v>
      </c>
      <c r="M17" s="225">
        <f>L17</f>
        <v>7.3730223523368388E-2</v>
      </c>
      <c r="N17" s="225">
        <f t="shared" ref="N17:T17" si="27">M17</f>
        <v>7.3730223523368388E-2</v>
      </c>
      <c r="O17" s="225">
        <f t="shared" si="27"/>
        <v>7.3730223523368388E-2</v>
      </c>
      <c r="P17" s="225">
        <f t="shared" si="27"/>
        <v>7.3730223523368388E-2</v>
      </c>
      <c r="Q17" s="225">
        <f t="shared" si="27"/>
        <v>7.3730223523368388E-2</v>
      </c>
      <c r="R17" s="225">
        <f t="shared" si="27"/>
        <v>7.3730223523368388E-2</v>
      </c>
      <c r="S17" s="225">
        <f t="shared" si="27"/>
        <v>7.3730223523368388E-2</v>
      </c>
      <c r="T17" s="225">
        <f t="shared" si="27"/>
        <v>7.3730223523368388E-2</v>
      </c>
      <c r="U17" s="225">
        <f t="shared" ref="U17" si="28">T17</f>
        <v>7.3730223523368388E-2</v>
      </c>
      <c r="V17" s="225">
        <f t="shared" ref="V17" si="29">U17</f>
        <v>7.3730223523368388E-2</v>
      </c>
      <c r="W17" s="225">
        <f t="shared" ref="W17" si="30">V17</f>
        <v>7.3730223523368388E-2</v>
      </c>
    </row>
    <row r="18" spans="2:23" s="229" customFormat="1" ht="15" customHeight="1">
      <c r="B18" s="226"/>
      <c r="C18" s="70" t="s">
        <v>694</v>
      </c>
      <c r="D18" s="70"/>
      <c r="E18" s="70" t="s">
        <v>565</v>
      </c>
      <c r="F18" s="227"/>
      <c r="G18" s="227"/>
      <c r="H18" s="100">
        <f t="shared" ref="H18:J18" si="31">G15+H16-H15</f>
        <v>0</v>
      </c>
      <c r="I18" s="100"/>
      <c r="J18" s="100">
        <f t="shared" si="31"/>
        <v>1.9811851700000318</v>
      </c>
      <c r="K18" s="100">
        <f>J15+K16-K15</f>
        <v>1.4262418999999795</v>
      </c>
      <c r="L18" s="228">
        <v>2</v>
      </c>
      <c r="M18" s="228">
        <v>0</v>
      </c>
      <c r="N18" s="228">
        <v>0</v>
      </c>
      <c r="O18" s="228">
        <v>0</v>
      </c>
      <c r="P18" s="228">
        <v>0</v>
      </c>
      <c r="Q18" s="228">
        <v>0</v>
      </c>
      <c r="R18" s="228">
        <v>0</v>
      </c>
      <c r="S18" s="228">
        <v>0</v>
      </c>
      <c r="T18" s="228">
        <v>0</v>
      </c>
      <c r="U18" s="228">
        <v>0</v>
      </c>
      <c r="V18" s="228">
        <v>0</v>
      </c>
      <c r="W18" s="228">
        <v>0</v>
      </c>
    </row>
    <row r="19" spans="2:23" ht="15" customHeight="1">
      <c r="B19" s="8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</row>
    <row r="20" spans="2:23" s="111" customFormat="1" ht="15" customHeight="1">
      <c r="B20" s="183" t="s">
        <v>416</v>
      </c>
      <c r="D20" s="183" t="s">
        <v>566</v>
      </c>
      <c r="F20" s="230">
        <v>0</v>
      </c>
      <c r="G20" s="230">
        <v>0</v>
      </c>
      <c r="H20" s="230">
        <v>0</v>
      </c>
      <c r="I20" s="230">
        <v>0</v>
      </c>
      <c r="J20" s="230">
        <v>0</v>
      </c>
      <c r="K20" s="230">
        <v>0</v>
      </c>
      <c r="L20" s="231">
        <v>1</v>
      </c>
      <c r="M20" s="231">
        <v>2</v>
      </c>
      <c r="N20" s="231">
        <f t="shared" ref="N20:T20" si="32">M20</f>
        <v>2</v>
      </c>
      <c r="O20" s="231">
        <f t="shared" si="32"/>
        <v>2</v>
      </c>
      <c r="P20" s="231">
        <f t="shared" si="32"/>
        <v>2</v>
      </c>
      <c r="Q20" s="231">
        <f t="shared" si="32"/>
        <v>2</v>
      </c>
      <c r="R20" s="231">
        <f t="shared" si="32"/>
        <v>2</v>
      </c>
      <c r="S20" s="231">
        <f t="shared" si="32"/>
        <v>2</v>
      </c>
      <c r="T20" s="231">
        <f t="shared" si="32"/>
        <v>2</v>
      </c>
      <c r="U20" s="231">
        <f t="shared" ref="U20" si="33">T20</f>
        <v>2</v>
      </c>
      <c r="V20" s="231">
        <f t="shared" ref="V20" si="34">U20</f>
        <v>2</v>
      </c>
      <c r="W20" s="231">
        <f t="shared" ref="W20" si="35">V20</f>
        <v>2</v>
      </c>
    </row>
    <row r="21" spans="2:23" ht="15" customHeight="1">
      <c r="B21" s="81"/>
      <c r="D21" s="8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</row>
    <row r="22" spans="2:23" s="111" customFormat="1" ht="15" customHeight="1">
      <c r="B22" s="183" t="s">
        <v>695</v>
      </c>
      <c r="D22" s="183" t="s">
        <v>567</v>
      </c>
      <c r="F22" s="208"/>
      <c r="G22" s="208"/>
      <c r="H22" s="208"/>
      <c r="I22" s="208">
        <f>'PL-CF-BS'!I143</f>
        <v>162.34723466999998</v>
      </c>
      <c r="J22" s="208">
        <f>'PL-CF-BS'!J143</f>
        <v>236.32841984000001</v>
      </c>
      <c r="K22" s="208">
        <f>'PL-CF-BS'!K143</f>
        <v>246.58292553999999</v>
      </c>
      <c r="L22" s="208">
        <f t="shared" ref="L22:W22" si="36">L9-L15-L20</f>
        <v>268.80223679036442</v>
      </c>
      <c r="M22" s="208">
        <f t="shared" si="36"/>
        <v>279.57782812922409</v>
      </c>
      <c r="N22" s="208">
        <f t="shared" si="36"/>
        <v>283.60165737422147</v>
      </c>
      <c r="O22" s="208">
        <f t="shared" si="36"/>
        <v>282.27500110182041</v>
      </c>
      <c r="P22" s="208">
        <f t="shared" si="36"/>
        <v>276.79849760025269</v>
      </c>
      <c r="Q22" s="208">
        <f t="shared" si="36"/>
        <v>267.77246601363436</v>
      </c>
      <c r="R22" s="208">
        <f t="shared" si="36"/>
        <v>255.49706591402332</v>
      </c>
      <c r="S22" s="208">
        <f t="shared" si="36"/>
        <v>240.12237708744851</v>
      </c>
      <c r="T22" s="208">
        <f t="shared" si="36"/>
        <v>221.72343942692453</v>
      </c>
      <c r="U22" s="208">
        <f t="shared" si="36"/>
        <v>200.3377728789585</v>
      </c>
      <c r="V22" s="208">
        <f t="shared" si="36"/>
        <v>175.98413741680417</v>
      </c>
      <c r="W22" s="208">
        <f t="shared" si="36"/>
        <v>148.67191302708818</v>
      </c>
    </row>
    <row r="23" spans="2:23" ht="15" customHeight="1">
      <c r="B23" s="81"/>
    </row>
    <row r="24" spans="2:23" s="111" customFormat="1" ht="15" customHeight="1">
      <c r="B24" s="183" t="s">
        <v>417</v>
      </c>
      <c r="D24" s="183" t="s">
        <v>561</v>
      </c>
    </row>
    <row r="25" spans="2:23" ht="15" customHeight="1">
      <c r="B25" s="81"/>
      <c r="C25" s="70" t="s">
        <v>696</v>
      </c>
      <c r="E25" s="70" t="s">
        <v>559</v>
      </c>
      <c r="F25" s="165">
        <f>'PL-CF-BS'!F145</f>
        <v>0</v>
      </c>
      <c r="G25" s="165"/>
      <c r="H25" s="165"/>
      <c r="I25" s="165">
        <f>'PL-CF-BS'!I145</f>
        <v>57.132923679999998</v>
      </c>
      <c r="J25" s="165">
        <f>'PL-CF-BS'!J145</f>
        <v>1.4119250000000001</v>
      </c>
      <c r="K25" s="200">
        <f>'PL-CF-BS'!K145</f>
        <v>79.594441379999992</v>
      </c>
      <c r="L25" s="201">
        <f>K25+L27+L28+L30+L31</f>
        <v>62.297220689999996</v>
      </c>
      <c r="M25" s="201">
        <f>L25+M27+M28+M30+M31</f>
        <v>53.648610344999994</v>
      </c>
      <c r="N25" s="201">
        <f t="shared" ref="N25:T25" si="37">M25+N27+N28+N30+N31</f>
        <v>49.324305172499997</v>
      </c>
      <c r="O25" s="201">
        <f t="shared" si="37"/>
        <v>47.162152586250002</v>
      </c>
      <c r="P25" s="201">
        <f t="shared" si="37"/>
        <v>46.081076293125001</v>
      </c>
      <c r="Q25" s="201">
        <f t="shared" si="37"/>
        <v>45.540538146562497</v>
      </c>
      <c r="R25" s="201">
        <f t="shared" si="37"/>
        <v>45.270269073281248</v>
      </c>
      <c r="S25" s="201">
        <f t="shared" si="37"/>
        <v>45.135134536640621</v>
      </c>
      <c r="T25" s="201">
        <f t="shared" si="37"/>
        <v>45.06756726832031</v>
      </c>
      <c r="U25" s="201">
        <f t="shared" ref="U25" si="38">T25+U27+U28+U30+U31</f>
        <v>45.033783634160159</v>
      </c>
      <c r="V25" s="201">
        <f t="shared" ref="V25" si="39">U25+V27+V28+V30+V31</f>
        <v>45.016891817080079</v>
      </c>
      <c r="W25" s="201">
        <f t="shared" ref="W25" si="40">V25+W27+W28+W30+W31</f>
        <v>45.00844590854004</v>
      </c>
    </row>
    <row r="26" spans="2:23" ht="15" customHeight="1">
      <c r="B26" s="81"/>
      <c r="C26" s="70" t="s">
        <v>688</v>
      </c>
      <c r="E26" s="70" t="s">
        <v>570</v>
      </c>
      <c r="F26" s="165"/>
      <c r="G26" s="165"/>
      <c r="H26" s="165"/>
      <c r="I26" s="165">
        <v>9</v>
      </c>
      <c r="J26" s="165">
        <f>I25</f>
        <v>57.132923679999998</v>
      </c>
      <c r="K26" s="165">
        <f>J25</f>
        <v>1.4119250000000001</v>
      </c>
      <c r="L26" s="165">
        <f>K25</f>
        <v>79.594441379999992</v>
      </c>
      <c r="M26" s="165">
        <f t="shared" ref="M26:T26" si="41">L25</f>
        <v>62.297220689999996</v>
      </c>
      <c r="N26" s="165">
        <f t="shared" si="41"/>
        <v>53.648610344999994</v>
      </c>
      <c r="O26" s="165">
        <f t="shared" si="41"/>
        <v>49.324305172499997</v>
      </c>
      <c r="P26" s="165">
        <f t="shared" si="41"/>
        <v>47.162152586250002</v>
      </c>
      <c r="Q26" s="165">
        <f t="shared" si="41"/>
        <v>46.081076293125001</v>
      </c>
      <c r="R26" s="165">
        <f t="shared" si="41"/>
        <v>45.540538146562497</v>
      </c>
      <c r="S26" s="165">
        <f t="shared" si="41"/>
        <v>45.270269073281248</v>
      </c>
      <c r="T26" s="165">
        <f t="shared" si="41"/>
        <v>45.135134536640621</v>
      </c>
      <c r="U26" s="165">
        <f t="shared" ref="U26" si="42">T25</f>
        <v>45.06756726832031</v>
      </c>
      <c r="V26" s="165">
        <f t="shared" ref="V26" si="43">U25</f>
        <v>45.033783634160159</v>
      </c>
      <c r="W26" s="165">
        <f t="shared" ref="W26" si="44">V25</f>
        <v>45.016891817080079</v>
      </c>
    </row>
    <row r="27" spans="2:23" ht="15" customHeight="1">
      <c r="B27" s="81"/>
      <c r="C27" s="70" t="s">
        <v>697</v>
      </c>
      <c r="E27" s="70" t="s">
        <v>563</v>
      </c>
      <c r="F27" s="151"/>
      <c r="G27" s="151"/>
      <c r="H27" s="151"/>
      <c r="I27" s="154">
        <f>I25-I26-I28</f>
        <v>75.132923680000005</v>
      </c>
      <c r="J27" s="154">
        <f>J25-J26-J28</f>
        <v>24.279001320000006</v>
      </c>
      <c r="K27" s="154">
        <f>K25-K26-K28</f>
        <v>107.90205248999999</v>
      </c>
      <c r="L27" s="154">
        <f t="shared" ref="L27:W27" si="45">L5</f>
        <v>30</v>
      </c>
      <c r="M27" s="154">
        <f t="shared" si="45"/>
        <v>30</v>
      </c>
      <c r="N27" s="154">
        <f t="shared" si="45"/>
        <v>30</v>
      </c>
      <c r="O27" s="154">
        <f t="shared" si="45"/>
        <v>30</v>
      </c>
      <c r="P27" s="154">
        <f t="shared" si="45"/>
        <v>30</v>
      </c>
      <c r="Q27" s="154">
        <f t="shared" si="45"/>
        <v>30</v>
      </c>
      <c r="R27" s="154">
        <f t="shared" si="45"/>
        <v>30</v>
      </c>
      <c r="S27" s="154">
        <f t="shared" si="45"/>
        <v>30</v>
      </c>
      <c r="T27" s="154">
        <f t="shared" si="45"/>
        <v>30</v>
      </c>
      <c r="U27" s="154">
        <f t="shared" si="45"/>
        <v>30</v>
      </c>
      <c r="V27" s="154">
        <f t="shared" si="45"/>
        <v>30</v>
      </c>
      <c r="W27" s="154">
        <f t="shared" si="45"/>
        <v>30</v>
      </c>
    </row>
    <row r="28" spans="2:23" ht="15" customHeight="1">
      <c r="B28" s="81"/>
      <c r="C28" s="70" t="s">
        <v>698</v>
      </c>
      <c r="E28" s="70" t="s">
        <v>571</v>
      </c>
      <c r="F28" s="100"/>
      <c r="G28" s="100"/>
      <c r="H28" s="100"/>
      <c r="I28" s="100">
        <f>-I11</f>
        <v>-27</v>
      </c>
      <c r="J28" s="100">
        <f>-J11</f>
        <v>-80</v>
      </c>
      <c r="K28" s="100">
        <f>-K11</f>
        <v>-29.71953611</v>
      </c>
      <c r="L28" s="100">
        <f>-L29*(K25+L27/2)</f>
        <v>-47.297220689999996</v>
      </c>
      <c r="M28" s="100">
        <f>-M29*(L25+M27/2)</f>
        <v>-38.648610344999994</v>
      </c>
      <c r="N28" s="100">
        <f t="shared" ref="N28:T28" si="46">-N29*(M25+N27/2)</f>
        <v>-34.324305172499997</v>
      </c>
      <c r="O28" s="100">
        <f t="shared" si="46"/>
        <v>-32.162152586250002</v>
      </c>
      <c r="P28" s="100">
        <f t="shared" si="46"/>
        <v>-31.081076293125001</v>
      </c>
      <c r="Q28" s="100">
        <f t="shared" si="46"/>
        <v>-30.540538146562501</v>
      </c>
      <c r="R28" s="100">
        <f t="shared" si="46"/>
        <v>-30.270269073281248</v>
      </c>
      <c r="S28" s="100">
        <f t="shared" si="46"/>
        <v>-30.135134536640624</v>
      </c>
      <c r="T28" s="100">
        <f t="shared" si="46"/>
        <v>-30.06756726832031</v>
      </c>
      <c r="U28" s="100">
        <f t="shared" ref="U28" si="47">-U29*(T25+U27/2)</f>
        <v>-30.033783634160155</v>
      </c>
      <c r="V28" s="100">
        <f t="shared" ref="V28" si="48">-V29*(U25+V27/2)</f>
        <v>-30.016891817080079</v>
      </c>
      <c r="W28" s="100">
        <f t="shared" ref="W28" si="49">-W29*(V25+W27/2)</f>
        <v>-30.00844590854004</v>
      </c>
    </row>
    <row r="29" spans="2:23" ht="15" customHeight="1">
      <c r="B29" s="81"/>
      <c r="C29" s="70" t="s">
        <v>699</v>
      </c>
      <c r="E29" s="70" t="s">
        <v>568</v>
      </c>
      <c r="F29" s="103"/>
      <c r="G29" s="103"/>
      <c r="H29" s="103"/>
      <c r="I29" s="103">
        <f>-I28/(H25+I27/2)</f>
        <v>0.71872619026503448</v>
      </c>
      <c r="J29" s="103">
        <f>-J28/(I25+J27/2)</f>
        <v>1.1548606933019605</v>
      </c>
      <c r="K29" s="103">
        <f>-K28/(J25+K27/2)</f>
        <v>0.53681271394801355</v>
      </c>
      <c r="L29" s="104">
        <v>0.5</v>
      </c>
      <c r="M29" s="195">
        <f>L29</f>
        <v>0.5</v>
      </c>
      <c r="N29" s="195">
        <f t="shared" ref="N29:T29" si="50">M29</f>
        <v>0.5</v>
      </c>
      <c r="O29" s="195">
        <f t="shared" si="50"/>
        <v>0.5</v>
      </c>
      <c r="P29" s="195">
        <f t="shared" si="50"/>
        <v>0.5</v>
      </c>
      <c r="Q29" s="195">
        <f t="shared" si="50"/>
        <v>0.5</v>
      </c>
      <c r="R29" s="195">
        <f t="shared" si="50"/>
        <v>0.5</v>
      </c>
      <c r="S29" s="195">
        <f t="shared" si="50"/>
        <v>0.5</v>
      </c>
      <c r="T29" s="195">
        <f t="shared" si="50"/>
        <v>0.5</v>
      </c>
      <c r="U29" s="195">
        <f t="shared" ref="U29" si="51">T29</f>
        <v>0.5</v>
      </c>
      <c r="V29" s="195">
        <f t="shared" ref="V29" si="52">U29</f>
        <v>0.5</v>
      </c>
      <c r="W29" s="195">
        <f t="shared" ref="W29" si="53">V29</f>
        <v>0.5</v>
      </c>
    </row>
    <row r="30" spans="2:23" ht="15" customHeight="1">
      <c r="B30" s="81"/>
      <c r="C30" s="70" t="s">
        <v>700</v>
      </c>
      <c r="D30" s="81"/>
      <c r="E30" s="70" t="s">
        <v>565</v>
      </c>
      <c r="F30" s="99">
        <v>0</v>
      </c>
      <c r="G30" s="99">
        <v>0</v>
      </c>
      <c r="H30" s="99">
        <v>0</v>
      </c>
      <c r="I30" s="99">
        <v>0</v>
      </c>
      <c r="J30" s="99">
        <v>0</v>
      </c>
      <c r="K30" s="99">
        <v>0</v>
      </c>
      <c r="L30" s="228">
        <v>0</v>
      </c>
      <c r="M30" s="228">
        <v>0</v>
      </c>
      <c r="N30" s="228">
        <v>0</v>
      </c>
      <c r="O30" s="228">
        <v>0</v>
      </c>
      <c r="P30" s="228">
        <v>0</v>
      </c>
      <c r="Q30" s="228">
        <v>0</v>
      </c>
      <c r="R30" s="228">
        <v>0</v>
      </c>
      <c r="S30" s="228">
        <v>0</v>
      </c>
      <c r="T30" s="228">
        <v>0</v>
      </c>
      <c r="U30" s="228">
        <v>0</v>
      </c>
      <c r="V30" s="228">
        <v>0</v>
      </c>
      <c r="W30" s="228">
        <v>0</v>
      </c>
    </row>
    <row r="31" spans="2:23" ht="15" customHeight="1">
      <c r="B31" s="81"/>
      <c r="C31" s="70" t="s">
        <v>701</v>
      </c>
      <c r="E31" s="70" t="s">
        <v>572</v>
      </c>
      <c r="F31" s="148">
        <v>0</v>
      </c>
      <c r="G31" s="148">
        <v>0</v>
      </c>
      <c r="H31" s="148">
        <v>0</v>
      </c>
      <c r="I31" s="148">
        <v>0</v>
      </c>
      <c r="J31" s="148">
        <v>0</v>
      </c>
      <c r="K31" s="148">
        <v>0</v>
      </c>
      <c r="L31" s="149">
        <v>0</v>
      </c>
      <c r="M31" s="149">
        <v>0</v>
      </c>
      <c r="N31" s="149">
        <v>0</v>
      </c>
      <c r="O31" s="149">
        <v>0</v>
      </c>
      <c r="P31" s="149">
        <v>0</v>
      </c>
      <c r="Q31" s="149">
        <v>0</v>
      </c>
      <c r="R31" s="149">
        <v>0</v>
      </c>
      <c r="S31" s="149">
        <v>0</v>
      </c>
      <c r="T31" s="149">
        <v>0</v>
      </c>
      <c r="U31" s="149">
        <v>0</v>
      </c>
      <c r="V31" s="149">
        <v>0</v>
      </c>
      <c r="W31" s="149">
        <v>0</v>
      </c>
    </row>
    <row r="32" spans="2:23" ht="15" customHeight="1">
      <c r="B32" s="81"/>
    </row>
    <row r="33" spans="2:12" s="71" customFormat="1" ht="15" customHeight="1">
      <c r="C33" s="232"/>
      <c r="D33" s="232"/>
      <c r="E33" s="232"/>
      <c r="F33" s="233"/>
      <c r="G33" s="233"/>
      <c r="H33" s="233"/>
      <c r="I33" s="233"/>
      <c r="J33" s="233"/>
      <c r="K33" s="233"/>
      <c r="L33" s="233"/>
    </row>
    <row r="34" spans="2:12" s="71" customFormat="1" ht="15" customHeight="1">
      <c r="C34" s="232"/>
      <c r="D34" s="232"/>
      <c r="E34" s="232"/>
      <c r="F34" s="234"/>
      <c r="G34" s="234"/>
      <c r="H34" s="234"/>
      <c r="I34" s="234"/>
      <c r="J34" s="234"/>
      <c r="K34" s="234"/>
      <c r="L34" s="234"/>
    </row>
    <row r="35" spans="2:12" s="71" customFormat="1" ht="15" customHeight="1">
      <c r="C35" s="232"/>
      <c r="D35" s="232"/>
      <c r="E35" s="232"/>
      <c r="F35" s="234"/>
      <c r="G35" s="234"/>
      <c r="H35" s="234"/>
      <c r="I35" s="234"/>
      <c r="J35" s="234"/>
      <c r="K35" s="234"/>
      <c r="L35" s="234"/>
    </row>
    <row r="36" spans="2:12" s="71" customFormat="1" ht="15" customHeight="1">
      <c r="B36" s="128"/>
      <c r="C36" s="232"/>
      <c r="D36" s="232"/>
      <c r="E36" s="232"/>
      <c r="F36" s="235"/>
      <c r="G36" s="235"/>
      <c r="H36" s="235"/>
      <c r="I36" s="235"/>
      <c r="J36" s="235"/>
      <c r="K36" s="235"/>
      <c r="L36" s="235"/>
    </row>
    <row r="37" spans="2:12" s="71" customFormat="1" ht="15" customHeight="1">
      <c r="B37" s="128"/>
      <c r="C37" s="232"/>
      <c r="D37" s="128"/>
      <c r="E37" s="232"/>
      <c r="F37" s="235"/>
      <c r="G37" s="235"/>
      <c r="H37" s="235"/>
      <c r="I37" s="235"/>
      <c r="J37" s="235"/>
      <c r="K37" s="235"/>
      <c r="L37" s="235"/>
    </row>
    <row r="38" spans="2:12" s="71" customFormat="1" ht="15" customHeight="1">
      <c r="C38" s="232"/>
      <c r="D38" s="232"/>
      <c r="E38" s="232"/>
      <c r="F38" s="235"/>
      <c r="G38" s="235"/>
      <c r="H38" s="235"/>
      <c r="I38" s="235"/>
      <c r="J38" s="235"/>
      <c r="K38" s="235"/>
      <c r="L38" s="235"/>
    </row>
    <row r="39" spans="2:12" s="71" customFormat="1" ht="15" customHeight="1">
      <c r="B39" s="236"/>
      <c r="C39" s="236"/>
      <c r="D39" s="236"/>
      <c r="E39" s="236"/>
      <c r="F39" s="237"/>
      <c r="G39" s="237"/>
      <c r="H39" s="237"/>
      <c r="I39" s="237"/>
      <c r="J39" s="237"/>
      <c r="K39" s="237"/>
      <c r="L39" s="237"/>
    </row>
    <row r="40" spans="2:12" s="71" customFormat="1" ht="15" customHeight="1"/>
    <row r="41" spans="2:12" s="71" customFormat="1" ht="15" customHeight="1">
      <c r="B41" s="128"/>
      <c r="C41" s="232"/>
      <c r="D41" s="232"/>
      <c r="E41" s="232"/>
      <c r="F41" s="235"/>
      <c r="G41" s="235"/>
      <c r="H41" s="235"/>
      <c r="I41" s="235"/>
      <c r="J41" s="235"/>
      <c r="K41" s="235"/>
      <c r="L41" s="235"/>
    </row>
    <row r="42" spans="2:12" s="71" customFormat="1" ht="15" customHeight="1">
      <c r="C42" s="232"/>
      <c r="D42" s="232"/>
      <c r="E42" s="232"/>
      <c r="F42" s="235"/>
      <c r="G42" s="235"/>
      <c r="H42" s="235"/>
      <c r="I42" s="235"/>
      <c r="J42" s="235"/>
      <c r="K42" s="235"/>
      <c r="L42" s="235"/>
    </row>
    <row r="43" spans="2:12" s="71" customFormat="1" ht="15" customHeight="1">
      <c r="B43" s="232"/>
      <c r="C43" s="232"/>
      <c r="D43" s="232"/>
      <c r="E43" s="232"/>
      <c r="F43" s="235"/>
      <c r="G43" s="235"/>
      <c r="H43" s="235"/>
      <c r="I43" s="235"/>
      <c r="J43" s="235"/>
      <c r="K43" s="235"/>
      <c r="L43" s="235"/>
    </row>
    <row r="44" spans="2:12" s="71" customFormat="1" ht="15" customHeight="1">
      <c r="D44" s="128"/>
      <c r="F44" s="233"/>
      <c r="G44" s="233"/>
      <c r="H44" s="233"/>
      <c r="I44" s="233"/>
      <c r="J44" s="233"/>
      <c r="K44" s="233"/>
      <c r="L44" s="233"/>
    </row>
    <row r="45" spans="2:12" s="71" customFormat="1" ht="15" customHeight="1">
      <c r="B45" s="232"/>
      <c r="C45" s="232"/>
      <c r="D45" s="232"/>
      <c r="E45" s="232"/>
      <c r="F45" s="235"/>
      <c r="G45" s="235"/>
      <c r="H45" s="235"/>
      <c r="I45" s="235"/>
      <c r="J45" s="235"/>
      <c r="K45" s="235"/>
      <c r="L45" s="235"/>
    </row>
    <row r="46" spans="2:12" s="71" customFormat="1" ht="15" customHeight="1">
      <c r="B46" s="128"/>
      <c r="C46" s="238"/>
      <c r="D46" s="238"/>
      <c r="E46" s="238"/>
      <c r="F46" s="235"/>
      <c r="G46" s="235"/>
      <c r="H46" s="235"/>
      <c r="I46" s="235"/>
      <c r="J46" s="235"/>
      <c r="K46" s="235"/>
      <c r="L46" s="235"/>
    </row>
    <row r="47" spans="2:12" s="71" customFormat="1" ht="15" customHeight="1">
      <c r="F47" s="235"/>
      <c r="G47" s="235"/>
      <c r="H47" s="235"/>
      <c r="I47" s="235"/>
      <c r="J47" s="235"/>
      <c r="K47" s="235"/>
      <c r="L47" s="235"/>
    </row>
    <row r="48" spans="2:12" s="71" customFormat="1" ht="15" customHeight="1">
      <c r="F48" s="235"/>
      <c r="G48" s="235"/>
      <c r="H48" s="235"/>
      <c r="I48" s="235"/>
      <c r="J48" s="235"/>
      <c r="K48" s="235"/>
      <c r="L48" s="235"/>
    </row>
    <row r="49" spans="2:12" s="71" customFormat="1" ht="15" customHeight="1">
      <c r="B49" s="128"/>
      <c r="F49" s="235"/>
      <c r="G49" s="235"/>
      <c r="H49" s="235"/>
      <c r="I49" s="235"/>
      <c r="J49" s="235"/>
      <c r="K49" s="235"/>
      <c r="L49" s="235"/>
    </row>
    <row r="50" spans="2:12" s="71" customFormat="1" ht="15" customHeight="1">
      <c r="F50" s="239"/>
      <c r="G50" s="239"/>
      <c r="H50" s="239"/>
      <c r="I50" s="239"/>
      <c r="J50" s="239"/>
      <c r="K50" s="239"/>
      <c r="L50" s="239"/>
    </row>
    <row r="51" spans="2:12" s="71" customFormat="1" ht="15" customHeight="1">
      <c r="F51" s="239"/>
      <c r="G51" s="239"/>
      <c r="H51" s="239"/>
      <c r="I51" s="239"/>
      <c r="J51" s="239"/>
      <c r="K51" s="239"/>
      <c r="L51" s="239"/>
    </row>
    <row r="52" spans="2:12" s="71" customFormat="1" ht="15" customHeight="1">
      <c r="B52" s="236"/>
      <c r="C52" s="236"/>
      <c r="D52" s="236"/>
      <c r="E52" s="236"/>
      <c r="F52" s="240"/>
      <c r="G52" s="240"/>
      <c r="H52" s="240"/>
      <c r="I52" s="240"/>
      <c r="J52" s="240"/>
      <c r="K52" s="240"/>
      <c r="L52" s="240"/>
    </row>
    <row r="53" spans="2:12" s="71" customFormat="1" ht="15" customHeight="1">
      <c r="F53" s="239"/>
      <c r="G53" s="239"/>
      <c r="H53" s="239"/>
      <c r="I53" s="239"/>
      <c r="J53" s="239"/>
      <c r="K53" s="239"/>
      <c r="L53" s="239"/>
    </row>
    <row r="54" spans="2:12" s="71" customFormat="1" ht="15" customHeight="1">
      <c r="F54" s="235"/>
      <c r="G54" s="235"/>
      <c r="H54" s="235"/>
      <c r="I54" s="235"/>
      <c r="J54" s="235"/>
      <c r="K54" s="235"/>
      <c r="L54" s="235"/>
    </row>
    <row r="55" spans="2:12" s="71" customFormat="1" ht="15" customHeight="1"/>
    <row r="56" spans="2:12" s="71" customFormat="1" ht="15" customHeight="1">
      <c r="F56" s="235"/>
      <c r="G56" s="235"/>
      <c r="H56" s="235"/>
      <c r="I56" s="235"/>
      <c r="J56" s="235"/>
      <c r="K56" s="235"/>
      <c r="L56" s="235"/>
    </row>
    <row r="57" spans="2:12" s="71" customFormat="1" ht="15" customHeight="1">
      <c r="B57" s="128"/>
      <c r="F57" s="235"/>
      <c r="G57" s="235"/>
      <c r="H57" s="235"/>
      <c r="I57" s="235"/>
      <c r="J57" s="235"/>
      <c r="K57" s="235"/>
      <c r="L57" s="235"/>
    </row>
    <row r="58" spans="2:12" s="71" customFormat="1" ht="15" customHeight="1"/>
    <row r="59" spans="2:12" s="71" customFormat="1" ht="15" customHeight="1"/>
    <row r="60" spans="2:12" s="71" customFormat="1" ht="15" customHeight="1"/>
    <row r="61" spans="2:12" s="71" customFormat="1" ht="15" customHeight="1">
      <c r="F61" s="241"/>
      <c r="G61" s="241"/>
      <c r="H61" s="241"/>
      <c r="I61" s="241"/>
      <c r="J61" s="241"/>
      <c r="K61" s="241"/>
      <c r="L61" s="241"/>
    </row>
    <row r="62" spans="2:12" s="71" customFormat="1" ht="15" customHeight="1">
      <c r="C62" s="242"/>
      <c r="D62" s="242"/>
      <c r="E62" s="242"/>
      <c r="F62" s="243"/>
      <c r="G62" s="243"/>
      <c r="H62" s="243"/>
      <c r="I62" s="243"/>
      <c r="J62" s="243"/>
      <c r="K62" s="243"/>
      <c r="L62" s="243"/>
    </row>
    <row r="63" spans="2:12" s="71" customFormat="1" ht="15" customHeight="1">
      <c r="C63" s="242"/>
      <c r="D63" s="242"/>
      <c r="E63" s="242"/>
      <c r="F63" s="243"/>
      <c r="G63" s="243"/>
      <c r="H63" s="243"/>
      <c r="I63" s="243"/>
      <c r="J63" s="243"/>
      <c r="K63" s="243"/>
      <c r="L63" s="243"/>
    </row>
    <row r="64" spans="2:12" s="71" customFormat="1" ht="15" customHeight="1">
      <c r="C64" s="242"/>
      <c r="D64" s="242"/>
      <c r="E64" s="242"/>
    </row>
    <row r="65" spans="2:12" s="71" customFormat="1" ht="15" customHeight="1">
      <c r="B65" s="128"/>
      <c r="C65" s="238"/>
      <c r="D65" s="238"/>
      <c r="E65" s="238"/>
      <c r="F65" s="243"/>
      <c r="G65" s="243"/>
      <c r="H65" s="243"/>
      <c r="I65" s="243"/>
      <c r="J65" s="243"/>
      <c r="K65" s="243"/>
      <c r="L65" s="243"/>
    </row>
    <row r="66" spans="2:12" s="71" customFormat="1" ht="15" customHeight="1"/>
    <row r="67" spans="2:12" s="71" customFormat="1" ht="15" customHeight="1">
      <c r="B67" s="244"/>
      <c r="C67" s="232"/>
      <c r="D67" s="232"/>
      <c r="E67" s="232"/>
    </row>
    <row r="68" spans="2:12" s="71" customFormat="1" ht="15" customHeight="1">
      <c r="C68" s="245"/>
      <c r="D68" s="245"/>
      <c r="E68" s="245"/>
    </row>
    <row r="69" spans="2:12" s="71" customFormat="1" ht="15" customHeight="1"/>
    <row r="70" spans="2:12" s="71" customFormat="1" ht="15" customHeight="1">
      <c r="C70" s="245"/>
      <c r="D70" s="245"/>
      <c r="E70" s="245"/>
      <c r="F70" s="243"/>
      <c r="G70" s="243"/>
      <c r="H70" s="243"/>
      <c r="I70" s="243"/>
      <c r="J70" s="243"/>
      <c r="K70" s="243"/>
      <c r="L70" s="243"/>
    </row>
    <row r="71" spans="2:12" s="71" customFormat="1" ht="15" customHeight="1">
      <c r="C71" s="245"/>
      <c r="D71" s="245"/>
      <c r="E71" s="245"/>
      <c r="F71" s="243"/>
      <c r="G71" s="243"/>
      <c r="H71" s="243"/>
      <c r="I71" s="243"/>
      <c r="J71" s="243"/>
      <c r="K71" s="243"/>
      <c r="L71" s="243"/>
    </row>
    <row r="72" spans="2:12" s="71" customFormat="1" ht="15" customHeight="1">
      <c r="C72" s="245"/>
      <c r="D72" s="245"/>
      <c r="E72" s="245"/>
      <c r="F72" s="243"/>
      <c r="G72" s="243"/>
      <c r="H72" s="243"/>
      <c r="I72" s="243"/>
      <c r="J72" s="243"/>
      <c r="K72" s="243"/>
      <c r="L72" s="243"/>
    </row>
    <row r="73" spans="2:12" s="71" customFormat="1" ht="15" customHeight="1">
      <c r="C73" s="245"/>
      <c r="D73" s="245"/>
      <c r="E73" s="245"/>
      <c r="F73" s="243"/>
      <c r="G73" s="243"/>
      <c r="H73" s="243"/>
      <c r="I73" s="243"/>
      <c r="J73" s="243"/>
      <c r="K73" s="243"/>
      <c r="L73" s="243"/>
    </row>
    <row r="74" spans="2:12" s="71" customFormat="1" ht="15" customHeight="1">
      <c r="C74" s="245"/>
      <c r="D74" s="245"/>
      <c r="E74" s="245"/>
      <c r="F74" s="243"/>
      <c r="G74" s="243"/>
      <c r="H74" s="243"/>
      <c r="I74" s="243"/>
      <c r="J74" s="243"/>
      <c r="K74" s="243"/>
      <c r="L74" s="243"/>
    </row>
    <row r="75" spans="2:12" s="71" customFormat="1" ht="15" customHeight="1">
      <c r="C75" s="245"/>
      <c r="D75" s="245"/>
      <c r="E75" s="245"/>
    </row>
    <row r="76" spans="2:12" s="71" customFormat="1" ht="15" customHeight="1">
      <c r="C76" s="245"/>
      <c r="D76" s="245"/>
      <c r="E76" s="245"/>
    </row>
    <row r="77" spans="2:12" s="71" customFormat="1" ht="15" customHeight="1">
      <c r="C77" s="245"/>
      <c r="D77" s="245"/>
      <c r="E77" s="245"/>
    </row>
    <row r="78" spans="2:12" s="71" customFormat="1" ht="15" customHeight="1">
      <c r="C78" s="245"/>
      <c r="D78" s="245"/>
      <c r="E78" s="245"/>
    </row>
    <row r="79" spans="2:12" s="71" customFormat="1" ht="15" customHeight="1">
      <c r="C79" s="245"/>
      <c r="D79" s="245"/>
      <c r="E79" s="245"/>
    </row>
    <row r="80" spans="2:12" s="71" customFormat="1" ht="15" customHeight="1">
      <c r="C80" s="245"/>
      <c r="D80" s="245"/>
      <c r="E80" s="245"/>
    </row>
    <row r="81" spans="2:12" s="71" customFormat="1" ht="15" customHeight="1">
      <c r="C81" s="245"/>
      <c r="D81" s="245"/>
      <c r="E81" s="245"/>
    </row>
    <row r="82" spans="2:12" s="71" customFormat="1" ht="15" customHeight="1">
      <c r="F82" s="243"/>
      <c r="G82" s="243"/>
      <c r="H82" s="243"/>
      <c r="I82" s="243"/>
      <c r="J82" s="243"/>
      <c r="K82" s="243"/>
      <c r="L82" s="243"/>
    </row>
    <row r="83" spans="2:12" s="71" customFormat="1" ht="15" customHeight="1">
      <c r="F83" s="243"/>
      <c r="G83" s="243"/>
      <c r="H83" s="243"/>
      <c r="I83" s="243"/>
      <c r="J83" s="243"/>
      <c r="K83" s="243"/>
      <c r="L83" s="243"/>
    </row>
    <row r="84" spans="2:12" s="71" customFormat="1" ht="15" customHeight="1"/>
    <row r="85" spans="2:12" s="71" customFormat="1" ht="15" customHeight="1">
      <c r="F85" s="243"/>
      <c r="G85" s="243"/>
      <c r="H85" s="243"/>
      <c r="I85" s="243"/>
      <c r="J85" s="243"/>
      <c r="K85" s="243"/>
      <c r="L85" s="243"/>
    </row>
    <row r="86" spans="2:12" s="71" customFormat="1" ht="15" customHeight="1">
      <c r="C86" s="128"/>
      <c r="D86" s="128"/>
      <c r="E86" s="128"/>
      <c r="F86" s="243"/>
      <c r="G86" s="243"/>
      <c r="H86" s="243"/>
      <c r="I86" s="243"/>
      <c r="J86" s="243"/>
      <c r="K86" s="243"/>
      <c r="L86" s="243"/>
    </row>
    <row r="87" spans="2:12" s="71" customFormat="1" ht="15" customHeight="1">
      <c r="C87" s="128"/>
      <c r="D87" s="128"/>
      <c r="E87" s="128"/>
      <c r="F87" s="243"/>
      <c r="G87" s="243"/>
      <c r="H87" s="243"/>
      <c r="I87" s="243"/>
      <c r="J87" s="243"/>
      <c r="K87" s="243"/>
      <c r="L87" s="243"/>
    </row>
    <row r="88" spans="2:12" s="71" customFormat="1" ht="15" customHeight="1"/>
    <row r="89" spans="2:12" s="71" customFormat="1" ht="15" customHeight="1">
      <c r="B89" s="128"/>
      <c r="F89" s="246"/>
      <c r="G89" s="246"/>
      <c r="H89" s="246"/>
      <c r="I89" s="246"/>
      <c r="J89" s="246"/>
      <c r="K89" s="246"/>
      <c r="L89" s="246"/>
    </row>
    <row r="90" spans="2:12" s="71" customFormat="1" ht="15" customHeight="1">
      <c r="F90" s="246"/>
      <c r="G90" s="246"/>
      <c r="H90" s="246"/>
      <c r="I90" s="246"/>
      <c r="J90" s="246"/>
      <c r="K90" s="246"/>
      <c r="L90" s="246"/>
    </row>
    <row r="91" spans="2:12" s="71" customFormat="1" ht="15" customHeight="1">
      <c r="F91" s="246"/>
      <c r="G91" s="246"/>
      <c r="H91" s="246"/>
      <c r="I91" s="246"/>
      <c r="J91" s="246"/>
      <c r="K91" s="246"/>
      <c r="L91" s="246"/>
    </row>
    <row r="92" spans="2:12" s="71" customFormat="1" ht="15" customHeight="1">
      <c r="F92" s="235"/>
      <c r="G92" s="235"/>
      <c r="H92" s="235"/>
      <c r="I92" s="235"/>
      <c r="J92" s="235"/>
      <c r="K92" s="235"/>
      <c r="L92" s="235"/>
    </row>
  </sheetData>
  <phoneticPr fontId="5" type="noConversion"/>
  <pageMargins left="0.75" right="0.75" top="1" bottom="1" header="0.5" footer="0.5"/>
  <pageSetup paperSize="9"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B1:W46"/>
  <sheetViews>
    <sheetView view="pageBreakPreview" zoomScaleNormal="100" zoomScaleSheetLayoutView="100" workbookViewId="0">
      <pane xSplit="5" ySplit="3" topLeftCell="F4" activePane="bottomRight" state="frozen"/>
      <selection activeCell="Z17" sqref="Z17"/>
      <selection pane="topRight" activeCell="Z17" sqref="Z17"/>
      <selection pane="bottomLeft" activeCell="Z17" sqref="Z17"/>
      <selection pane="bottomRight" activeCell="L7" sqref="L7"/>
    </sheetView>
  </sheetViews>
  <sheetFormatPr baseColWidth="10" defaultColWidth="8.33203125" defaultRowHeight="15" customHeight="1" outlineLevelCol="1"/>
  <cols>
    <col min="1" max="2" width="3.6640625" style="12" customWidth="1"/>
    <col min="3" max="3" width="19.5" style="12" customWidth="1"/>
    <col min="4" max="4" width="3.6640625" style="12" hidden="1" customWidth="1" outlineLevel="1"/>
    <col min="5" max="5" width="20.5" style="12" hidden="1" customWidth="1" outlineLevel="1"/>
    <col min="6" max="6" width="8.5" style="12" customWidth="1" collapsed="1"/>
    <col min="7" max="23" width="8.5" style="12" customWidth="1"/>
    <col min="24" max="24" width="3.6640625" style="12" customWidth="1"/>
    <col min="25" max="16384" width="8.33203125" style="12"/>
  </cols>
  <sheetData>
    <row r="1" spans="2:23" s="25" customFormat="1" ht="15" customHeight="1">
      <c r="B1" s="26" t="s">
        <v>54</v>
      </c>
      <c r="C1" s="26"/>
      <c r="D1" s="26" t="s">
        <v>525</v>
      </c>
      <c r="E1" s="26"/>
      <c r="F1" s="27">
        <f>'PL-CF-BS'!F1</f>
        <v>0</v>
      </c>
      <c r="G1" s="27">
        <f>'PL-CF-BS'!G1</f>
        <v>0</v>
      </c>
      <c r="H1" s="27">
        <f>'PL-CF-BS'!H1</f>
        <v>0</v>
      </c>
      <c r="I1" s="27">
        <f>'PL-CF-BS'!I1</f>
        <v>0</v>
      </c>
      <c r="J1" s="27">
        <f>'PL-CF-BS'!J1</f>
        <v>0</v>
      </c>
      <c r="K1" s="27">
        <f>'PL-CF-BS'!K1</f>
        <v>0</v>
      </c>
      <c r="L1" s="27">
        <f ca="1">'PL-CF-BS'!L1</f>
        <v>0</v>
      </c>
      <c r="M1" s="27">
        <f ca="1">'PL-CF-BS'!M1</f>
        <v>0</v>
      </c>
      <c r="N1" s="27">
        <f ca="1">'PL-CF-BS'!N1</f>
        <v>0</v>
      </c>
      <c r="O1" s="27">
        <f ca="1">'PL-CF-BS'!O1</f>
        <v>0</v>
      </c>
      <c r="P1" s="27">
        <f ca="1">'PL-CF-BS'!P1</f>
        <v>0</v>
      </c>
      <c r="Q1" s="27">
        <f ca="1">'PL-CF-BS'!Q1</f>
        <v>0</v>
      </c>
      <c r="R1" s="27">
        <f ca="1">'PL-CF-BS'!R1</f>
        <v>0</v>
      </c>
      <c r="S1" s="27">
        <f ca="1">'PL-CF-BS'!S1</f>
        <v>0</v>
      </c>
      <c r="T1" s="27">
        <f ca="1">'PL-CF-BS'!T1</f>
        <v>0</v>
      </c>
      <c r="U1" s="27">
        <f ca="1">'PL-CF-BS'!U1</f>
        <v>0</v>
      </c>
      <c r="V1" s="27">
        <f ca="1">'PL-CF-BS'!V1</f>
        <v>0</v>
      </c>
      <c r="W1" s="27">
        <f ca="1">'PL-CF-BS'!W1</f>
        <v>0</v>
      </c>
    </row>
    <row r="2" spans="2:23" ht="15" customHeight="1">
      <c r="C2" s="13"/>
      <c r="D2" s="13"/>
      <c r="E2" s="13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31"/>
      <c r="T2" s="24"/>
      <c r="U2" s="31"/>
      <c r="V2" s="24"/>
      <c r="W2" s="31"/>
    </row>
    <row r="3" spans="2:23" s="32" customFormat="1" ht="15" customHeight="1">
      <c r="B3" s="33" t="s">
        <v>676</v>
      </c>
      <c r="C3" s="3"/>
      <c r="D3" s="60" t="s">
        <v>526</v>
      </c>
      <c r="E3" s="3"/>
      <c r="F3" s="3" t="str">
        <f>'S&amp;C'!F3</f>
        <v>2011A</v>
      </c>
      <c r="G3" s="3" t="str">
        <f>'S&amp;C'!G3</f>
        <v>2012A</v>
      </c>
      <c r="H3" s="3" t="str">
        <f>'S&amp;C'!H3</f>
        <v>2013A</v>
      </c>
      <c r="I3" s="3" t="str">
        <f>'S&amp;C'!I3</f>
        <v>2014A</v>
      </c>
      <c r="J3" s="3" t="str">
        <f>'S&amp;C'!J3</f>
        <v>2015A</v>
      </c>
      <c r="K3" s="3" t="str">
        <f>'S&amp;C'!K3</f>
        <v>2016A</v>
      </c>
      <c r="L3" s="3" t="str">
        <f>'S&amp;C'!L3</f>
        <v>2017E</v>
      </c>
      <c r="M3" s="3" t="str">
        <f>'S&amp;C'!M3</f>
        <v>2018E</v>
      </c>
      <c r="N3" s="3" t="str">
        <f>'S&amp;C'!N3</f>
        <v>2019E</v>
      </c>
      <c r="O3" s="3" t="str">
        <f>'S&amp;C'!O3</f>
        <v>2020E</v>
      </c>
      <c r="P3" s="3" t="str">
        <f>'S&amp;C'!P3</f>
        <v>2021E</v>
      </c>
      <c r="Q3" s="3" t="str">
        <f>'S&amp;C'!Q3</f>
        <v>2022E</v>
      </c>
      <c r="R3" s="3" t="str">
        <f>'S&amp;C'!R3</f>
        <v>2023E</v>
      </c>
      <c r="S3" s="3" t="str">
        <f>'S&amp;C'!S3</f>
        <v>2024E</v>
      </c>
      <c r="T3" s="3" t="str">
        <f>'S&amp;C'!T3</f>
        <v>2025E</v>
      </c>
      <c r="U3" s="3" t="str">
        <f>'S&amp;C'!U3</f>
        <v>2026E</v>
      </c>
      <c r="V3" s="3" t="str">
        <f>'S&amp;C'!V3</f>
        <v>2027E</v>
      </c>
      <c r="W3" s="3" t="str">
        <f>'S&amp;C'!W3</f>
        <v>2028E</v>
      </c>
    </row>
    <row r="4" spans="2:23" ht="15" customHeight="1">
      <c r="D4" s="14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2:23" ht="15" customHeight="1">
      <c r="B5" s="14" t="s">
        <v>677</v>
      </c>
      <c r="D5" s="14" t="s">
        <v>552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2:23" ht="15" customHeight="1">
      <c r="C6" s="12" t="s">
        <v>678</v>
      </c>
      <c r="E6" s="12" t="s">
        <v>3</v>
      </c>
      <c r="F6" s="19">
        <f>'PL-CF-BS'!F128</f>
        <v>5.4119811100000002</v>
      </c>
      <c r="G6" s="19">
        <f>'PL-CF-BS'!G128</f>
        <v>6.6946519999999996</v>
      </c>
      <c r="H6" s="19">
        <f>'PL-CF-BS'!H128</f>
        <v>7.9200832400000003</v>
      </c>
      <c r="I6" s="19">
        <f>'PL-CF-BS'!I128</f>
        <v>31.309759600000003</v>
      </c>
      <c r="J6" s="19">
        <f>'PL-CF-BS'!J128</f>
        <v>88.945965799999996</v>
      </c>
      <c r="K6" s="19">
        <f>'PL-CF-BS'!K128</f>
        <v>138.27320218</v>
      </c>
      <c r="L6" s="16">
        <f>L7*'PL-CF-BS'!L$5/365</f>
        <v>155.51313415221676</v>
      </c>
      <c r="M6" s="16">
        <f>M7*'PL-CF-BS'!M$5/365</f>
        <v>196.058322073591</v>
      </c>
      <c r="N6" s="16">
        <f>N7*'PL-CF-BS'!N$5/365</f>
        <v>157.3460162358875</v>
      </c>
      <c r="O6" s="16">
        <f>O7*'PL-CF-BS'!O$5/365</f>
        <v>204.11224032679061</v>
      </c>
      <c r="P6" s="16">
        <f>P7*'PL-CF-BS'!P$5/365</f>
        <v>224.47375821192264</v>
      </c>
      <c r="Q6" s="16">
        <f>Q7*'PL-CF-BS'!Q$5/365</f>
        <v>246.86894257819054</v>
      </c>
      <c r="R6" s="16">
        <f>R7*'PL-CF-BS'!R$5/365</f>
        <v>271.50103580833905</v>
      </c>
      <c r="S6" s="16">
        <f>S7*'PL-CF-BS'!S$5/365</f>
        <v>298.59359831011898</v>
      </c>
      <c r="T6" s="16">
        <f>T7*'PL-CF-BS'!T$5/365</f>
        <v>328.39254000812423</v>
      </c>
      <c r="U6" s="16">
        <f>U7*'PL-CF-BS'!U$5/365</f>
        <v>361.16835496927945</v>
      </c>
      <c r="V6" s="16">
        <f>V7*'PL-CF-BS'!V$5/365</f>
        <v>397.21857947456749</v>
      </c>
      <c r="W6" s="16">
        <f>W7*'PL-CF-BS'!W$5/365</f>
        <v>436.87049588080225</v>
      </c>
    </row>
    <row r="7" spans="2:23" ht="15" customHeight="1">
      <c r="C7" s="248" t="s">
        <v>773</v>
      </c>
      <c r="E7" s="247" t="s">
        <v>22</v>
      </c>
      <c r="F7" s="16">
        <f>F6/'PL-CF-BS'!F$5*365</f>
        <v>3.6047830798280271</v>
      </c>
      <c r="G7" s="16">
        <f>G6/'PL-CF-BS'!G$5*365</f>
        <v>3.5135959092105615</v>
      </c>
      <c r="H7" s="16">
        <f>H6/'PL-CF-BS'!H$5*365</f>
        <v>4.6114139433602688</v>
      </c>
      <c r="I7" s="16">
        <f>I6/'PL-CF-BS'!I$5*365</f>
        <v>13.860050336317746</v>
      </c>
      <c r="J7" s="16">
        <f>J6/'PL-CF-BS'!J$5*365</f>
        <v>28.331062349216285</v>
      </c>
      <c r="K7" s="16">
        <f>K6/'PL-CF-BS'!K$5*365</f>
        <v>42.645943624965554</v>
      </c>
      <c r="L7" s="28">
        <f>K7</f>
        <v>42.645943624965554</v>
      </c>
      <c r="M7" s="28">
        <f>L7</f>
        <v>42.645943624965554</v>
      </c>
      <c r="N7" s="28">
        <f t="shared" ref="N7:T7" si="0">M7</f>
        <v>42.645943624965554</v>
      </c>
      <c r="O7" s="28">
        <f t="shared" si="0"/>
        <v>42.645943624965554</v>
      </c>
      <c r="P7" s="28">
        <f t="shared" si="0"/>
        <v>42.645943624965554</v>
      </c>
      <c r="Q7" s="28">
        <f t="shared" si="0"/>
        <v>42.645943624965554</v>
      </c>
      <c r="R7" s="28">
        <f t="shared" si="0"/>
        <v>42.645943624965554</v>
      </c>
      <c r="S7" s="28">
        <f t="shared" si="0"/>
        <v>42.645943624965554</v>
      </c>
      <c r="T7" s="28">
        <f t="shared" si="0"/>
        <v>42.645943624965554</v>
      </c>
      <c r="U7" s="28">
        <f t="shared" ref="U7" si="1">T7</f>
        <v>42.645943624965554</v>
      </c>
      <c r="V7" s="28">
        <f t="shared" ref="V7" si="2">U7</f>
        <v>42.645943624965554</v>
      </c>
      <c r="W7" s="28">
        <f t="shared" ref="W7" si="3">V7</f>
        <v>42.645943624965554</v>
      </c>
    </row>
    <row r="8" spans="2:23" ht="15" customHeight="1">
      <c r="C8" s="12" t="s">
        <v>679</v>
      </c>
      <c r="E8" s="12" t="s">
        <v>544</v>
      </c>
      <c r="F8" s="15">
        <f>'PL-CF-BS'!F129</f>
        <v>110.64697548000001</v>
      </c>
      <c r="G8" s="15">
        <f>'PL-CF-BS'!G129</f>
        <v>153.09587056999999</v>
      </c>
      <c r="H8" s="15">
        <f>'PL-CF-BS'!H129</f>
        <v>164.83185334000001</v>
      </c>
      <c r="I8" s="15">
        <f>'PL-CF-BS'!I129</f>
        <v>211.97999959999999</v>
      </c>
      <c r="J8" s="15">
        <f>'PL-CF-BS'!J129</f>
        <v>295.82131306999997</v>
      </c>
      <c r="K8" s="15">
        <f>'PL-CF-BS'!K129</f>
        <v>305.29558948000005</v>
      </c>
      <c r="L8" s="15">
        <f>L9*'PL-CF-BS'!L$5/365</f>
        <v>343.35990788062139</v>
      </c>
      <c r="M8" s="15">
        <f>M9*'PL-CF-BS'!M$5/365</f>
        <v>432.88026939593266</v>
      </c>
      <c r="N8" s="15">
        <f>N9*'PL-CF-BS'!N$5/365</f>
        <v>347.4067572148341</v>
      </c>
      <c r="O8" s="15">
        <f>O9*'PL-CF-BS'!O$5/365</f>
        <v>450.6626428563626</v>
      </c>
      <c r="P8" s="15">
        <f>P9*'PL-CF-BS'!P$5/365</f>
        <v>495.61916015287233</v>
      </c>
      <c r="Q8" s="15">
        <f>Q9*'PL-CF-BS'!Q$5/365</f>
        <v>545.0658418295767</v>
      </c>
      <c r="R8" s="15">
        <f>R9*'PL-CF-BS'!R$5/365</f>
        <v>599.45142995702247</v>
      </c>
      <c r="S8" s="15">
        <f>S9*'PL-CF-BS'!S$5/365</f>
        <v>659.26952709443719</v>
      </c>
      <c r="T8" s="15">
        <f>T9*'PL-CF-BS'!T$5/365</f>
        <v>725.06308165267922</v>
      </c>
      <c r="U8" s="15">
        <f>U9*'PL-CF-BS'!U$5/365</f>
        <v>797.42932175918509</v>
      </c>
      <c r="V8" s="15">
        <f>V9*'PL-CF-BS'!V$5/365</f>
        <v>877.02518247340356</v>
      </c>
      <c r="W8" s="15">
        <f>W9*'PL-CF-BS'!W$5/365</f>
        <v>964.57327568595861</v>
      </c>
    </row>
    <row r="9" spans="2:23" ht="15" customHeight="1">
      <c r="C9" s="248" t="s">
        <v>773</v>
      </c>
      <c r="E9" s="247" t="s">
        <v>22</v>
      </c>
      <c r="F9" s="15">
        <f>F8/'PL-CF-BS'!F$5*365</f>
        <v>73.699138437024331</v>
      </c>
      <c r="G9" s="15">
        <f>G8/'PL-CF-BS'!G$5*365</f>
        <v>80.350259364009005</v>
      </c>
      <c r="H9" s="15">
        <f>H8/'PL-CF-BS'!H$5*365</f>
        <v>95.972211878165936</v>
      </c>
      <c r="I9" s="15">
        <f>I8/'PL-CF-BS'!I$5*365</f>
        <v>93.838263285439453</v>
      </c>
      <c r="J9" s="15">
        <f>J8/'PL-CF-BS'!J$5*365</f>
        <v>94.224982430998566</v>
      </c>
      <c r="K9" s="15">
        <f>K8/'PL-CF-BS'!K$5*365</f>
        <v>94.158653250585388</v>
      </c>
      <c r="L9" s="29">
        <f>K9</f>
        <v>94.158653250585388</v>
      </c>
      <c r="M9" s="29">
        <f>L9</f>
        <v>94.158653250585388</v>
      </c>
      <c r="N9" s="29">
        <f t="shared" ref="N9:T9" si="4">M9</f>
        <v>94.158653250585388</v>
      </c>
      <c r="O9" s="29">
        <f t="shared" si="4"/>
        <v>94.158653250585388</v>
      </c>
      <c r="P9" s="29">
        <f t="shared" si="4"/>
        <v>94.158653250585388</v>
      </c>
      <c r="Q9" s="29">
        <f t="shared" si="4"/>
        <v>94.158653250585388</v>
      </c>
      <c r="R9" s="29">
        <f t="shared" si="4"/>
        <v>94.158653250585388</v>
      </c>
      <c r="S9" s="29">
        <f t="shared" si="4"/>
        <v>94.158653250585388</v>
      </c>
      <c r="T9" s="29">
        <f t="shared" si="4"/>
        <v>94.158653250585388</v>
      </c>
      <c r="U9" s="29">
        <f t="shared" ref="U9" si="5">T9</f>
        <v>94.158653250585388</v>
      </c>
      <c r="V9" s="29">
        <f t="shared" ref="V9" si="6">U9</f>
        <v>94.158653250585388</v>
      </c>
      <c r="W9" s="29">
        <f t="shared" ref="W9" si="7">V9</f>
        <v>94.158653250585388</v>
      </c>
    </row>
    <row r="10" spans="2:23" ht="15" customHeight="1">
      <c r="C10" s="293" t="s">
        <v>818</v>
      </c>
      <c r="D10" s="14"/>
      <c r="E10" s="12" t="s">
        <v>819</v>
      </c>
      <c r="F10" s="15">
        <f>'PL-CF-BS'!F130</f>
        <v>7.5523340599999997</v>
      </c>
      <c r="G10" s="15">
        <f>'PL-CF-BS'!G130</f>
        <v>15.99243721</v>
      </c>
      <c r="H10" s="15">
        <f>'PL-CF-BS'!H130</f>
        <v>23.27178155</v>
      </c>
      <c r="I10" s="15">
        <f>'PL-CF-BS'!I130</f>
        <v>29.846843719999999</v>
      </c>
      <c r="J10" s="15">
        <f>'PL-CF-BS'!J130</f>
        <v>33.453246839999998</v>
      </c>
      <c r="K10" s="15">
        <f>'PL-CF-BS'!K130</f>
        <v>20.106107519999998</v>
      </c>
      <c r="L10" s="15">
        <f>-L11*'PL-CF-BS'!L$7/365</f>
        <v>23.921137854578017</v>
      </c>
      <c r="M10" s="15">
        <f>-M11*'PL-CF-BS'!M$7/365</f>
        <v>29.982545973735007</v>
      </c>
      <c r="N10" s="15">
        <f>-N11*'PL-CF-BS'!N$7/365</f>
        <v>26.172672001034503</v>
      </c>
      <c r="O10" s="15">
        <f>-O11*'PL-CF-BS'!O$7/365</f>
        <v>31.21102329079066</v>
      </c>
      <c r="P10" s="15">
        <f>-P11*'PL-CF-BS'!P$7/365</f>
        <v>34.327366539789764</v>
      </c>
      <c r="Q10" s="15">
        <f>-Q11*'PL-CF-BS'!Q$7/365</f>
        <v>37.755106159684772</v>
      </c>
      <c r="R10" s="15">
        <f>-R11*'PL-CF-BS'!R$7/365</f>
        <v>41.525369889865111</v>
      </c>
      <c r="S10" s="15">
        <f>-S11*'PL-CF-BS'!S$7/365</f>
        <v>45.672397648774059</v>
      </c>
      <c r="T10" s="15">
        <f>-T11*'PL-CF-BS'!T$7/365</f>
        <v>50.233852722070033</v>
      </c>
      <c r="U10" s="15">
        <f>-U11*'PL-CF-BS'!U$7/365</f>
        <v>55.251164068116523</v>
      </c>
      <c r="V10" s="15">
        <f>-V11*'PL-CF-BS'!V$7/365</f>
        <v>60.769902852459651</v>
      </c>
      <c r="W10" s="15">
        <f>-W11*'PL-CF-BS'!W$7/365</f>
        <v>66.840196634113653</v>
      </c>
    </row>
    <row r="11" spans="2:23" ht="15" customHeight="1">
      <c r="C11" s="248" t="s">
        <v>773</v>
      </c>
      <c r="E11" s="247" t="s">
        <v>22</v>
      </c>
      <c r="F11" s="15">
        <f>-F10/'PL-CF-BS'!F$7*365</f>
        <v>6.2142771034753084</v>
      </c>
      <c r="G11" s="15">
        <f>-G10/'PL-CF-BS'!G$7*365</f>
        <v>10.002059626646311</v>
      </c>
      <c r="H11" s="15">
        <f>-H10/'PL-CF-BS'!H$7*365</f>
        <v>17.632593358490787</v>
      </c>
      <c r="I11" s="15">
        <f>-I10/'PL-CF-BS'!I$7*365</f>
        <v>15.555057933885971</v>
      </c>
      <c r="J11" s="15">
        <f>-J10/'PL-CF-BS'!J$7*365</f>
        <v>12.366603452225615</v>
      </c>
      <c r="K11" s="15">
        <f>-K10/'PL-CF-BS'!K$7*365</f>
        <v>8.1662116584188702</v>
      </c>
      <c r="L11" s="29">
        <f>K11</f>
        <v>8.1662116584188702</v>
      </c>
      <c r="M11" s="29">
        <f>L11</f>
        <v>8.1662116584188702</v>
      </c>
      <c r="N11" s="29">
        <f t="shared" ref="N11:T11" si="8">M11</f>
        <v>8.1662116584188702</v>
      </c>
      <c r="O11" s="29">
        <f t="shared" si="8"/>
        <v>8.1662116584188702</v>
      </c>
      <c r="P11" s="29">
        <f t="shared" si="8"/>
        <v>8.1662116584188702</v>
      </c>
      <c r="Q11" s="29">
        <f t="shared" si="8"/>
        <v>8.1662116584188702</v>
      </c>
      <c r="R11" s="29">
        <f t="shared" si="8"/>
        <v>8.1662116584188702</v>
      </c>
      <c r="S11" s="29">
        <f t="shared" si="8"/>
        <v>8.1662116584188702</v>
      </c>
      <c r="T11" s="29">
        <f t="shared" si="8"/>
        <v>8.1662116584188702</v>
      </c>
      <c r="U11" s="29">
        <f t="shared" ref="U11" si="9">T11</f>
        <v>8.1662116584188702</v>
      </c>
      <c r="V11" s="29">
        <f t="shared" ref="V11" si="10">U11</f>
        <v>8.1662116584188702</v>
      </c>
      <c r="W11" s="29">
        <f t="shared" ref="W11" si="11">V11</f>
        <v>8.1662116584188702</v>
      </c>
    </row>
    <row r="12" spans="2:23" ht="15" customHeight="1">
      <c r="C12" s="293" t="s">
        <v>821</v>
      </c>
      <c r="E12" s="13" t="s">
        <v>820</v>
      </c>
      <c r="F12" s="15">
        <f>'PL-CF-BS'!F131</f>
        <v>6.2037657900000003</v>
      </c>
      <c r="G12" s="15">
        <f>'PL-CF-BS'!G131</f>
        <v>3.6648299</v>
      </c>
      <c r="H12" s="15">
        <f>'PL-CF-BS'!H131</f>
        <v>10.619103449999999</v>
      </c>
      <c r="I12" s="15">
        <f>'PL-CF-BS'!I131</f>
        <v>10.12574869</v>
      </c>
      <c r="J12" s="15">
        <f>'PL-CF-BS'!J131</f>
        <v>10.902984100000001</v>
      </c>
      <c r="K12" s="15">
        <f>'PL-CF-BS'!K131</f>
        <v>9.1587619700000005</v>
      </c>
      <c r="L12" s="15">
        <f>L13*'PL-CF-BS'!L$5/365</f>
        <v>10.300678341524984</v>
      </c>
      <c r="M12" s="15">
        <f>M13*'PL-CF-BS'!M$5/365</f>
        <v>12.986258188857812</v>
      </c>
      <c r="N12" s="15">
        <f>N13*'PL-CF-BS'!N$5/365</f>
        <v>10.422082420252872</v>
      </c>
      <c r="O12" s="15">
        <f>O13*'PL-CF-BS'!O$5/365</f>
        <v>13.519723235185948</v>
      </c>
      <c r="P12" s="15">
        <f>P13*'PL-CF-BS'!P$5/365</f>
        <v>14.868403187032726</v>
      </c>
      <c r="Q12" s="15">
        <f>Q13*'PL-CF-BS'!Q$5/365</f>
        <v>16.35178651548059</v>
      </c>
      <c r="R12" s="15">
        <f>R13*'PL-CF-BS'!R$5/365</f>
        <v>17.983335327260477</v>
      </c>
      <c r="S12" s="15">
        <f>S13*'PL-CF-BS'!S$5/365</f>
        <v>19.777857528229944</v>
      </c>
      <c r="T12" s="15">
        <f>T13*'PL-CF-BS'!T$5/365</f>
        <v>21.751641382708534</v>
      </c>
      <c r="U12" s="15">
        <f>U13*'PL-CF-BS'!U$5/365</f>
        <v>23.922603527717747</v>
      </c>
      <c r="V12" s="15">
        <f>V13*'PL-CF-BS'!V$5/365</f>
        <v>26.310451787564809</v>
      </c>
      <c r="W12" s="15">
        <f>W13*'PL-CF-BS'!W$5/365</f>
        <v>28.936864268750341</v>
      </c>
    </row>
    <row r="13" spans="2:23" ht="15" customHeight="1">
      <c r="C13" s="248" t="s">
        <v>773</v>
      </c>
      <c r="E13" s="247" t="s">
        <v>22</v>
      </c>
      <c r="F13" s="15">
        <f>F12/'PL-CF-BS'!F$5*365</f>
        <v>4.1321707331325026</v>
      </c>
      <c r="G13" s="15">
        <f>G12/'PL-CF-BS'!G$5*365</f>
        <v>1.9234355041296474</v>
      </c>
      <c r="H13" s="15">
        <f>H12/'PL-CF-BS'!H$5*365</f>
        <v>6.1828998801425632</v>
      </c>
      <c r="I13" s="15">
        <f>I12/'PL-CF-BS'!I$5*365</f>
        <v>4.4824166116019448</v>
      </c>
      <c r="J13" s="15">
        <f>J12/'PL-CF-BS'!J$5*365</f>
        <v>3.4728176770172734</v>
      </c>
      <c r="K13" s="15">
        <f>K12/'PL-CF-BS'!K$5*365</f>
        <v>2.8247269932943886</v>
      </c>
      <c r="L13" s="29">
        <f>K13</f>
        <v>2.8247269932943886</v>
      </c>
      <c r="M13" s="29">
        <f>L13</f>
        <v>2.8247269932943886</v>
      </c>
      <c r="N13" s="29">
        <f t="shared" ref="N13:T13" si="12">M13</f>
        <v>2.8247269932943886</v>
      </c>
      <c r="O13" s="29">
        <f t="shared" si="12"/>
        <v>2.8247269932943886</v>
      </c>
      <c r="P13" s="29">
        <f t="shared" si="12"/>
        <v>2.8247269932943886</v>
      </c>
      <c r="Q13" s="29">
        <f t="shared" si="12"/>
        <v>2.8247269932943886</v>
      </c>
      <c r="R13" s="29">
        <f t="shared" si="12"/>
        <v>2.8247269932943886</v>
      </c>
      <c r="S13" s="29">
        <f t="shared" si="12"/>
        <v>2.8247269932943886</v>
      </c>
      <c r="T13" s="29">
        <f t="shared" si="12"/>
        <v>2.8247269932943886</v>
      </c>
      <c r="U13" s="29">
        <f t="shared" ref="U13" si="13">T13</f>
        <v>2.8247269932943886</v>
      </c>
      <c r="V13" s="29">
        <f t="shared" ref="V13" si="14">U13</f>
        <v>2.8247269932943886</v>
      </c>
      <c r="W13" s="29">
        <f t="shared" ref="W13" si="15">V13</f>
        <v>2.8247269932943886</v>
      </c>
    </row>
    <row r="14" spans="2:23" ht="15" customHeight="1">
      <c r="C14" s="13" t="s">
        <v>409</v>
      </c>
      <c r="E14" s="13" t="s">
        <v>547</v>
      </c>
      <c r="F14" s="15">
        <f>'PL-CF-BS'!F132</f>
        <v>87.098158080000005</v>
      </c>
      <c r="G14" s="15">
        <f>'PL-CF-BS'!G132</f>
        <v>101.11977529000001</v>
      </c>
      <c r="H14" s="15">
        <f>'PL-CF-BS'!H132</f>
        <v>117.59367969</v>
      </c>
      <c r="I14" s="15">
        <f>'PL-CF-BS'!I132</f>
        <v>149.73906672000001</v>
      </c>
      <c r="J14" s="15">
        <f>'PL-CF-BS'!J132</f>
        <v>176.79059793000002</v>
      </c>
      <c r="K14" s="15">
        <f>'PL-CF-BS'!K132</f>
        <v>138.91072518000001</v>
      </c>
      <c r="L14" s="15">
        <f>-L15*'PL-CF-BS'!L$7/365</f>
        <v>165.26831974835588</v>
      </c>
      <c r="M14" s="15">
        <f>-M15*'PL-CF-BS'!M$7/365</f>
        <v>207.14587345219869</v>
      </c>
      <c r="N14" s="15">
        <f>-N15*'PL-CF-BS'!N$7/365</f>
        <v>180.82390357982055</v>
      </c>
      <c r="O14" s="15">
        <f>-O15*'PL-CF-BS'!O$7/365</f>
        <v>215.63327832704246</v>
      </c>
      <c r="P14" s="15">
        <f>-P15*'PL-CF-BS'!P$7/365</f>
        <v>237.16372623684572</v>
      </c>
      <c r="Q14" s="15">
        <f>-Q15*'PL-CF-BS'!Q$7/365</f>
        <v>260.84557494148419</v>
      </c>
      <c r="R14" s="15">
        <f>-R15*'PL-CF-BS'!R$7/365</f>
        <v>286.8938823206343</v>
      </c>
      <c r="S14" s="15">
        <f>-S15*'PL-CF-BS'!S$7/365</f>
        <v>315.54520793194951</v>
      </c>
      <c r="T14" s="15">
        <f>-T15*'PL-CF-BS'!T$7/365</f>
        <v>347.05976297335883</v>
      </c>
      <c r="U14" s="15">
        <f>-U15*'PL-CF-BS'!U$7/365</f>
        <v>381.72377523131979</v>
      </c>
      <c r="V14" s="15">
        <f>-V15*'PL-CF-BS'!V$7/365</f>
        <v>419.85209051310801</v>
      </c>
      <c r="W14" s="15">
        <f>-W15*'PL-CF-BS'!W$7/365</f>
        <v>461.79103421100791</v>
      </c>
    </row>
    <row r="15" spans="2:23" ht="15" customHeight="1">
      <c r="C15" s="248" t="s">
        <v>773</v>
      </c>
      <c r="E15" s="247" t="s">
        <v>22</v>
      </c>
      <c r="F15" s="15">
        <f>-F14/'PL-CF-BS'!F$7*365</f>
        <v>71.666862881250381</v>
      </c>
      <c r="G15" s="15">
        <f>-G14/'PL-CF-BS'!G$7*365</f>
        <v>63.242769604324515</v>
      </c>
      <c r="H15" s="15">
        <f>-H14/'PL-CF-BS'!H$7*365</f>
        <v>89.09853038313635</v>
      </c>
      <c r="I15" s="15">
        <f>-I14/'PL-CF-BS'!I$7*365</f>
        <v>78.038397615720044</v>
      </c>
      <c r="J15" s="15">
        <f>-J14/'PL-CF-BS'!J$7*365</f>
        <v>65.353872200769871</v>
      </c>
      <c r="K15" s="15">
        <f>-K14/'PL-CF-BS'!K$7*365</f>
        <v>56.419393078244916</v>
      </c>
      <c r="L15" s="29">
        <f>K15</f>
        <v>56.419393078244916</v>
      </c>
      <c r="M15" s="29">
        <f>L15</f>
        <v>56.419393078244916</v>
      </c>
      <c r="N15" s="29">
        <f t="shared" ref="N15:T15" si="16">M15</f>
        <v>56.419393078244916</v>
      </c>
      <c r="O15" s="29">
        <f t="shared" si="16"/>
        <v>56.419393078244916</v>
      </c>
      <c r="P15" s="29">
        <f t="shared" si="16"/>
        <v>56.419393078244916</v>
      </c>
      <c r="Q15" s="29">
        <f t="shared" si="16"/>
        <v>56.419393078244916</v>
      </c>
      <c r="R15" s="29">
        <f t="shared" si="16"/>
        <v>56.419393078244916</v>
      </c>
      <c r="S15" s="29">
        <f t="shared" si="16"/>
        <v>56.419393078244916</v>
      </c>
      <c r="T15" s="29">
        <f t="shared" si="16"/>
        <v>56.419393078244916</v>
      </c>
      <c r="U15" s="29">
        <f t="shared" ref="U15" si="17">T15</f>
        <v>56.419393078244916</v>
      </c>
      <c r="V15" s="29">
        <f t="shared" ref="V15" si="18">U15</f>
        <v>56.419393078244916</v>
      </c>
      <c r="W15" s="29">
        <f t="shared" ref="W15" si="19">V15</f>
        <v>56.419393078244916</v>
      </c>
    </row>
    <row r="16" spans="2:23" ht="15" customHeight="1">
      <c r="C16" s="12" t="s">
        <v>680</v>
      </c>
      <c r="D16" s="14"/>
      <c r="E16" s="12" t="s">
        <v>542</v>
      </c>
      <c r="F16" s="17">
        <f t="shared" ref="F16:M16" si="20">F6+F8+F10+F12+F14</f>
        <v>216.91321452</v>
      </c>
      <c r="G16" s="17">
        <f t="shared" si="20"/>
        <v>280.56756496999998</v>
      </c>
      <c r="H16" s="17">
        <f t="shared" si="20"/>
        <v>324.23650127000002</v>
      </c>
      <c r="I16" s="17">
        <f t="shared" si="20"/>
        <v>433.00141832999998</v>
      </c>
      <c r="J16" s="17">
        <f t="shared" si="20"/>
        <v>605.91410774000008</v>
      </c>
      <c r="K16" s="17">
        <f t="shared" ref="K16" si="21">K6+K8+K10+K12+K14</f>
        <v>611.74438633000011</v>
      </c>
      <c r="L16" s="17">
        <f t="shared" si="20"/>
        <v>698.36317797729703</v>
      </c>
      <c r="M16" s="17">
        <f t="shared" si="20"/>
        <v>879.05326908431516</v>
      </c>
      <c r="N16" s="17">
        <f t="shared" ref="N16:S16" si="22">N6+N8+N10+N12+N14</f>
        <v>722.17143145182956</v>
      </c>
      <c r="O16" s="17">
        <f t="shared" si="22"/>
        <v>915.13890803617221</v>
      </c>
      <c r="P16" s="17">
        <f t="shared" si="22"/>
        <v>1006.4524143284632</v>
      </c>
      <c r="Q16" s="17">
        <f t="shared" si="22"/>
        <v>1106.8872520244167</v>
      </c>
      <c r="R16" s="17">
        <f t="shared" si="22"/>
        <v>1217.3550533031214</v>
      </c>
      <c r="S16" s="17">
        <f t="shared" si="22"/>
        <v>1338.8585885135096</v>
      </c>
      <c r="T16" s="17">
        <f t="shared" ref="T16:U16" si="23">T6+T8+T10+T12+T14</f>
        <v>1472.5008787389409</v>
      </c>
      <c r="U16" s="17">
        <f t="shared" si="23"/>
        <v>1619.4952195556189</v>
      </c>
      <c r="V16" s="17">
        <f t="shared" ref="V16:W16" si="24">V6+V8+V10+V12+V14</f>
        <v>1781.1762071011035</v>
      </c>
      <c r="W16" s="17">
        <f t="shared" si="24"/>
        <v>1959.0118666806327</v>
      </c>
    </row>
    <row r="17" spans="2:23" ht="15" customHeight="1">
      <c r="I17" s="17"/>
      <c r="J17" s="17"/>
      <c r="K17" s="17"/>
    </row>
    <row r="18" spans="2:23" ht="15" customHeight="1">
      <c r="B18" s="14" t="s">
        <v>681</v>
      </c>
      <c r="D18" s="14" t="s">
        <v>553</v>
      </c>
      <c r="I18" s="20"/>
      <c r="K18" s="20"/>
    </row>
    <row r="19" spans="2:23" ht="15" customHeight="1">
      <c r="C19" s="12" t="s">
        <v>682</v>
      </c>
      <c r="E19" s="12" t="s">
        <v>548</v>
      </c>
      <c r="F19" s="15">
        <f>'PL-CF-BS'!F164</f>
        <v>31.5</v>
      </c>
      <c r="G19" s="15">
        <f>'PL-CF-BS'!G164</f>
        <v>72.222560000000001</v>
      </c>
      <c r="H19" s="15">
        <f>'PL-CF-BS'!H164</f>
        <v>22.128544190000003</v>
      </c>
      <c r="I19" s="15">
        <f>'PL-CF-BS'!I164</f>
        <v>44.016004719999998</v>
      </c>
      <c r="J19" s="15">
        <f>'PL-CF-BS'!J164</f>
        <v>133.83000000000001</v>
      </c>
      <c r="K19" s="15">
        <f>'PL-CF-BS'!K164</f>
        <v>73.199399999999997</v>
      </c>
      <c r="L19" s="15">
        <f>-L20*'PL-CF-BS'!L$7/365</f>
        <v>87.088609097043076</v>
      </c>
      <c r="M19" s="15">
        <f>-M20*'PL-CF-BS'!M$7/365</f>
        <v>109.1561046098404</v>
      </c>
      <c r="N19" s="15">
        <f>-N20*'PL-CF-BS'!N$7/365</f>
        <v>95.285668047224547</v>
      </c>
      <c r="O19" s="15">
        <f>-O20*'PL-CF-BS'!O$7/365</f>
        <v>113.62856664321183</v>
      </c>
      <c r="P19" s="15">
        <f>-P20*'PL-CF-BS'!P$7/365</f>
        <v>124.97409713905118</v>
      </c>
      <c r="Q19" s="15">
        <f>-Q20*'PL-CF-BS'!Q$7/365</f>
        <v>137.45331437605037</v>
      </c>
      <c r="R19" s="15">
        <f>-R20*'PL-CF-BS'!R$7/365</f>
        <v>151.17954371290423</v>
      </c>
      <c r="S19" s="15">
        <f>-S20*'PL-CF-BS'!S$7/365</f>
        <v>166.27744087840594</v>
      </c>
      <c r="T19" s="15">
        <f>-T20*'PL-CF-BS'!T$7/365</f>
        <v>182.88412490016833</v>
      </c>
      <c r="U19" s="15">
        <f>-U20*'PL-CF-BS'!U$7/365</f>
        <v>201.1504243208031</v>
      </c>
      <c r="V19" s="15">
        <f>-V20*'PL-CF-BS'!V$7/365</f>
        <v>221.24224803003221</v>
      </c>
      <c r="W19" s="15">
        <f>-W20*'PL-CF-BS'!W$7/365</f>
        <v>243.34209317404168</v>
      </c>
    </row>
    <row r="20" spans="2:23" ht="15" customHeight="1">
      <c r="C20" s="248" t="s">
        <v>773</v>
      </c>
      <c r="E20" s="247" t="s">
        <v>22</v>
      </c>
      <c r="F20" s="15">
        <f>-F19/'PL-CF-BS'!F$7*365</f>
        <v>25.919103578354193</v>
      </c>
      <c r="G20" s="15">
        <f>-G19/'PL-CF-BS'!G$7*365</f>
        <v>45.169747551507868</v>
      </c>
      <c r="H20" s="15">
        <f>-H19/'PL-CF-BS'!H$7*365</f>
        <v>16.766383806041869</v>
      </c>
      <c r="I20" s="15">
        <f>-I19/'PL-CF-BS'!I$7*365</f>
        <v>22.93949436867954</v>
      </c>
      <c r="J20" s="15">
        <f>-J19/'PL-CF-BS'!J$7*365</f>
        <v>49.47270284187919</v>
      </c>
      <c r="K20" s="15">
        <f>-K19/'PL-CF-BS'!K$7*365</f>
        <v>29.73035895061534</v>
      </c>
      <c r="L20" s="29">
        <f>K20</f>
        <v>29.73035895061534</v>
      </c>
      <c r="M20" s="29">
        <f>L20</f>
        <v>29.73035895061534</v>
      </c>
      <c r="N20" s="29">
        <f t="shared" ref="N20:T20" si="25">M20</f>
        <v>29.73035895061534</v>
      </c>
      <c r="O20" s="29">
        <f t="shared" si="25"/>
        <v>29.73035895061534</v>
      </c>
      <c r="P20" s="29">
        <f t="shared" si="25"/>
        <v>29.73035895061534</v>
      </c>
      <c r="Q20" s="29">
        <f t="shared" si="25"/>
        <v>29.73035895061534</v>
      </c>
      <c r="R20" s="29">
        <f t="shared" si="25"/>
        <v>29.73035895061534</v>
      </c>
      <c r="S20" s="29">
        <f t="shared" si="25"/>
        <v>29.73035895061534</v>
      </c>
      <c r="T20" s="29">
        <f t="shared" si="25"/>
        <v>29.73035895061534</v>
      </c>
      <c r="U20" s="29">
        <f t="shared" ref="U20" si="26">T20</f>
        <v>29.73035895061534</v>
      </c>
      <c r="V20" s="29">
        <f t="shared" ref="V20" si="27">U20</f>
        <v>29.73035895061534</v>
      </c>
      <c r="W20" s="29">
        <f t="shared" ref="W20" si="28">V20</f>
        <v>29.73035895061534</v>
      </c>
    </row>
    <row r="21" spans="2:23" ht="15" customHeight="1">
      <c r="C21" s="12" t="s">
        <v>410</v>
      </c>
      <c r="E21" s="12" t="s">
        <v>549</v>
      </c>
      <c r="F21" s="15">
        <f>'PL-CF-BS'!F165</f>
        <v>60.252502890000002</v>
      </c>
      <c r="G21" s="15">
        <f>'PL-CF-BS'!G165</f>
        <v>72.381958030000007</v>
      </c>
      <c r="H21" s="15">
        <f>'PL-CF-BS'!H165</f>
        <v>85.585016370000005</v>
      </c>
      <c r="I21" s="15">
        <f>'PL-CF-BS'!I165</f>
        <v>118.33270112999999</v>
      </c>
      <c r="J21" s="15">
        <f>'PL-CF-BS'!J165</f>
        <v>161.91028277000001</v>
      </c>
      <c r="K21" s="15">
        <f>'PL-CF-BS'!K165</f>
        <v>167.07594387</v>
      </c>
      <c r="L21" s="15">
        <f>-L22*'PL-CF-BS'!L$7/365</f>
        <v>198.77774360464625</v>
      </c>
      <c r="M21" s="15">
        <f>-M22*'PL-CF-BS'!M$7/365</f>
        <v>249.14629364259193</v>
      </c>
      <c r="N21" s="15">
        <f>-N22*'PL-CF-BS'!N$7/365</f>
        <v>217.48734178522693</v>
      </c>
      <c r="O21" s="15">
        <f>-O22*'PL-CF-BS'!O$7/365</f>
        <v>259.35458518116013</v>
      </c>
      <c r="P21" s="15">
        <f>-P22*'PL-CF-BS'!P$7/365</f>
        <v>285.25049711893871</v>
      </c>
      <c r="Q21" s="15">
        <f>-Q22*'PL-CF-BS'!Q$7/365</f>
        <v>313.73402292147824</v>
      </c>
      <c r="R21" s="15">
        <f>-R22*'PL-CF-BS'!R$7/365</f>
        <v>345.06382510880417</v>
      </c>
      <c r="S21" s="15">
        <f>-S22*'PL-CF-BS'!S$7/365</f>
        <v>379.52442750962155</v>
      </c>
      <c r="T21" s="15">
        <f>-T22*'PL-CF-BS'!T$7/365</f>
        <v>417.42880114501753</v>
      </c>
      <c r="U21" s="15">
        <f>-U22*'PL-CF-BS'!U$7/365</f>
        <v>459.12120868817476</v>
      </c>
      <c r="V21" s="15">
        <f>-V22*'PL-CF-BS'!V$7/365</f>
        <v>504.9803333570805</v>
      </c>
      <c r="W21" s="15">
        <f>-W22*'PL-CF-BS'!W$7/365</f>
        <v>555.42272068288116</v>
      </c>
    </row>
    <row r="22" spans="2:23" ht="15" customHeight="1">
      <c r="C22" s="248" t="s">
        <v>773</v>
      </c>
      <c r="E22" s="247" t="s">
        <v>22</v>
      </c>
      <c r="F22" s="15">
        <f>-F21/'PL-CF-BS'!F$7*365</f>
        <v>49.577487722571277</v>
      </c>
      <c r="G22" s="15">
        <f>-G21/'PL-CF-BS'!G$7*365</f>
        <v>45.269438960609236</v>
      </c>
      <c r="H22" s="15">
        <f>-H21/'PL-CF-BS'!H$7*365</f>
        <v>64.84616521471203</v>
      </c>
      <c r="I22" s="15">
        <f>-I21/'PL-CF-BS'!I$7*365</f>
        <v>61.670575248027049</v>
      </c>
      <c r="J22" s="15">
        <f>-J21/'PL-CF-BS'!J$7*365</f>
        <v>59.85309203112039</v>
      </c>
      <c r="K22" s="15">
        <f>-K21/'PL-CF-BS'!K$7*365</f>
        <v>67.858859270266706</v>
      </c>
      <c r="L22" s="29">
        <f>K22</f>
        <v>67.858859270266706</v>
      </c>
      <c r="M22" s="29">
        <f>L22</f>
        <v>67.858859270266706</v>
      </c>
      <c r="N22" s="29">
        <f t="shared" ref="N22:T22" si="29">M22</f>
        <v>67.858859270266706</v>
      </c>
      <c r="O22" s="29">
        <f t="shared" si="29"/>
        <v>67.858859270266706</v>
      </c>
      <c r="P22" s="29">
        <f t="shared" si="29"/>
        <v>67.858859270266706</v>
      </c>
      <c r="Q22" s="29">
        <f t="shared" si="29"/>
        <v>67.858859270266706</v>
      </c>
      <c r="R22" s="29">
        <f t="shared" si="29"/>
        <v>67.858859270266706</v>
      </c>
      <c r="S22" s="29">
        <f t="shared" si="29"/>
        <v>67.858859270266706</v>
      </c>
      <c r="T22" s="29">
        <f t="shared" si="29"/>
        <v>67.858859270266706</v>
      </c>
      <c r="U22" s="29">
        <f t="shared" ref="U22" si="30">T22</f>
        <v>67.858859270266706</v>
      </c>
      <c r="V22" s="29">
        <f t="shared" ref="V22" si="31">U22</f>
        <v>67.858859270266706</v>
      </c>
      <c r="W22" s="29">
        <f t="shared" ref="W22" si="32">V22</f>
        <v>67.858859270266706</v>
      </c>
    </row>
    <row r="23" spans="2:23" ht="15" customHeight="1">
      <c r="C23" s="12" t="s">
        <v>683</v>
      </c>
      <c r="D23" s="14"/>
      <c r="E23" s="12" t="s">
        <v>550</v>
      </c>
      <c r="F23" s="15">
        <f>'PL-CF-BS'!F166</f>
        <v>13.345307779999999</v>
      </c>
      <c r="G23" s="15">
        <f>'PL-CF-BS'!G166</f>
        <v>15.36614097</v>
      </c>
      <c r="H23" s="15">
        <f>'PL-CF-BS'!H166</f>
        <v>29.33022953</v>
      </c>
      <c r="I23" s="15">
        <f>'PL-CF-BS'!I166</f>
        <v>30.498061239999998</v>
      </c>
      <c r="J23" s="15">
        <f>'PL-CF-BS'!J166</f>
        <v>36.915404869999996</v>
      </c>
      <c r="K23" s="15">
        <f>'PL-CF-BS'!K166</f>
        <v>47.056973729999996</v>
      </c>
      <c r="L23" s="15">
        <f>L24*'PL-CF-BS'!L$5/365</f>
        <v>52.924047126242876</v>
      </c>
      <c r="M23" s="15">
        <f>M24*'PL-CF-BS'!M$5/365</f>
        <v>66.722337849345735</v>
      </c>
      <c r="N23" s="15">
        <f>N24*'PL-CF-BS'!N$5/365</f>
        <v>53.547811403786717</v>
      </c>
      <c r="O23" s="15">
        <f>O24*'PL-CF-BS'!O$5/365</f>
        <v>69.463237847965999</v>
      </c>
      <c r="P23" s="15">
        <f>P24*'PL-CF-BS'!P$5/365</f>
        <v>76.3926456950215</v>
      </c>
      <c r="Q23" s="15">
        <f>Q24*'PL-CF-BS'!Q$5/365</f>
        <v>84.014148529895508</v>
      </c>
      <c r="R23" s="15">
        <f>R24*'PL-CF-BS'!R$5/365</f>
        <v>92.396913561525523</v>
      </c>
      <c r="S23" s="15">
        <f>S24*'PL-CF-BS'!S$5/365</f>
        <v>101.61702260525055</v>
      </c>
      <c r="T23" s="15">
        <f>T24*'PL-CF-BS'!T$5/365</f>
        <v>111.75816343772674</v>
      </c>
      <c r="U23" s="15">
        <f>U24*'PL-CF-BS'!U$5/365</f>
        <v>122.91239028204805</v>
      </c>
      <c r="V23" s="15">
        <f>V24*'PL-CF-BS'!V$5/365</f>
        <v>135.18096033582896</v>
      </c>
      <c r="W23" s="15">
        <f>W24*'PL-CF-BS'!W$5/365</f>
        <v>148.67525394626674</v>
      </c>
    </row>
    <row r="24" spans="2:23" ht="15" customHeight="1">
      <c r="C24" s="248" t="s">
        <v>773</v>
      </c>
      <c r="E24" s="247" t="s">
        <v>22</v>
      </c>
      <c r="F24" s="15">
        <f>F23/'PL-CF-BS'!F$5*365</f>
        <v>8.8889703608816415</v>
      </c>
      <c r="G24" s="15">
        <f>G23/'PL-CF-BS'!G$5*365</f>
        <v>8.0647074788271009</v>
      </c>
      <c r="H24" s="15">
        <f>H23/'PL-CF-BS'!H$5*365</f>
        <v>17.077324229814419</v>
      </c>
      <c r="I24" s="15">
        <f>I23/'PL-CF-BS'!I$5*365</f>
        <v>13.500731699853141</v>
      </c>
      <c r="J24" s="15">
        <f>J23/'PL-CF-BS'!J$5*365</f>
        <v>11.758291987859133</v>
      </c>
      <c r="K24" s="15">
        <f>K23/'PL-CF-BS'!K$5*365</f>
        <v>14.513217436294603</v>
      </c>
      <c r="L24" s="29">
        <f>K24</f>
        <v>14.513217436294603</v>
      </c>
      <c r="M24" s="29">
        <f>L24</f>
        <v>14.513217436294603</v>
      </c>
      <c r="N24" s="29">
        <f t="shared" ref="N24:T24" si="33">M24</f>
        <v>14.513217436294603</v>
      </c>
      <c r="O24" s="29">
        <f t="shared" si="33"/>
        <v>14.513217436294603</v>
      </c>
      <c r="P24" s="29">
        <f t="shared" si="33"/>
        <v>14.513217436294603</v>
      </c>
      <c r="Q24" s="29">
        <f t="shared" si="33"/>
        <v>14.513217436294603</v>
      </c>
      <c r="R24" s="29">
        <f t="shared" si="33"/>
        <v>14.513217436294603</v>
      </c>
      <c r="S24" s="29">
        <f t="shared" si="33"/>
        <v>14.513217436294603</v>
      </c>
      <c r="T24" s="29">
        <f t="shared" si="33"/>
        <v>14.513217436294603</v>
      </c>
      <c r="U24" s="29">
        <f t="shared" ref="U24" si="34">T24</f>
        <v>14.513217436294603</v>
      </c>
      <c r="V24" s="29">
        <f t="shared" ref="V24" si="35">U24</f>
        <v>14.513217436294603</v>
      </c>
      <c r="W24" s="29">
        <f t="shared" ref="W24" si="36">V24</f>
        <v>14.513217436294603</v>
      </c>
    </row>
    <row r="25" spans="2:23" ht="15" customHeight="1">
      <c r="C25" s="12" t="s">
        <v>684</v>
      </c>
      <c r="E25" s="12" t="s">
        <v>551</v>
      </c>
      <c r="F25" s="15">
        <f>'PL-CF-BS'!F167</f>
        <v>6.6501544199999998</v>
      </c>
      <c r="G25" s="15">
        <f>'PL-CF-BS'!G167</f>
        <v>11.696144910000001</v>
      </c>
      <c r="H25" s="15">
        <f>'PL-CF-BS'!H167</f>
        <v>11.15188392</v>
      </c>
      <c r="I25" s="15">
        <f>'PL-CF-BS'!I167</f>
        <v>7.0965775400000002</v>
      </c>
      <c r="J25" s="15">
        <f>'PL-CF-BS'!J167</f>
        <v>10.308317599999999</v>
      </c>
      <c r="K25" s="15">
        <f>'PL-CF-BS'!K167</f>
        <v>11.55941367</v>
      </c>
      <c r="L25" s="15">
        <f>-L26*'PL-CF-BS'!L$7/365</f>
        <v>13.752752870893014</v>
      </c>
      <c r="M25" s="15">
        <f>-M26*'PL-CF-BS'!M$7/365</f>
        <v>17.237580742341315</v>
      </c>
      <c r="N25" s="15">
        <f>-N26*'PL-CF-BS'!N$7/365</f>
        <v>15.047206039669309</v>
      </c>
      <c r="O25" s="15">
        <f>-O26*'PL-CF-BS'!O$7/365</f>
        <v>17.943857552904102</v>
      </c>
      <c r="P25" s="15">
        <f>-P26*'PL-CF-BS'!P$7/365</f>
        <v>19.735507215428761</v>
      </c>
      <c r="Q25" s="15">
        <f>-Q26*'PL-CF-BS'!Q$7/365</f>
        <v>21.706185039567593</v>
      </c>
      <c r="R25" s="15">
        <f>-R26*'PL-CF-BS'!R$7/365</f>
        <v>23.873787001250115</v>
      </c>
      <c r="S25" s="15">
        <f>-S26*'PL-CF-BS'!S$7/365</f>
        <v>26.257998331987174</v>
      </c>
      <c r="T25" s="15">
        <f>-T26*'PL-CF-BS'!T$7/365</f>
        <v>28.880472427328545</v>
      </c>
      <c r="U25" s="15">
        <f>-U26*'PL-CF-BS'!U$7/365</f>
        <v>31.765027645311186</v>
      </c>
      <c r="V25" s="15">
        <f>-V26*'PL-CF-BS'!V$7/365</f>
        <v>34.937863783854574</v>
      </c>
      <c r="W25" s="15">
        <f>-W26*'PL-CF-BS'!W$7/365</f>
        <v>38.427800204952916</v>
      </c>
    </row>
    <row r="26" spans="2:23" ht="15" customHeight="1">
      <c r="C26" s="248" t="s">
        <v>773</v>
      </c>
      <c r="E26" s="247" t="s">
        <v>22</v>
      </c>
      <c r="F26" s="15">
        <f>-F25/'PL-CF-BS'!F$7*365</f>
        <v>5.4719378166358705</v>
      </c>
      <c r="G26" s="15">
        <f>-G25/'PL-CF-BS'!G$7*365</f>
        <v>7.3150538129713727</v>
      </c>
      <c r="H26" s="15">
        <f>-H25/'PL-CF-BS'!H$7*365</f>
        <v>8.449573743203695</v>
      </c>
      <c r="I26" s="15">
        <f>-I25/'PL-CF-BS'!I$7*365</f>
        <v>3.6984706256576323</v>
      </c>
      <c r="J26" s="15">
        <f>-J25/'PL-CF-BS'!J$7*365</f>
        <v>3.8106578003774429</v>
      </c>
      <c r="K26" s="15">
        <f>-K25/'PL-CF-BS'!K$7*365</f>
        <v>4.6949226041162877</v>
      </c>
      <c r="L26" s="29">
        <f>K26</f>
        <v>4.6949226041162877</v>
      </c>
      <c r="M26" s="29">
        <f>L26</f>
        <v>4.6949226041162877</v>
      </c>
      <c r="N26" s="29">
        <f t="shared" ref="N26:T26" si="37">M26</f>
        <v>4.6949226041162877</v>
      </c>
      <c r="O26" s="29">
        <f t="shared" si="37"/>
        <v>4.6949226041162877</v>
      </c>
      <c r="P26" s="29">
        <f t="shared" si="37"/>
        <v>4.6949226041162877</v>
      </c>
      <c r="Q26" s="29">
        <f t="shared" si="37"/>
        <v>4.6949226041162877</v>
      </c>
      <c r="R26" s="29">
        <f t="shared" si="37"/>
        <v>4.6949226041162877</v>
      </c>
      <c r="S26" s="29">
        <f t="shared" si="37"/>
        <v>4.6949226041162877</v>
      </c>
      <c r="T26" s="29">
        <f t="shared" si="37"/>
        <v>4.6949226041162877</v>
      </c>
      <c r="U26" s="29">
        <f t="shared" ref="U26" si="38">T26</f>
        <v>4.6949226041162877</v>
      </c>
      <c r="V26" s="29">
        <f t="shared" ref="V26" si="39">U26</f>
        <v>4.6949226041162877</v>
      </c>
      <c r="W26" s="29">
        <f t="shared" ref="W26" si="40">V26</f>
        <v>4.6949226041162877</v>
      </c>
    </row>
    <row r="27" spans="2:23" ht="15" customHeight="1">
      <c r="C27" s="12" t="s">
        <v>411</v>
      </c>
      <c r="E27" s="12" t="s">
        <v>8</v>
      </c>
      <c r="F27" s="15">
        <f>'PL-CF-BS'!F169</f>
        <v>3.3618204399999998</v>
      </c>
      <c r="G27" s="15">
        <f>'PL-CF-BS'!G169</f>
        <v>4.4176635700000002</v>
      </c>
      <c r="H27" s="15">
        <f>'PL-CF-BS'!H169</f>
        <v>9.1339338599999991</v>
      </c>
      <c r="I27" s="15">
        <f>'PL-CF-BS'!I169</f>
        <v>4.0055495399999996</v>
      </c>
      <c r="J27" s="15">
        <f>'PL-CF-BS'!J169</f>
        <v>7.7954142800000001</v>
      </c>
      <c r="K27" s="15">
        <f>'PL-CF-BS'!K169</f>
        <v>13.96562406</v>
      </c>
      <c r="L27" s="15">
        <f>-L28*'PL-CF-BS'!L$7/365</f>
        <v>16.615529287912189</v>
      </c>
      <c r="M27" s="15">
        <f>-M28*'PL-CF-BS'!M$7/365</f>
        <v>20.825759785395288</v>
      </c>
      <c r="N27" s="15">
        <f>-N28*'PL-CF-BS'!N$7/365</f>
        <v>18.17943614638224</v>
      </c>
      <c r="O27" s="15">
        <f>-O28*'PL-CF-BS'!O$7/365</f>
        <v>21.679055350395661</v>
      </c>
      <c r="P27" s="15">
        <f>-P28*'PL-CF-BS'!P$7/365</f>
        <v>23.843655246927028</v>
      </c>
      <c r="Q27" s="15">
        <f>-Q28*'PL-CF-BS'!Q$7/365</f>
        <v>26.224549851186115</v>
      </c>
      <c r="R27" s="15">
        <f>-R28*'PL-CF-BS'!R$7/365</f>
        <v>28.843360369849439</v>
      </c>
      <c r="S27" s="15">
        <f>-S28*'PL-CF-BS'!S$7/365</f>
        <v>31.723869717056328</v>
      </c>
      <c r="T27" s="15">
        <f>-T28*'PL-CF-BS'!T$7/365</f>
        <v>34.892238664495004</v>
      </c>
      <c r="U27" s="15">
        <f>-U28*'PL-CF-BS'!U$7/365</f>
        <v>38.377243605464209</v>
      </c>
      <c r="V27" s="15">
        <f>-V28*'PL-CF-BS'!V$7/365</f>
        <v>42.210538094256307</v>
      </c>
      <c r="W27" s="15">
        <f>-W28*'PL-CF-BS'!W$7/365</f>
        <v>46.426940538339899</v>
      </c>
    </row>
    <row r="28" spans="2:23" ht="15" customHeight="1">
      <c r="C28" s="248" t="s">
        <v>773</v>
      </c>
      <c r="E28" s="247" t="s">
        <v>22</v>
      </c>
      <c r="F28" s="15">
        <f>-F27/'PL-CF-BS'!F$7*365</f>
        <v>2.7662022919424842</v>
      </c>
      <c r="G28" s="15">
        <f>-G27/'PL-CF-BS'!G$7*365</f>
        <v>2.7629143611690452</v>
      </c>
      <c r="H28" s="15">
        <f>-H27/'PL-CF-BS'!H$7*365</f>
        <v>6.9206107478578538</v>
      </c>
      <c r="I28" s="15">
        <f>-I27/'PL-CF-BS'!I$7*365</f>
        <v>2.0875425132473704</v>
      </c>
      <c r="J28" s="15">
        <f>-J27/'PL-CF-BS'!J$7*365</f>
        <v>2.8817172099214048</v>
      </c>
      <c r="K28" s="15">
        <f>-K27/'PL-CF-BS'!K$7*365</f>
        <v>5.6722188470554391</v>
      </c>
      <c r="L28" s="29">
        <f>K28</f>
        <v>5.6722188470554391</v>
      </c>
      <c r="M28" s="29">
        <f>L28</f>
        <v>5.6722188470554391</v>
      </c>
      <c r="N28" s="29">
        <f t="shared" ref="N28:T28" si="41">M28</f>
        <v>5.6722188470554391</v>
      </c>
      <c r="O28" s="29">
        <f t="shared" si="41"/>
        <v>5.6722188470554391</v>
      </c>
      <c r="P28" s="29">
        <f t="shared" si="41"/>
        <v>5.6722188470554391</v>
      </c>
      <c r="Q28" s="29">
        <f t="shared" si="41"/>
        <v>5.6722188470554391</v>
      </c>
      <c r="R28" s="29">
        <f t="shared" si="41"/>
        <v>5.6722188470554391</v>
      </c>
      <c r="S28" s="29">
        <f t="shared" si="41"/>
        <v>5.6722188470554391</v>
      </c>
      <c r="T28" s="29">
        <f t="shared" si="41"/>
        <v>5.6722188470554391</v>
      </c>
      <c r="U28" s="29">
        <f t="shared" ref="U28" si="42">T28</f>
        <v>5.6722188470554391</v>
      </c>
      <c r="V28" s="29">
        <f t="shared" ref="V28" si="43">U28</f>
        <v>5.6722188470554391</v>
      </c>
      <c r="W28" s="29">
        <f t="shared" ref="W28" si="44">V28</f>
        <v>5.6722188470554391</v>
      </c>
    </row>
    <row r="29" spans="2:23" ht="15" customHeight="1">
      <c r="C29" s="12" t="s">
        <v>412</v>
      </c>
      <c r="E29" s="12" t="s">
        <v>7</v>
      </c>
      <c r="F29" s="15">
        <f>'PL-CF-BS'!F170</f>
        <v>1.00024487</v>
      </c>
      <c r="G29" s="15">
        <f>'PL-CF-BS'!G170</f>
        <v>1.4520810100000001</v>
      </c>
      <c r="H29" s="15">
        <f>'PL-CF-BS'!H170</f>
        <v>2.04500466</v>
      </c>
      <c r="I29" s="15">
        <f>'PL-CF-BS'!I170</f>
        <v>3.0595807700000002</v>
      </c>
      <c r="J29" s="15">
        <f>'PL-CF-BS'!J170</f>
        <v>1.7836990100000001</v>
      </c>
      <c r="K29" s="15">
        <f>'PL-CF-BS'!K170</f>
        <v>2.1241196800000002</v>
      </c>
      <c r="L29" s="15">
        <f>-L30*'PL-CF-BS'!L$7/365</f>
        <v>2.5271604478568981</v>
      </c>
      <c r="M29" s="15">
        <f>-M30*'PL-CF-BS'!M$7/365</f>
        <v>3.1675209085580032</v>
      </c>
      <c r="N29" s="15">
        <f>-N30*'PL-CF-BS'!N$7/365</f>
        <v>2.7650248871036762</v>
      </c>
      <c r="O29" s="15">
        <f>-O30*'PL-CF-BS'!O$7/365</f>
        <v>3.2973040027245819</v>
      </c>
      <c r="P29" s="15">
        <f>-P30*'PL-CF-BS'!P$7/365</f>
        <v>3.6265316276265969</v>
      </c>
      <c r="Q29" s="15">
        <f>-Q30*'PL-CF-BS'!Q$7/365</f>
        <v>3.9886568762502908</v>
      </c>
      <c r="R29" s="15">
        <f>-R30*'PL-CF-BS'!R$7/365</f>
        <v>4.3869682540294068</v>
      </c>
      <c r="S29" s="15">
        <f>-S30*'PL-CF-BS'!S$7/365</f>
        <v>4.8250830540941383</v>
      </c>
      <c r="T29" s="15">
        <f>-T30*'PL-CF-BS'!T$7/365</f>
        <v>5.3069802328984332</v>
      </c>
      <c r="U29" s="15">
        <f>-U30*'PL-CF-BS'!U$7/365</f>
        <v>5.8370365732529024</v>
      </c>
      <c r="V29" s="15">
        <f>-V30*'PL-CF-BS'!V$7/365</f>
        <v>6.420066463496048</v>
      </c>
      <c r="W29" s="15">
        <f>-W30*'PL-CF-BS'!W$7/365</f>
        <v>7.0613656544094017</v>
      </c>
    </row>
    <row r="30" spans="2:23" ht="15" customHeight="1">
      <c r="B30" s="21"/>
      <c r="C30" s="294" t="s">
        <v>773</v>
      </c>
      <c r="D30" s="21"/>
      <c r="E30" s="295" t="s">
        <v>22</v>
      </c>
      <c r="F30" s="22">
        <f>-F29/'PL-CF-BS'!F$7*365</f>
        <v>0.82303017108721976</v>
      </c>
      <c r="G30" s="22">
        <f>-G29/'PL-CF-BS'!G$7*365</f>
        <v>0.90816681998032989</v>
      </c>
      <c r="H30" s="22">
        <f>-H29/'PL-CF-BS'!H$7*365</f>
        <v>1.5494617594499853</v>
      </c>
      <c r="I30" s="22">
        <f>-I29/'PL-CF-BS'!I$7*365</f>
        <v>1.5945389930414207</v>
      </c>
      <c r="J30" s="22">
        <f>-J29/'PL-CF-BS'!J$7*365</f>
        <v>0.65937690414020844</v>
      </c>
      <c r="K30" s="22">
        <f>-K29/'PL-CF-BS'!K$7*365</f>
        <v>0.86272347232991242</v>
      </c>
      <c r="L30" s="296">
        <f t="shared" ref="L30:M30" si="45">K30</f>
        <v>0.86272347232991242</v>
      </c>
      <c r="M30" s="296">
        <f t="shared" si="45"/>
        <v>0.86272347232991242</v>
      </c>
      <c r="N30" s="296">
        <f t="shared" ref="N30:T30" si="46">M30</f>
        <v>0.86272347232991242</v>
      </c>
      <c r="O30" s="296">
        <f t="shared" si="46"/>
        <v>0.86272347232991242</v>
      </c>
      <c r="P30" s="296">
        <f t="shared" si="46"/>
        <v>0.86272347232991242</v>
      </c>
      <c r="Q30" s="296">
        <f t="shared" si="46"/>
        <v>0.86272347232991242</v>
      </c>
      <c r="R30" s="296">
        <f t="shared" si="46"/>
        <v>0.86272347232991242</v>
      </c>
      <c r="S30" s="296">
        <f t="shared" si="46"/>
        <v>0.86272347232991242</v>
      </c>
      <c r="T30" s="296">
        <f t="shared" si="46"/>
        <v>0.86272347232991242</v>
      </c>
      <c r="U30" s="296">
        <f t="shared" ref="U30" si="47">T30</f>
        <v>0.86272347232991242</v>
      </c>
      <c r="V30" s="296">
        <f t="shared" ref="V30" si="48">U30</f>
        <v>0.86272347232991242</v>
      </c>
      <c r="W30" s="296">
        <f t="shared" ref="W30" si="49">V30</f>
        <v>0.86272347232991242</v>
      </c>
    </row>
    <row r="31" spans="2:23" ht="15" customHeight="1">
      <c r="C31" s="12" t="s">
        <v>680</v>
      </c>
      <c r="E31" s="12" t="s">
        <v>542</v>
      </c>
      <c r="F31" s="17">
        <f t="shared" ref="F31:W31" si="50">F19+F21+F23+F25+F27+F29</f>
        <v>116.11003040000001</v>
      </c>
      <c r="G31" s="17">
        <f t="shared" si="50"/>
        <v>177.53654849</v>
      </c>
      <c r="H31" s="17">
        <f t="shared" si="50"/>
        <v>159.37461253000001</v>
      </c>
      <c r="I31" s="17">
        <f t="shared" si="50"/>
        <v>207.00847493999999</v>
      </c>
      <c r="J31" s="17">
        <f t="shared" si="50"/>
        <v>352.54311853000002</v>
      </c>
      <c r="K31" s="17">
        <f t="shared" si="50"/>
        <v>314.98147501</v>
      </c>
      <c r="L31" s="17">
        <f t="shared" si="50"/>
        <v>371.68584243459429</v>
      </c>
      <c r="M31" s="17">
        <f t="shared" si="50"/>
        <v>466.25559753807272</v>
      </c>
      <c r="N31" s="17">
        <f t="shared" si="50"/>
        <v>402.31248830939342</v>
      </c>
      <c r="O31" s="17">
        <f t="shared" si="50"/>
        <v>485.36660657836228</v>
      </c>
      <c r="P31" s="17">
        <f t="shared" si="50"/>
        <v>533.82293404299378</v>
      </c>
      <c r="Q31" s="17">
        <f t="shared" si="50"/>
        <v>587.12087759442807</v>
      </c>
      <c r="R31" s="17">
        <f t="shared" si="50"/>
        <v>645.74439800836274</v>
      </c>
      <c r="S31" s="17">
        <f t="shared" si="50"/>
        <v>710.22584209641582</v>
      </c>
      <c r="T31" s="17">
        <f t="shared" si="50"/>
        <v>781.15078080763453</v>
      </c>
      <c r="U31" s="17">
        <f t="shared" si="50"/>
        <v>859.16333111505423</v>
      </c>
      <c r="V31" s="17">
        <f t="shared" si="50"/>
        <v>944.97201006454873</v>
      </c>
      <c r="W31" s="17">
        <f t="shared" si="50"/>
        <v>1039.3561742008919</v>
      </c>
    </row>
    <row r="32" spans="2:23" ht="15" customHeight="1">
      <c r="D32" s="14"/>
    </row>
    <row r="33" spans="2:23" ht="15" customHeight="1">
      <c r="B33" s="14" t="s">
        <v>554</v>
      </c>
      <c r="D33" s="14" t="s">
        <v>21</v>
      </c>
      <c r="F33" s="23">
        <f t="shared" ref="F33:W33" si="51">F16-F31</f>
        <v>100.80318411999998</v>
      </c>
      <c r="G33" s="23">
        <f t="shared" si="51"/>
        <v>103.03101647999998</v>
      </c>
      <c r="H33" s="23">
        <f t="shared" si="51"/>
        <v>164.86188874000001</v>
      </c>
      <c r="I33" s="23">
        <f t="shared" si="51"/>
        <v>225.99294338999999</v>
      </c>
      <c r="J33" s="23">
        <f t="shared" si="51"/>
        <v>253.37098921000006</v>
      </c>
      <c r="K33" s="23">
        <f t="shared" si="51"/>
        <v>296.76291132000011</v>
      </c>
      <c r="L33" s="23">
        <f t="shared" si="51"/>
        <v>326.67733554270274</v>
      </c>
      <c r="M33" s="23">
        <f t="shared" si="51"/>
        <v>412.79767154624244</v>
      </c>
      <c r="N33" s="23">
        <f t="shared" si="51"/>
        <v>319.85894314243615</v>
      </c>
      <c r="O33" s="23">
        <f t="shared" si="51"/>
        <v>429.77230145780993</v>
      </c>
      <c r="P33" s="23">
        <f t="shared" si="51"/>
        <v>472.62948028546941</v>
      </c>
      <c r="Q33" s="23">
        <f t="shared" si="51"/>
        <v>519.76637442998867</v>
      </c>
      <c r="R33" s="23">
        <f t="shared" si="51"/>
        <v>571.61065529475866</v>
      </c>
      <c r="S33" s="23">
        <f t="shared" si="51"/>
        <v>628.63274641709381</v>
      </c>
      <c r="T33" s="23">
        <f t="shared" si="51"/>
        <v>691.35009793130632</v>
      </c>
      <c r="U33" s="23">
        <f t="shared" si="51"/>
        <v>760.33188844056463</v>
      </c>
      <c r="V33" s="23">
        <f t="shared" si="51"/>
        <v>836.20419703655477</v>
      </c>
      <c r="W33" s="23">
        <f t="shared" si="51"/>
        <v>919.65569247974076</v>
      </c>
    </row>
    <row r="34" spans="2:23" ht="15" customHeight="1">
      <c r="B34" s="14" t="s">
        <v>761</v>
      </c>
      <c r="D34" s="14" t="s">
        <v>23</v>
      </c>
      <c r="F34" s="23"/>
      <c r="G34" s="23">
        <f>G33-F33</f>
        <v>2.2278323599999936</v>
      </c>
      <c r="H34" s="23">
        <f t="shared" ref="H34:M34" si="52">H33-G33</f>
        <v>61.830872260000035</v>
      </c>
      <c r="I34" s="23">
        <f t="shared" si="52"/>
        <v>61.131054649999982</v>
      </c>
      <c r="J34" s="23">
        <f t="shared" si="52"/>
        <v>27.378045820000068</v>
      </c>
      <c r="K34" s="23">
        <f t="shared" si="52"/>
        <v>43.391922110000053</v>
      </c>
      <c r="L34" s="23">
        <f>L33-K33</f>
        <v>29.914424222702621</v>
      </c>
      <c r="M34" s="23">
        <f t="shared" si="52"/>
        <v>86.120336003539705</v>
      </c>
      <c r="N34" s="23">
        <f t="shared" ref="N34:T34" si="53">N33-M33</f>
        <v>-92.938728403806294</v>
      </c>
      <c r="O34" s="23">
        <f t="shared" si="53"/>
        <v>109.91335831537378</v>
      </c>
      <c r="P34" s="23">
        <f t="shared" si="53"/>
        <v>42.857178827659482</v>
      </c>
      <c r="Q34" s="23">
        <f t="shared" si="53"/>
        <v>47.13689414451926</v>
      </c>
      <c r="R34" s="23">
        <f t="shared" si="53"/>
        <v>51.844280864769985</v>
      </c>
      <c r="S34" s="23">
        <f t="shared" si="53"/>
        <v>57.022091122335155</v>
      </c>
      <c r="T34" s="23">
        <f t="shared" si="53"/>
        <v>62.71735151421251</v>
      </c>
      <c r="U34" s="23">
        <f t="shared" ref="U34" si="54">U33-T33</f>
        <v>68.981790509258303</v>
      </c>
      <c r="V34" s="23">
        <f t="shared" ref="V34" si="55">V33-U33</f>
        <v>75.872308595990148</v>
      </c>
      <c r="W34" s="23">
        <f t="shared" ref="W34" si="56">W33-V33</f>
        <v>83.451495443185991</v>
      </c>
    </row>
    <row r="39" spans="2:23" ht="15" customHeight="1">
      <c r="D39" s="14"/>
    </row>
    <row r="46" spans="2:23" ht="15" customHeight="1">
      <c r="D46" s="14"/>
    </row>
  </sheetData>
  <phoneticPr fontId="5" type="noConversion"/>
  <pageMargins left="0.75" right="0.75" top="1" bottom="1" header="0.5" footer="0.5"/>
  <pageSetup paperSize="9" scale="6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76"/>
  <sheetViews>
    <sheetView view="pageBreakPreview" zoomScaleNormal="100" zoomScaleSheetLayoutView="100" workbookViewId="0">
      <selection activeCell="C42" sqref="C42"/>
    </sheetView>
  </sheetViews>
  <sheetFormatPr baseColWidth="10" defaultColWidth="8.33203125" defaultRowHeight="15" customHeight="1" outlineLevelCol="1"/>
  <cols>
    <col min="1" max="1" width="8.33203125" style="253" customWidth="1"/>
    <col min="2" max="2" width="21.5" style="271" bestFit="1" customWidth="1"/>
    <col min="3" max="3" width="31.83203125" style="272" customWidth="1" outlineLevel="1"/>
    <col min="4" max="8" width="8.33203125" style="251" customWidth="1"/>
    <col min="9" max="12" width="8.33203125" style="253" customWidth="1"/>
    <col min="13" max="16384" width="8.33203125" style="253"/>
  </cols>
  <sheetData>
    <row r="2" spans="2:12" ht="15" customHeight="1">
      <c r="B2" s="250"/>
      <c r="C2" s="250"/>
      <c r="I2" s="252"/>
      <c r="J2" s="252"/>
      <c r="K2" s="252"/>
      <c r="L2" s="252"/>
    </row>
    <row r="3" spans="2:12" ht="15" customHeight="1">
      <c r="B3" s="73" t="s">
        <v>642</v>
      </c>
      <c r="C3" s="75" t="s">
        <v>509</v>
      </c>
      <c r="D3" s="254" t="str">
        <f>'PL-CF-BS'!F3</f>
        <v>2011A</v>
      </c>
      <c r="E3" s="254" t="str">
        <f>'PL-CF-BS'!G3</f>
        <v>2012A</v>
      </c>
      <c r="F3" s="254" t="str">
        <f>'PL-CF-BS'!H3</f>
        <v>2013A</v>
      </c>
      <c r="G3" s="254" t="str">
        <f>'PL-CF-BS'!I3</f>
        <v>2014A</v>
      </c>
      <c r="H3" s="254" t="str">
        <f>'PL-CF-BS'!J3</f>
        <v>2015A</v>
      </c>
      <c r="I3" s="254" t="str">
        <f>'PL-CF-BS'!K3</f>
        <v>2016A</v>
      </c>
      <c r="J3" s="254" t="str">
        <f>'PL-CF-BS'!L3</f>
        <v>2017E</v>
      </c>
      <c r="K3" s="254" t="str">
        <f>'PL-CF-BS'!M3</f>
        <v>2018E</v>
      </c>
      <c r="L3" s="254" t="str">
        <f>'PL-CF-BS'!N3</f>
        <v>2019E</v>
      </c>
    </row>
    <row r="4" spans="2:12" ht="15" customHeight="1">
      <c r="B4" s="255" t="s">
        <v>758</v>
      </c>
      <c r="C4" s="255" t="s">
        <v>543</v>
      </c>
      <c r="D4" s="256"/>
      <c r="E4" s="257"/>
      <c r="F4" s="257"/>
      <c r="G4" s="257"/>
      <c r="H4" s="257"/>
      <c r="I4" s="257"/>
      <c r="J4" s="257"/>
      <c r="K4" s="257"/>
      <c r="L4" s="257"/>
    </row>
    <row r="5" spans="2:12" ht="15" customHeight="1">
      <c r="B5" s="299" t="s">
        <v>866</v>
      </c>
      <c r="C5" s="252" t="s">
        <v>32</v>
      </c>
      <c r="D5" s="258">
        <f>'PL-CF-BS'!F5</f>
        <v>547.98667809000005</v>
      </c>
      <c r="E5" s="258">
        <f>'PL-CF-BS'!G5</f>
        <v>695.45503898000004</v>
      </c>
      <c r="F5" s="258">
        <f>'PL-CF-BS'!H5</f>
        <v>626.88590052999996</v>
      </c>
      <c r="G5" s="258">
        <f>'PL-CF-BS'!I5</f>
        <v>824.53252164999992</v>
      </c>
      <c r="H5" s="258">
        <f>'PL-CF-BS'!J5</f>
        <v>1145.9251727599999</v>
      </c>
      <c r="I5" s="258">
        <f>'PL-CF-BS'!K5</f>
        <v>1183.4588358399999</v>
      </c>
      <c r="J5" s="258">
        <f>'PL-CF-BS'!L5</f>
        <v>1331.0127327638647</v>
      </c>
      <c r="K5" s="258">
        <f>'PL-CF-BS'!M5</f>
        <v>1678.0326913663998</v>
      </c>
      <c r="L5" s="258">
        <f>'PL-CF-BS'!N5</f>
        <v>1346.7000855030401</v>
      </c>
    </row>
    <row r="6" spans="2:12" ht="15" customHeight="1">
      <c r="B6" s="299" t="s">
        <v>874</v>
      </c>
      <c r="C6" s="252" t="s">
        <v>540</v>
      </c>
      <c r="D6" s="258">
        <f>'PL-CF-BS'!F7</f>
        <v>-443.59173013999998</v>
      </c>
      <c r="E6" s="258">
        <f>'PL-CF-BS'!G7</f>
        <v>-583.60375758000009</v>
      </c>
      <c r="F6" s="258">
        <f>'PL-CF-BS'!H7</f>
        <v>-481.73289618000001</v>
      </c>
      <c r="G6" s="258">
        <f>'PL-CF-BS'!I7</f>
        <v>-700.35727312000006</v>
      </c>
      <c r="H6" s="258">
        <f>'PL-CF-BS'!J7</f>
        <v>-987.37176652999995</v>
      </c>
      <c r="I6" s="258">
        <f>'PL-CF-BS'!K7</f>
        <v>-898.66997719000005</v>
      </c>
      <c r="J6" s="258">
        <f>'PL-CF-BS'!L7</f>
        <v>-1069.187976277791</v>
      </c>
      <c r="K6" s="258">
        <f>'PL-CF-BS'!M7</f>
        <v>-1340.11090309312</v>
      </c>
      <c r="L6" s="258">
        <f>'PL-CF-BS'!N7</f>
        <v>-1169.8233746524315</v>
      </c>
    </row>
    <row r="7" spans="2:12" ht="15" customHeight="1">
      <c r="B7" s="299" t="s">
        <v>875</v>
      </c>
      <c r="C7" s="252" t="s">
        <v>539</v>
      </c>
      <c r="D7" s="258">
        <f>'PL-CF-BS'!F8</f>
        <v>-1.9447051799999999</v>
      </c>
      <c r="E7" s="258">
        <f>'PL-CF-BS'!G8</f>
        <v>-1.9172514899999999</v>
      </c>
      <c r="F7" s="258">
        <f>'PL-CF-BS'!H8</f>
        <v>-2.6110996499999999</v>
      </c>
      <c r="G7" s="258">
        <f>'PL-CF-BS'!I8</f>
        <v>-2.0170915200000001</v>
      </c>
      <c r="H7" s="258">
        <f>'PL-CF-BS'!J8</f>
        <v>-3.5291542599999999</v>
      </c>
      <c r="I7" s="258">
        <f>'PL-CF-BS'!K8</f>
        <v>-6.9187416900000001</v>
      </c>
      <c r="J7" s="258">
        <f>'PL-CF-BS'!L8</f>
        <v>-7.7813718612002489</v>
      </c>
      <c r="K7" s="258">
        <f>'PL-CF-BS'!M8</f>
        <v>-9.8101213048944906</v>
      </c>
      <c r="L7" s="258">
        <f>'PL-CF-BS'!N8</f>
        <v>-7.87308332434145</v>
      </c>
    </row>
    <row r="8" spans="2:12" ht="15" customHeight="1">
      <c r="B8" s="299" t="s">
        <v>876</v>
      </c>
      <c r="C8" s="252" t="s">
        <v>49</v>
      </c>
      <c r="D8" s="258">
        <f>'PL-CF-BS'!F10</f>
        <v>102.45024277000007</v>
      </c>
      <c r="E8" s="258">
        <f>'PL-CF-BS'!G10</f>
        <v>109.93402990999995</v>
      </c>
      <c r="F8" s="258">
        <f>'PL-CF-BS'!H10</f>
        <v>142.54190469999995</v>
      </c>
      <c r="G8" s="258">
        <f>'PL-CF-BS'!I10</f>
        <v>122.15815700999987</v>
      </c>
      <c r="H8" s="258">
        <f>'PL-CF-BS'!J10</f>
        <v>155.02425196999994</v>
      </c>
      <c r="I8" s="258">
        <f>'PL-CF-BS'!K10</f>
        <v>277.87011695999985</v>
      </c>
      <c r="J8" s="258">
        <f>'PL-CF-BS'!L10</f>
        <v>254.04338462487348</v>
      </c>
      <c r="K8" s="258">
        <f>'PL-CF-BS'!M10</f>
        <v>328.11166696838535</v>
      </c>
      <c r="L8" s="258">
        <f>'PL-CF-BS'!N10</f>
        <v>169.00362752626711</v>
      </c>
    </row>
    <row r="9" spans="2:12" ht="15" customHeight="1">
      <c r="B9" s="299" t="s">
        <v>877</v>
      </c>
      <c r="C9" s="252" t="s">
        <v>50</v>
      </c>
      <c r="D9" s="258">
        <f>'PL-CF-BS'!F16</f>
        <v>-23.963897879999998</v>
      </c>
      <c r="E9" s="258">
        <f>'PL-CF-BS'!G16</f>
        <v>-27.041048679999999</v>
      </c>
      <c r="F9" s="258">
        <f>'PL-CF-BS'!H16</f>
        <v>-30.041741819999999</v>
      </c>
      <c r="G9" s="258">
        <f>'PL-CF-BS'!I16</f>
        <v>-46.772238299999998</v>
      </c>
      <c r="H9" s="258">
        <f>'PL-CF-BS'!J16</f>
        <v>-58.058015619999999</v>
      </c>
      <c r="I9" s="258">
        <f>'PL-CF-BS'!K16</f>
        <v>-75.867414909999994</v>
      </c>
      <c r="J9" s="258">
        <f>'PL-CF-BS'!L16</f>
        <v>-66.550636638193239</v>
      </c>
      <c r="K9" s="258">
        <f>'PL-CF-BS'!M16</f>
        <v>-83.901634568319992</v>
      </c>
      <c r="L9" s="258">
        <f>'PL-CF-BS'!N16</f>
        <v>-80.802005130182408</v>
      </c>
    </row>
    <row r="10" spans="2:12" ht="15" customHeight="1">
      <c r="B10" s="299" t="s">
        <v>878</v>
      </c>
      <c r="C10" s="252" t="s">
        <v>51</v>
      </c>
      <c r="D10" s="258">
        <f>'PL-CF-BS'!F20</f>
        <v>-22.297238149999998</v>
      </c>
      <c r="E10" s="258">
        <f>'PL-CF-BS'!G20</f>
        <v>-30.56863237</v>
      </c>
      <c r="F10" s="258">
        <f>'PL-CF-BS'!H20</f>
        <v>-33.386570069999998</v>
      </c>
      <c r="G10" s="258">
        <f>'PL-CF-BS'!I20</f>
        <v>-41.085248679999999</v>
      </c>
      <c r="H10" s="258">
        <f>'PL-CF-BS'!J20</f>
        <v>-58.860851959999998</v>
      </c>
      <c r="I10" s="258">
        <f>'PL-CF-BS'!K20</f>
        <v>-71.71347437</v>
      </c>
      <c r="J10" s="258">
        <f>'PL-CF-BS'!L20</f>
        <v>-66.550636638193239</v>
      </c>
      <c r="K10" s="258">
        <f>'PL-CF-BS'!M20</f>
        <v>-117.462288395648</v>
      </c>
      <c r="L10" s="258">
        <f>'PL-CF-BS'!N20</f>
        <v>-94.269005985212814</v>
      </c>
    </row>
    <row r="11" spans="2:12" ht="15" customHeight="1">
      <c r="B11" s="299" t="s">
        <v>879</v>
      </c>
      <c r="C11" s="252" t="s">
        <v>52</v>
      </c>
      <c r="D11" s="258">
        <f>'PL-CF-BS'!F24</f>
        <v>-15.5813814</v>
      </c>
      <c r="E11" s="258">
        <f>'PL-CF-BS'!G24</f>
        <v>-16.17296777</v>
      </c>
      <c r="F11" s="258">
        <f>'PL-CF-BS'!H24</f>
        <v>-8.7501805099999999</v>
      </c>
      <c r="G11" s="258">
        <f>'PL-CF-BS'!I24</f>
        <v>-0.3609019</v>
      </c>
      <c r="H11" s="258">
        <f>'PL-CF-BS'!J24</f>
        <v>2.50609211</v>
      </c>
      <c r="I11" s="258">
        <f>'PL-CF-BS'!K24</f>
        <v>4.7272635799999998</v>
      </c>
      <c r="J11" s="258">
        <f ca="1">'PL-CF-BS'!L24</f>
        <v>6.8599070519798078</v>
      </c>
      <c r="K11" s="258">
        <f ca="1">'PL-CF-BS'!M24</f>
        <v>10.905837046413476</v>
      </c>
      <c r="L11" s="258">
        <f ca="1">'PL-CF-BS'!N24</f>
        <v>13.65819209545538</v>
      </c>
    </row>
    <row r="12" spans="2:12" ht="15" customHeight="1">
      <c r="B12" s="299" t="s">
        <v>777</v>
      </c>
      <c r="C12" s="70" t="s">
        <v>597</v>
      </c>
      <c r="D12" s="258">
        <f>'PL-CF-BS'!F32</f>
        <v>-1.9020498400000001</v>
      </c>
      <c r="E12" s="258">
        <f>'PL-CF-BS'!G32</f>
        <v>-2.4706796</v>
      </c>
      <c r="F12" s="258">
        <f>'PL-CF-BS'!H32</f>
        <v>-2.0902160699999999</v>
      </c>
      <c r="G12" s="258">
        <f>'PL-CF-BS'!I32</f>
        <v>-0.32640264000000002</v>
      </c>
      <c r="H12" s="258">
        <f>'PL-CF-BS'!J32</f>
        <v>-4.9102710700000003</v>
      </c>
      <c r="I12" s="258">
        <f>'PL-CF-BS'!K32</f>
        <v>-3.3964536499999998</v>
      </c>
      <c r="J12" s="258">
        <f>'PL-CF-BS'!L32</f>
        <v>-4</v>
      </c>
      <c r="K12" s="258">
        <f>'PL-CF-BS'!M32</f>
        <v>-4</v>
      </c>
      <c r="L12" s="258">
        <f>'PL-CF-BS'!N32</f>
        <v>0</v>
      </c>
    </row>
    <row r="13" spans="2:12" ht="15" customHeight="1">
      <c r="B13" s="299" t="s">
        <v>880</v>
      </c>
      <c r="C13" s="252" t="s">
        <v>53</v>
      </c>
      <c r="D13" s="258">
        <f>'PL-CF-BS'!F35</f>
        <v>38.705675500000083</v>
      </c>
      <c r="E13" s="258">
        <f>'PL-CF-BS'!G35</f>
        <v>33.680701489999947</v>
      </c>
      <c r="F13" s="258">
        <f>'PL-CF-BS'!H35</f>
        <v>68.27319622999994</v>
      </c>
      <c r="G13" s="258">
        <f>'PL-CF-BS'!I35</f>
        <v>33.613365489999872</v>
      </c>
      <c r="H13" s="258">
        <f>'PL-CF-BS'!J35</f>
        <v>35.701205429999945</v>
      </c>
      <c r="I13" s="258">
        <f>'PL-CF-BS'!K35</f>
        <v>131.62003760999986</v>
      </c>
      <c r="J13" s="258">
        <f ca="1">'PL-CF-BS'!L35</f>
        <v>123.80201840046679</v>
      </c>
      <c r="K13" s="258">
        <f ca="1">'PL-CF-BS'!M35</f>
        <v>133.65358105083084</v>
      </c>
      <c r="L13" s="258">
        <f ca="1">'PL-CF-BS'!N35</f>
        <v>7.5908085063272672</v>
      </c>
    </row>
    <row r="14" spans="2:12" ht="15" customHeight="1">
      <c r="B14" s="299" t="s">
        <v>881</v>
      </c>
      <c r="C14" s="70" t="s">
        <v>599</v>
      </c>
      <c r="D14" s="258">
        <f>'PL-CF-BS'!F39</f>
        <v>3.6250000000000002E-3</v>
      </c>
      <c r="E14" s="258">
        <f>'PL-CF-BS'!G39</f>
        <v>1.7537509999999999E-2</v>
      </c>
      <c r="F14" s="258">
        <f>'PL-CF-BS'!H39</f>
        <v>1.243998E-2</v>
      </c>
      <c r="G14" s="258">
        <f>'PL-CF-BS'!I39</f>
        <v>0.48086735999999997</v>
      </c>
      <c r="H14" s="258">
        <f>'PL-CF-BS'!J39</f>
        <v>7.6122299999999993E-3</v>
      </c>
      <c r="I14" s="258">
        <f>'PL-CF-BS'!K39</f>
        <v>-7.5340299999999997E-3</v>
      </c>
      <c r="J14" s="258">
        <f>'PL-CF-BS'!L39</f>
        <v>5</v>
      </c>
      <c r="K14" s="258">
        <f>'PL-CF-BS'!M39</f>
        <v>5</v>
      </c>
      <c r="L14" s="258">
        <f>'PL-CF-BS'!N39</f>
        <v>6</v>
      </c>
    </row>
    <row r="15" spans="2:12" ht="15" customHeight="1">
      <c r="B15" s="299" t="s">
        <v>882</v>
      </c>
      <c r="C15" s="70" t="s">
        <v>601</v>
      </c>
      <c r="D15" s="258">
        <f>'PL-CF-BS'!F45</f>
        <v>0</v>
      </c>
      <c r="E15" s="258">
        <f>'PL-CF-BS'!G45</f>
        <v>0</v>
      </c>
      <c r="F15" s="258">
        <f>'PL-CF-BS'!H45</f>
        <v>0</v>
      </c>
      <c r="G15" s="258">
        <f>'PL-CF-BS'!I45</f>
        <v>0.74909999999999999</v>
      </c>
      <c r="H15" s="258">
        <f>'PL-CF-BS'!J45</f>
        <v>0.21149999999999999</v>
      </c>
      <c r="I15" s="258">
        <f>'PL-CF-BS'!K45</f>
        <v>-0.21529999999999999</v>
      </c>
      <c r="J15" s="258">
        <f>'PL-CF-BS'!L45</f>
        <v>-0.21529999999999999</v>
      </c>
      <c r="K15" s="258">
        <f>'PL-CF-BS'!M45</f>
        <v>-0.21529999999999999</v>
      </c>
      <c r="L15" s="258">
        <f>'PL-CF-BS'!N45</f>
        <v>-0.21529999999999999</v>
      </c>
    </row>
    <row r="16" spans="2:12" ht="15" customHeight="1">
      <c r="B16" s="299" t="s">
        <v>883</v>
      </c>
      <c r="C16" s="70" t="s">
        <v>2</v>
      </c>
      <c r="D16" s="258">
        <f>'PL-CF-BS'!F46</f>
        <v>10.363101859999999</v>
      </c>
      <c r="E16" s="258">
        <f>'PL-CF-BS'!G46</f>
        <v>13.0798104</v>
      </c>
      <c r="F16" s="258">
        <f>'PL-CF-BS'!H46</f>
        <v>7.8784998000000002</v>
      </c>
      <c r="G16" s="258">
        <f>'PL-CF-BS'!I46</f>
        <v>15.50826391</v>
      </c>
      <c r="H16" s="258">
        <f>'PL-CF-BS'!J46</f>
        <v>15.276468490000001</v>
      </c>
      <c r="I16" s="258">
        <f>'PL-CF-BS'!K46</f>
        <v>8.0172846900000003</v>
      </c>
      <c r="J16" s="258">
        <f>'PL-CF-BS'!L46</f>
        <v>8.0172846900000003</v>
      </c>
      <c r="K16" s="258">
        <f>'PL-CF-BS'!M46</f>
        <v>8.0172846900000003</v>
      </c>
      <c r="L16" s="258">
        <f>'PL-CF-BS'!N46</f>
        <v>0</v>
      </c>
    </row>
    <row r="17" spans="2:12" ht="15" customHeight="1">
      <c r="B17" s="299" t="s">
        <v>884</v>
      </c>
      <c r="C17" s="70" t="s">
        <v>600</v>
      </c>
      <c r="D17" s="258">
        <f>'PL-CF-BS'!F47</f>
        <v>-0.98928236000000003</v>
      </c>
      <c r="E17" s="258">
        <f>'PL-CF-BS'!G47</f>
        <v>-1.9427852700000001</v>
      </c>
      <c r="F17" s="258">
        <f>'PL-CF-BS'!H47</f>
        <v>-1.33227999</v>
      </c>
      <c r="G17" s="258">
        <f>'PL-CF-BS'!I47</f>
        <v>-2.0027132499999998</v>
      </c>
      <c r="H17" s="258">
        <f>'PL-CF-BS'!J47</f>
        <v>-2.2514715999999999</v>
      </c>
      <c r="I17" s="258">
        <f>'PL-CF-BS'!K47</f>
        <v>-2.6466868799999999</v>
      </c>
      <c r="J17" s="258">
        <f>'PL-CF-BS'!L47</f>
        <v>-2.6466868799999999</v>
      </c>
      <c r="K17" s="258">
        <f>'PL-CF-BS'!M47</f>
        <v>-2.6466868799999999</v>
      </c>
      <c r="L17" s="258">
        <f>'PL-CF-BS'!N47</f>
        <v>-50</v>
      </c>
    </row>
    <row r="18" spans="2:12" ht="15" customHeight="1">
      <c r="B18" s="299" t="s">
        <v>885</v>
      </c>
      <c r="C18" s="252" t="s">
        <v>33</v>
      </c>
      <c r="D18" s="258">
        <f>'PL-CF-BS'!F49</f>
        <v>48.083120000000086</v>
      </c>
      <c r="E18" s="258">
        <f>'PL-CF-BS'!G49</f>
        <v>44.835264129999942</v>
      </c>
      <c r="F18" s="258">
        <f>'PL-CF-BS'!H49</f>
        <v>74.831856019999933</v>
      </c>
      <c r="G18" s="258">
        <f>'PL-CF-BS'!I49</f>
        <v>48.348883509999865</v>
      </c>
      <c r="H18" s="258">
        <f>'PL-CF-BS'!J49</f>
        <v>48.945314549999942</v>
      </c>
      <c r="I18" s="258">
        <f>'PL-CF-BS'!K49</f>
        <v>136.76780138999985</v>
      </c>
      <c r="J18" s="258">
        <f ca="1">'PL-CF-BS'!L49</f>
        <v>133.95731621046679</v>
      </c>
      <c r="K18" s="258">
        <f ca="1">'PL-CF-BS'!M49</f>
        <v>143.80887886083082</v>
      </c>
      <c r="L18" s="258">
        <f ca="1">'PL-CF-BS'!N49</f>
        <v>-36.624491493672735</v>
      </c>
    </row>
    <row r="19" spans="2:12" ht="15" customHeight="1">
      <c r="B19" s="299" t="s">
        <v>886</v>
      </c>
      <c r="C19" s="252" t="s">
        <v>34</v>
      </c>
      <c r="D19" s="258">
        <f>'PL-CF-BS'!F52</f>
        <v>-4.2754756600000006</v>
      </c>
      <c r="E19" s="258">
        <f>'PL-CF-BS'!G52</f>
        <v>-3.6224810299999999</v>
      </c>
      <c r="F19" s="258">
        <f>'PL-CF-BS'!H52</f>
        <v>-10.283351300000001</v>
      </c>
      <c r="G19" s="258">
        <f>'PL-CF-BS'!I52</f>
        <v>-8.0812101700000003</v>
      </c>
      <c r="H19" s="258">
        <f>'PL-CF-BS'!J52</f>
        <v>-6.7785216100000003</v>
      </c>
      <c r="I19" s="258">
        <f>'PL-CF-BS'!K52</f>
        <v>-28.127304370000001</v>
      </c>
      <c r="J19" s="258">
        <f ca="1">'PL-CF-BS'!L52</f>
        <v>-27.549307419923412</v>
      </c>
      <c r="K19" s="258">
        <f ca="1">'PL-CF-BS'!M52</f>
        <v>-29.575353743478438</v>
      </c>
      <c r="L19" s="258">
        <f ca="1">'PL-CF-BS'!N52</f>
        <v>7.5320960720973549</v>
      </c>
    </row>
    <row r="20" spans="2:12" ht="15" customHeight="1">
      <c r="B20" s="299" t="s">
        <v>887</v>
      </c>
      <c r="C20" s="70" t="s">
        <v>585</v>
      </c>
      <c r="D20" s="258">
        <f>'PL-CF-BS'!F55</f>
        <v>-4.5535545499999994</v>
      </c>
      <c r="E20" s="258">
        <f>'PL-CF-BS'!G55</f>
        <v>-3.8093247200000002</v>
      </c>
      <c r="F20" s="258">
        <f>'PL-CF-BS'!H55</f>
        <v>-3.4616466899999998</v>
      </c>
      <c r="G20" s="258">
        <f>'PL-CF-BS'!I55</f>
        <v>-3.4256041600000002</v>
      </c>
      <c r="H20" s="258">
        <f>'PL-CF-BS'!J55</f>
        <v>-4.2202677499999997</v>
      </c>
      <c r="I20" s="258">
        <f>'PL-CF-BS'!K55</f>
        <v>-6.2734361399999994</v>
      </c>
      <c r="J20" s="258">
        <f>'PL-CF-BS'!L55</f>
        <v>-5.7124251690000003</v>
      </c>
      <c r="K20" s="258">
        <f>'PL-CF-BS'!M55</f>
        <v>-7.4261527196999992</v>
      </c>
      <c r="L20" s="258">
        <f>'PL-CF-BS'!N55</f>
        <v>-9.6539985356099987</v>
      </c>
    </row>
    <row r="21" spans="2:12" ht="15" customHeight="1">
      <c r="B21" s="299" t="s">
        <v>888</v>
      </c>
      <c r="C21" s="252" t="s">
        <v>14</v>
      </c>
      <c r="D21" s="258">
        <f>'PL-CF-BS'!F57</f>
        <v>39.254089790000087</v>
      </c>
      <c r="E21" s="258">
        <f>'PL-CF-BS'!G57</f>
        <v>37.40345837999994</v>
      </c>
      <c r="F21" s="258">
        <f>'PL-CF-BS'!H57</f>
        <v>61.086858029999924</v>
      </c>
      <c r="G21" s="258">
        <f>'PL-CF-BS'!I57</f>
        <v>36.842069179999868</v>
      </c>
      <c r="H21" s="258">
        <f>'PL-CF-BS'!J57</f>
        <v>37.946525189999946</v>
      </c>
      <c r="I21" s="258">
        <f>'PL-CF-BS'!K57</f>
        <v>102.36706087999984</v>
      </c>
      <c r="J21" s="258">
        <f ca="1">'PL-CF-BS'!L57</f>
        <v>100.69558362154338</v>
      </c>
      <c r="K21" s="258">
        <f ca="1">'PL-CF-BS'!M57</f>
        <v>106.80737239765237</v>
      </c>
      <c r="L21" s="258">
        <f ca="1">'PL-CF-BS'!N57</f>
        <v>-38.746393957185383</v>
      </c>
    </row>
    <row r="22" spans="2:12" ht="15" customHeight="1">
      <c r="B22" s="255" t="s">
        <v>759</v>
      </c>
      <c r="C22" s="259" t="s">
        <v>35</v>
      </c>
      <c r="D22" s="260"/>
      <c r="E22" s="260"/>
      <c r="F22" s="260"/>
      <c r="G22" s="260"/>
      <c r="H22" s="260"/>
      <c r="I22" s="260"/>
      <c r="J22" s="260"/>
      <c r="K22" s="260"/>
      <c r="L22" s="260"/>
    </row>
    <row r="23" spans="2:12" s="252" customFormat="1" ht="15" customHeight="1">
      <c r="B23" s="299" t="s">
        <v>910</v>
      </c>
      <c r="C23" s="70" t="s">
        <v>11</v>
      </c>
      <c r="D23" s="258">
        <f>'PL-CF-BS'!F89</f>
        <v>39.254089790000087</v>
      </c>
      <c r="E23" s="258">
        <f>'PL-CF-BS'!G89</f>
        <v>37.40345837999994</v>
      </c>
      <c r="F23" s="258">
        <f>'PL-CF-BS'!H89</f>
        <v>61.086858029999924</v>
      </c>
      <c r="G23" s="258">
        <f>'PL-CF-BS'!I89</f>
        <v>36.842069179999868</v>
      </c>
      <c r="H23" s="258">
        <f>'PL-CF-BS'!J89</f>
        <v>37.946525189999946</v>
      </c>
      <c r="I23" s="258">
        <f>'PL-CF-BS'!K89</f>
        <v>102.36706087999984</v>
      </c>
      <c r="J23" s="258">
        <f ca="1">'PL-CF-BS'!L89</f>
        <v>100.69558362154338</v>
      </c>
      <c r="K23" s="258">
        <f ca="1">'PL-CF-BS'!M89</f>
        <v>106.80737239765237</v>
      </c>
      <c r="L23" s="258">
        <f ca="1">'PL-CF-BS'!N89</f>
        <v>-38.746393957185383</v>
      </c>
    </row>
    <row r="24" spans="2:12" s="252" customFormat="1" ht="15" customHeight="1">
      <c r="B24" s="70" t="s">
        <v>451</v>
      </c>
      <c r="C24" s="70" t="s">
        <v>610</v>
      </c>
      <c r="D24" s="258">
        <f>'PL-CF-BS'!F94</f>
        <v>15.55403503</v>
      </c>
      <c r="E24" s="258">
        <f>'PL-CF-BS'!G94</f>
        <v>18.864936699999998</v>
      </c>
      <c r="F24" s="258">
        <f>'PL-CF-BS'!H94</f>
        <v>20.044981580000002</v>
      </c>
      <c r="G24" s="258">
        <f>'PL-CF-BS'!I94</f>
        <v>21.125222270000002</v>
      </c>
      <c r="H24" s="258">
        <f>'PL-CF-BS'!J94</f>
        <v>24.245040469999999</v>
      </c>
      <c r="I24" s="258">
        <f>'PL-CF-BS'!K94</f>
        <v>30.734661360000004</v>
      </c>
      <c r="J24" s="258">
        <f ca="1">'PL-CF-BS'!L94</f>
        <v>34.51270002264453</v>
      </c>
      <c r="K24" s="258">
        <f ca="1">'PL-CF-BS'!M94</f>
        <v>38.893128494994961</v>
      </c>
      <c r="L24" s="258">
        <f ca="1">'PL-CF-BS'!N94</f>
        <v>42.775951086595342</v>
      </c>
    </row>
    <row r="25" spans="2:12" s="252" customFormat="1" ht="15" customHeight="1">
      <c r="B25" s="70" t="s">
        <v>452</v>
      </c>
      <c r="C25" s="70" t="s">
        <v>611</v>
      </c>
      <c r="D25" s="258">
        <f>'PL-CF-BS'!F95</f>
        <v>0</v>
      </c>
      <c r="E25" s="258">
        <f>'PL-CF-BS'!G95</f>
        <v>-2.2278323599999936</v>
      </c>
      <c r="F25" s="258">
        <f>'PL-CF-BS'!H95</f>
        <v>-61.830872260000035</v>
      </c>
      <c r="G25" s="258">
        <f>'PL-CF-BS'!I95</f>
        <v>-61.131054649999982</v>
      </c>
      <c r="H25" s="258">
        <f>'PL-CF-BS'!J95</f>
        <v>-27.378045820000068</v>
      </c>
      <c r="I25" s="258">
        <f>'PL-CF-BS'!K95</f>
        <v>-43.391922110000053</v>
      </c>
      <c r="J25" s="258">
        <f>'PL-CF-BS'!L95</f>
        <v>-29.914424222702621</v>
      </c>
      <c r="K25" s="258">
        <f>'PL-CF-BS'!M95</f>
        <v>-86.120336003539705</v>
      </c>
      <c r="L25" s="258">
        <f>'PL-CF-BS'!N95</f>
        <v>92.938728403806294</v>
      </c>
    </row>
    <row r="26" spans="2:12" s="252" customFormat="1" ht="15" customHeight="1">
      <c r="B26" s="252" t="s">
        <v>663</v>
      </c>
      <c r="C26" s="252" t="s">
        <v>774</v>
      </c>
      <c r="D26" s="258">
        <f>'PL-CF-BS'!F97</f>
        <v>55.012441100000004</v>
      </c>
      <c r="E26" s="258">
        <f>'PL-CF-BS'!G97</f>
        <v>43.145988520000003</v>
      </c>
      <c r="F26" s="258">
        <f>'PL-CF-BS'!H97</f>
        <v>64.701710469999995</v>
      </c>
      <c r="G26" s="258">
        <f>'PL-CF-BS'!I97</f>
        <v>9.4797010000000004</v>
      </c>
      <c r="H26" s="258">
        <f>'PL-CF-BS'!J97</f>
        <v>38.520661850000003</v>
      </c>
      <c r="I26" s="258">
        <f>'PL-CF-BS'!K97</f>
        <v>77.358362530000008</v>
      </c>
      <c r="J26" s="258">
        <f ca="1">'PL-CF-BS'!L97</f>
        <v>103.38102840850543</v>
      </c>
      <c r="K26" s="258">
        <f ca="1">'PL-CF-BS'!M97</f>
        <v>57.100480562394154</v>
      </c>
      <c r="L26" s="258">
        <f ca="1">'PL-CF-BS'!N97</f>
        <v>88.96409197337087</v>
      </c>
    </row>
    <row r="27" spans="2:12" s="252" customFormat="1" ht="15" customHeight="1">
      <c r="B27" s="107" t="s">
        <v>863</v>
      </c>
      <c r="C27" s="70" t="s">
        <v>864</v>
      </c>
      <c r="D27" s="258">
        <f>'PL-CF-BS'!F100</f>
        <v>-32.32778527</v>
      </c>
      <c r="E27" s="258">
        <f>'PL-CF-BS'!G100</f>
        <v>-27.974348969999998</v>
      </c>
      <c r="F27" s="258">
        <f>'PL-CF-BS'!H100</f>
        <v>-23.123112620000001</v>
      </c>
      <c r="G27" s="258">
        <f>'PL-CF-BS'!I100</f>
        <v>-88.11768189</v>
      </c>
      <c r="H27" s="258">
        <f>'PL-CF-BS'!J100</f>
        <v>-51.338625450000002</v>
      </c>
      <c r="I27" s="258">
        <f>'PL-CF-BS'!K100</f>
        <v>-105.06985759</v>
      </c>
      <c r="J27" s="258">
        <f>'PL-CF-BS'!L100</f>
        <v>-55</v>
      </c>
      <c r="K27" s="258">
        <f>'PL-CF-BS'!M100</f>
        <v>-55</v>
      </c>
      <c r="L27" s="258">
        <f>'PL-CF-BS'!N100</f>
        <v>-50</v>
      </c>
    </row>
    <row r="28" spans="2:12" s="252" customFormat="1" ht="15" customHeight="1">
      <c r="B28" s="252" t="s">
        <v>664</v>
      </c>
      <c r="C28" s="252" t="s">
        <v>36</v>
      </c>
      <c r="D28" s="120">
        <f>'PL-CF-BS'!F102</f>
        <v>-32.43803527</v>
      </c>
      <c r="E28" s="258">
        <f>'PL-CF-BS'!G102</f>
        <v>-27.761811460000001</v>
      </c>
      <c r="F28" s="258">
        <f>'PL-CF-BS'!H102</f>
        <v>-23.190672639999999</v>
      </c>
      <c r="G28" s="258">
        <f>'PL-CF-BS'!I102</f>
        <v>-87.082679920000004</v>
      </c>
      <c r="H28" s="258">
        <f>'PL-CF-BS'!J102</f>
        <v>-50.636260960000001</v>
      </c>
      <c r="I28" s="258">
        <f>'PL-CF-BS'!K102</f>
        <v>-117.02603227</v>
      </c>
      <c r="J28" s="258">
        <f>'PL-CF-BS'!L102</f>
        <v>-65.836488989999992</v>
      </c>
      <c r="K28" s="258">
        <f>'PL-CF-BS'!M102</f>
        <v>-59</v>
      </c>
      <c r="L28" s="258">
        <f>'PL-CF-BS'!N102</f>
        <v>-50</v>
      </c>
    </row>
    <row r="29" spans="2:12" s="252" customFormat="1" ht="15" customHeight="1">
      <c r="B29" s="70" t="s">
        <v>455</v>
      </c>
      <c r="C29" s="70" t="s">
        <v>618</v>
      </c>
      <c r="D29" s="120">
        <f>'PL-CF-BS'!F107</f>
        <v>28.8</v>
      </c>
      <c r="E29" s="120">
        <f>'PL-CF-BS'!G107</f>
        <v>0</v>
      </c>
      <c r="F29" s="120">
        <f>'PL-CF-BS'!H107</f>
        <v>0</v>
      </c>
      <c r="G29" s="120">
        <f>'PL-CF-BS'!I107</f>
        <v>551.84690000000001</v>
      </c>
      <c r="H29" s="120">
        <f>'PL-CF-BS'!J107</f>
        <v>0</v>
      </c>
      <c r="I29" s="120">
        <f>'PL-CF-BS'!K107</f>
        <v>0</v>
      </c>
      <c r="J29" s="120">
        <f>'PL-CF-BS'!L107</f>
        <v>485</v>
      </c>
      <c r="K29" s="120">
        <f>'PL-CF-BS'!M107</f>
        <v>0</v>
      </c>
      <c r="L29" s="120">
        <f>'PL-CF-BS'!N107</f>
        <v>0</v>
      </c>
    </row>
    <row r="30" spans="2:12" s="252" customFormat="1" ht="15" customHeight="1">
      <c r="B30" s="70" t="s">
        <v>456</v>
      </c>
      <c r="C30" s="70" t="s">
        <v>619</v>
      </c>
      <c r="D30" s="120">
        <f>'PL-CF-BS'!F109</f>
        <v>145.15</v>
      </c>
      <c r="E30" s="120">
        <f>'PL-CF-BS'!G109</f>
        <v>21</v>
      </c>
      <c r="F30" s="120">
        <f>'PL-CF-BS'!H109</f>
        <v>-48.150000000000006</v>
      </c>
      <c r="G30" s="120">
        <f>'PL-CF-BS'!I109</f>
        <v>-105</v>
      </c>
      <c r="H30" s="120">
        <f>'PL-CF-BS'!J109</f>
        <v>22</v>
      </c>
      <c r="I30" s="120">
        <f>'PL-CF-BS'!K109</f>
        <v>-20</v>
      </c>
      <c r="J30" s="120">
        <f>'PL-CF-BS'!L109</f>
        <v>0</v>
      </c>
      <c r="K30" s="120">
        <f>'PL-CF-BS'!M109</f>
        <v>0</v>
      </c>
      <c r="L30" s="120">
        <f>'PL-CF-BS'!N109</f>
        <v>0</v>
      </c>
    </row>
    <row r="31" spans="2:12" s="252" customFormat="1" ht="15" customHeight="1">
      <c r="B31" s="70" t="s">
        <v>731</v>
      </c>
      <c r="C31" s="70" t="s">
        <v>620</v>
      </c>
      <c r="D31" s="120">
        <f>'PL-CF-BS'!F111</f>
        <v>0</v>
      </c>
      <c r="E31" s="120">
        <f>'PL-CF-BS'!G111</f>
        <v>0</v>
      </c>
      <c r="F31" s="120">
        <f>'PL-CF-BS'!H111</f>
        <v>0</v>
      </c>
      <c r="G31" s="120">
        <f>'PL-CF-BS'!I111</f>
        <v>1.91171303</v>
      </c>
      <c r="H31" s="120">
        <f>'PL-CF-BS'!J111</f>
        <v>3.0425982299999994</v>
      </c>
      <c r="I31" s="120">
        <f>'PL-CF-BS'!K111</f>
        <v>4.6275557300000001</v>
      </c>
      <c r="J31" s="120">
        <f ca="1">'PL-CF-BS'!L111</f>
        <v>6.8599070519798078</v>
      </c>
      <c r="K31" s="120">
        <f ca="1">'PL-CF-BS'!M111</f>
        <v>10.905837046413476</v>
      </c>
      <c r="L31" s="120">
        <f ca="1">'PL-CF-BS'!N111</f>
        <v>13.65819209545538</v>
      </c>
    </row>
    <row r="32" spans="2:12" s="252" customFormat="1" ht="15" customHeight="1">
      <c r="B32" s="71" t="s">
        <v>457</v>
      </c>
      <c r="C32" s="71" t="s">
        <v>621</v>
      </c>
      <c r="D32" s="120">
        <f>'PL-CF-BS'!F112</f>
        <v>0</v>
      </c>
      <c r="E32" s="120">
        <f>'PL-CF-BS'!G112</f>
        <v>-5.8000000000000007</v>
      </c>
      <c r="F32" s="120">
        <f>'PL-CF-BS'!H112</f>
        <v>-5.8000000000000007</v>
      </c>
      <c r="G32" s="120">
        <f>'PL-CF-BS'!I112</f>
        <v>0</v>
      </c>
      <c r="H32" s="120">
        <f>'PL-CF-BS'!J112</f>
        <v>0</v>
      </c>
      <c r="I32" s="120">
        <f>'PL-CF-BS'!K112</f>
        <v>-23.400000000000002</v>
      </c>
      <c r="J32" s="120">
        <f>'PL-CF-BS'!L112</f>
        <v>-34.6</v>
      </c>
      <c r="K32" s="120">
        <f ca="1">'PL-CF-BS'!M112</f>
        <v>-31.808675086463012</v>
      </c>
      <c r="L32" s="120">
        <f ca="1">'PL-CF-BS'!N112</f>
        <v>-31.542211719295707</v>
      </c>
    </row>
    <row r="33" spans="2:12" s="252" customFormat="1" ht="15" customHeight="1">
      <c r="B33" s="252" t="s">
        <v>665</v>
      </c>
      <c r="C33" s="252" t="s">
        <v>37</v>
      </c>
      <c r="D33" s="258">
        <f>'PL-CF-BS'!F114</f>
        <v>-4.1088152500000001</v>
      </c>
      <c r="E33" s="258">
        <f>'PL-CF-BS'!G114</f>
        <v>-1.98403152</v>
      </c>
      <c r="F33" s="258">
        <f>'PL-CF-BS'!H114</f>
        <v>-64.743612319999997</v>
      </c>
      <c r="G33" s="258">
        <f>'PL-CF-BS'!I114</f>
        <v>441.05506061</v>
      </c>
      <c r="H33" s="258">
        <f>'PL-CF-BS'!J114</f>
        <v>0.21011440000000001</v>
      </c>
      <c r="I33" s="258">
        <f>'PL-CF-BS'!K114</f>
        <v>-49.523589039999997</v>
      </c>
      <c r="J33" s="258">
        <f ca="1">'PL-CF-BS'!L114</f>
        <v>557.25990705197978</v>
      </c>
      <c r="K33" s="258">
        <f ca="1">'PL-CF-BS'!M114</f>
        <v>-20.902838040049538</v>
      </c>
      <c r="L33" s="258">
        <f ca="1">'PL-CF-BS'!N114</f>
        <v>-117.88401962384033</v>
      </c>
    </row>
    <row r="34" spans="2:12" ht="15" customHeight="1">
      <c r="B34" s="299" t="s">
        <v>868</v>
      </c>
      <c r="C34" s="70" t="s">
        <v>869</v>
      </c>
      <c r="D34" s="258">
        <f>'PL-CF-BS'!F119</f>
        <v>18.465590580000004</v>
      </c>
      <c r="E34" s="258">
        <f>'PL-CF-BS'!G119</f>
        <v>13.400145540000002</v>
      </c>
      <c r="F34" s="258">
        <f>'PL-CF-BS'!H119</f>
        <v>-23.232574490000005</v>
      </c>
      <c r="G34" s="258">
        <f>'PL-CF-BS'!I119</f>
        <v>363.45208169</v>
      </c>
      <c r="H34" s="258">
        <f>'PL-CF-BS'!J119</f>
        <v>-11.905484709999998</v>
      </c>
      <c r="I34" s="258">
        <f>'PL-CF-BS'!K119</f>
        <v>-89.191258779999998</v>
      </c>
      <c r="J34" s="258">
        <f ca="1">'PL-CF-BS'!L119</f>
        <v>594.80444647048523</v>
      </c>
      <c r="K34" s="258">
        <f ca="1">'PL-CF-BS'!M119</f>
        <v>-22.802357477655384</v>
      </c>
      <c r="L34" s="258">
        <f ca="1">'PL-CF-BS'!N119</f>
        <v>-78.919927650469461</v>
      </c>
    </row>
    <row r="35" spans="2:12" ht="15" customHeight="1">
      <c r="B35" s="107" t="s">
        <v>872</v>
      </c>
      <c r="C35" s="70" t="s">
        <v>871</v>
      </c>
      <c r="D35" s="258">
        <f>'PL-CF-BS'!F120</f>
        <v>45.3283542</v>
      </c>
      <c r="E35" s="258">
        <f>'PL-CF-BS'!G120</f>
        <v>63.793944780000004</v>
      </c>
      <c r="F35" s="258">
        <f>'PL-CF-BS'!H120</f>
        <v>77.194090320000001</v>
      </c>
      <c r="G35" s="258">
        <f>'PL-CF-BS'!I120</f>
        <v>53.961515829999996</v>
      </c>
      <c r="H35" s="258">
        <f>'PL-CF-BS'!J120</f>
        <v>417.41359752</v>
      </c>
      <c r="I35" s="258">
        <f>'PL-CF-BS'!K120</f>
        <v>405.50811281</v>
      </c>
      <c r="J35" s="258">
        <f>'PL-CF-BS'!L120</f>
        <v>316.31685403</v>
      </c>
      <c r="K35" s="258">
        <f ca="1">'PL-CF-BS'!M120</f>
        <v>911.12130050048518</v>
      </c>
      <c r="L35" s="258">
        <f ca="1">'PL-CF-BS'!N120</f>
        <v>888.31894302282979</v>
      </c>
    </row>
    <row r="36" spans="2:12" ht="15" customHeight="1">
      <c r="B36" s="107" t="s">
        <v>873</v>
      </c>
      <c r="C36" s="70" t="s">
        <v>870</v>
      </c>
      <c r="D36" s="258">
        <f>'PL-CF-BS'!F121</f>
        <v>63.793944780000004</v>
      </c>
      <c r="E36" s="258">
        <f>'PL-CF-BS'!G121</f>
        <v>77.194090320000001</v>
      </c>
      <c r="F36" s="258">
        <f>'PL-CF-BS'!H121</f>
        <v>53.961515829999996</v>
      </c>
      <c r="G36" s="258">
        <f>'PL-CF-BS'!I121</f>
        <v>417.41359752</v>
      </c>
      <c r="H36" s="258">
        <f>'PL-CF-BS'!J121</f>
        <v>405.50811281</v>
      </c>
      <c r="I36" s="258">
        <f>'PL-CF-BS'!K121</f>
        <v>316.31685403</v>
      </c>
      <c r="J36" s="258">
        <f ca="1">'PL-CF-BS'!L121</f>
        <v>911.12130050048518</v>
      </c>
      <c r="K36" s="258">
        <f ca="1">'PL-CF-BS'!M121</f>
        <v>888.31894302282979</v>
      </c>
      <c r="L36" s="258">
        <f ca="1">'PL-CF-BS'!N121</f>
        <v>809.39901537236028</v>
      </c>
    </row>
    <row r="37" spans="2:12" ht="15" customHeight="1">
      <c r="B37" s="255" t="s">
        <v>760</v>
      </c>
      <c r="C37" s="255" t="s">
        <v>38</v>
      </c>
      <c r="D37" s="261"/>
      <c r="E37" s="261"/>
      <c r="F37" s="261"/>
      <c r="G37" s="261"/>
      <c r="H37" s="261"/>
      <c r="I37" s="261"/>
      <c r="J37" s="261"/>
      <c r="K37" s="261"/>
      <c r="L37" s="261"/>
    </row>
    <row r="38" spans="2:12" ht="15" customHeight="1">
      <c r="B38" s="299" t="s">
        <v>891</v>
      </c>
      <c r="C38" s="252" t="s">
        <v>640</v>
      </c>
      <c r="D38" s="262">
        <f>'PL-CF-BS'!F125</f>
        <v>63.793944780000004</v>
      </c>
      <c r="E38" s="262">
        <f>'PL-CF-BS'!G125</f>
        <v>77.194090320000001</v>
      </c>
      <c r="F38" s="262">
        <f>'PL-CF-BS'!H125</f>
        <v>53.961515829999996</v>
      </c>
      <c r="G38" s="262">
        <f>'PL-CF-BS'!I125</f>
        <v>417.41359752</v>
      </c>
      <c r="H38" s="262">
        <f>'PL-CF-BS'!J125</f>
        <v>405.50811281</v>
      </c>
      <c r="I38" s="262">
        <f>'PL-CF-BS'!K125</f>
        <v>316.31685403</v>
      </c>
      <c r="J38" s="262">
        <f ca="1">'PL-CF-BS'!L125</f>
        <v>911.12130050048518</v>
      </c>
      <c r="K38" s="262">
        <f ca="1">'PL-CF-BS'!M125</f>
        <v>888.31894302282979</v>
      </c>
      <c r="L38" s="262">
        <f ca="1">'PL-CF-BS'!N125</f>
        <v>809.39901537236028</v>
      </c>
    </row>
    <row r="39" spans="2:12" ht="15" customHeight="1">
      <c r="B39" s="299" t="s">
        <v>892</v>
      </c>
      <c r="C39" s="70" t="s">
        <v>544</v>
      </c>
      <c r="D39" s="262">
        <f>'PL-CF-BS'!F129</f>
        <v>110.64697548000001</v>
      </c>
      <c r="E39" s="262">
        <f>'PL-CF-BS'!G129</f>
        <v>153.09587056999999</v>
      </c>
      <c r="F39" s="262">
        <f>'PL-CF-BS'!H129</f>
        <v>164.83185334000001</v>
      </c>
      <c r="G39" s="262">
        <f>'PL-CF-BS'!I129</f>
        <v>211.97999959999999</v>
      </c>
      <c r="H39" s="262">
        <f>'PL-CF-BS'!J129</f>
        <v>295.82131306999997</v>
      </c>
      <c r="I39" s="262">
        <f>'PL-CF-BS'!K129</f>
        <v>305.29558948000005</v>
      </c>
      <c r="J39" s="262">
        <f>'PL-CF-BS'!L129</f>
        <v>343.35990788062139</v>
      </c>
      <c r="K39" s="262">
        <f>'PL-CF-BS'!M129</f>
        <v>432.88026939593266</v>
      </c>
      <c r="L39" s="262">
        <f>'PL-CF-BS'!N129</f>
        <v>347.4067572148341</v>
      </c>
    </row>
    <row r="40" spans="2:12" ht="15" customHeight="1">
      <c r="B40" s="299" t="s">
        <v>893</v>
      </c>
      <c r="C40" s="71" t="s">
        <v>547</v>
      </c>
      <c r="D40" s="262">
        <f>'PL-CF-BS'!F132</f>
        <v>87.098158080000005</v>
      </c>
      <c r="E40" s="262">
        <f>'PL-CF-BS'!G132</f>
        <v>101.11977529000001</v>
      </c>
      <c r="F40" s="262">
        <f>'PL-CF-BS'!H132</f>
        <v>117.59367969</v>
      </c>
      <c r="G40" s="262">
        <f>'PL-CF-BS'!I132</f>
        <v>149.73906672000001</v>
      </c>
      <c r="H40" s="262">
        <f>'PL-CF-BS'!J132</f>
        <v>176.79059793000002</v>
      </c>
      <c r="I40" s="262">
        <f>'PL-CF-BS'!K132</f>
        <v>138.91072518000001</v>
      </c>
      <c r="J40" s="262">
        <f>'PL-CF-BS'!L132</f>
        <v>165.26831974835588</v>
      </c>
      <c r="K40" s="262">
        <f>'PL-CF-BS'!M132</f>
        <v>207.14587345219869</v>
      </c>
      <c r="L40" s="262">
        <f>'PL-CF-BS'!N132</f>
        <v>180.82390357982055</v>
      </c>
    </row>
    <row r="41" spans="2:12" ht="15" customHeight="1">
      <c r="B41" s="299" t="s">
        <v>896</v>
      </c>
      <c r="C41" s="252" t="s">
        <v>899</v>
      </c>
      <c r="D41" s="262">
        <f>'PL-CF-BS'!F135</f>
        <v>301.50423375999998</v>
      </c>
      <c r="E41" s="262">
        <f>'PL-CF-BS'!G135</f>
        <v>397.56772788999996</v>
      </c>
      <c r="F41" s="262">
        <f>'PL-CF-BS'!H135</f>
        <v>391.34799583</v>
      </c>
      <c r="G41" s="262">
        <f>'PL-CF-BS'!I135</f>
        <v>861.42245940999999</v>
      </c>
      <c r="H41" s="262">
        <f>'PL-CF-BS'!J135</f>
        <v>1032.7249477299999</v>
      </c>
      <c r="I41" s="262">
        <f>'PL-CF-BS'!K135</f>
        <v>942.81898591999993</v>
      </c>
      <c r="J41" s="262">
        <f ca="1">'PL-CF-BS'!L135</f>
        <v>1626.0075731677821</v>
      </c>
      <c r="K41" s="262">
        <f ca="1">'PL-CF-BS'!M135</f>
        <v>1783.8953067971449</v>
      </c>
      <c r="L41" s="262">
        <f ca="1">'PL-CF-BS'!N135</f>
        <v>1548.0935415141896</v>
      </c>
    </row>
    <row r="42" spans="2:12" ht="15" customHeight="1">
      <c r="B42" s="299" t="s">
        <v>897</v>
      </c>
      <c r="C42" s="252" t="s">
        <v>889</v>
      </c>
      <c r="D42" s="262">
        <f>'PL-CF-BS'!F140</f>
        <v>0.17025000000000001</v>
      </c>
      <c r="E42" s="262">
        <f>'PL-CF-BS'!G140</f>
        <v>0.17025000000000001</v>
      </c>
      <c r="F42" s="262">
        <f>'PL-CF-BS'!H140</f>
        <v>0.29025000000000001</v>
      </c>
      <c r="G42" s="262">
        <f>'PL-CF-BS'!I140</f>
        <v>0.29025000000000001</v>
      </c>
      <c r="H42" s="262">
        <f>'PL-CF-BS'!J140</f>
        <v>0.29025000000000001</v>
      </c>
      <c r="I42" s="262">
        <f>'PL-CF-BS'!K140</f>
        <v>12.2515514</v>
      </c>
      <c r="J42" s="262">
        <f>'PL-CF-BS'!L140</f>
        <v>14.2515514</v>
      </c>
      <c r="K42" s="262">
        <f>'PL-CF-BS'!M140</f>
        <v>19.2515514</v>
      </c>
      <c r="L42" s="262">
        <f>'PL-CF-BS'!N140</f>
        <v>23.2515514</v>
      </c>
    </row>
    <row r="43" spans="2:12" ht="15" customHeight="1">
      <c r="B43" s="299" t="s">
        <v>894</v>
      </c>
      <c r="C43" s="252" t="s">
        <v>39</v>
      </c>
      <c r="D43" s="263">
        <f>'PL-CF-BS'!F146</f>
        <v>149.07556903</v>
      </c>
      <c r="E43" s="263">
        <f>'PL-CF-BS'!G146</f>
        <v>161.17406912000001</v>
      </c>
      <c r="F43" s="263">
        <f>'PL-CF-BS'!H146</f>
        <v>157.22325459000001</v>
      </c>
      <c r="G43" s="263">
        <f>'PL-CF-BS'!I146</f>
        <v>219.48015834999998</v>
      </c>
      <c r="H43" s="263">
        <f>'PL-CF-BS'!J146</f>
        <v>237.74034484000001</v>
      </c>
      <c r="I43" s="263">
        <f>'PL-CF-BS'!K146</f>
        <v>326.17736692</v>
      </c>
      <c r="J43" s="263">
        <f>'PL-CF-BS'!L146</f>
        <v>331.09945748036444</v>
      </c>
      <c r="K43" s="263">
        <f>'PL-CF-BS'!M146</f>
        <v>333.2264384742241</v>
      </c>
      <c r="L43" s="263">
        <f>'PL-CF-BS'!N146</f>
        <v>332.92596254672145</v>
      </c>
    </row>
    <row r="44" spans="2:12" ht="15" customHeight="1">
      <c r="B44" s="299" t="s">
        <v>895</v>
      </c>
      <c r="C44" s="300" t="s">
        <v>630</v>
      </c>
      <c r="D44" s="263">
        <f>'PL-CF-BS'!F154</f>
        <v>20.140565809999988</v>
      </c>
      <c r="E44" s="263">
        <f>'PL-CF-BS'!G154</f>
        <v>19.26048187999999</v>
      </c>
      <c r="F44" s="263">
        <f>'PL-CF-BS'!H154</f>
        <v>19.055243600000004</v>
      </c>
      <c r="G44" s="263">
        <f>'PL-CF-BS'!I154</f>
        <v>18.53238984000004</v>
      </c>
      <c r="H44" s="263">
        <f>'PL-CF-BS'!J154</f>
        <v>19.115120539999989</v>
      </c>
      <c r="I44" s="263">
        <f>'PL-CF-BS'!K154</f>
        <v>30.925521860000014</v>
      </c>
      <c r="J44" s="263">
        <f ca="1">'PL-CF-BS'!L154</f>
        <v>54.140895266991059</v>
      </c>
      <c r="K44" s="263">
        <f ca="1">'PL-CF-BS'!M154</f>
        <v>66.120785778136423</v>
      </c>
      <c r="L44" s="263">
        <f ca="1">'PL-CF-BS'!N154</f>
        <v>73.64531061904367</v>
      </c>
    </row>
    <row r="45" spans="2:12" ht="15" customHeight="1">
      <c r="B45" s="299" t="s">
        <v>898</v>
      </c>
      <c r="C45" s="252" t="s">
        <v>900</v>
      </c>
      <c r="D45" s="262">
        <f>'PL-CF-BS'!F158</f>
        <v>171.17632344999998</v>
      </c>
      <c r="E45" s="262">
        <f>'PL-CF-BS'!G158</f>
        <v>182.08501257</v>
      </c>
      <c r="F45" s="262">
        <f>'PL-CF-BS'!H158</f>
        <v>178.43203715000001</v>
      </c>
      <c r="G45" s="262">
        <f>'PL-CF-BS'!I158</f>
        <v>240.14195324000002</v>
      </c>
      <c r="H45" s="262">
        <f>'PL-CF-BS'!J158</f>
        <v>259.96121903</v>
      </c>
      <c r="I45" s="262">
        <f>'PL-CF-BS'!K158</f>
        <v>372.72471164000001</v>
      </c>
      <c r="J45" s="262">
        <f ca="1">'PL-CF-BS'!L158</f>
        <v>402.86217560735548</v>
      </c>
      <c r="K45" s="262">
        <f ca="1">'PL-CF-BS'!M158</f>
        <v>421.9690471123605</v>
      </c>
      <c r="L45" s="262">
        <f ca="1">'PL-CF-BS'!N158</f>
        <v>433.1930960257651</v>
      </c>
    </row>
    <row r="46" spans="2:12" ht="15" customHeight="1">
      <c r="B46" s="252" t="s">
        <v>666</v>
      </c>
      <c r="C46" s="252" t="s">
        <v>41</v>
      </c>
      <c r="D46" s="262">
        <f>'PL-CF-BS'!F160</f>
        <v>472.68055720999996</v>
      </c>
      <c r="E46" s="262">
        <f>'PL-CF-BS'!G160</f>
        <v>579.6527404599999</v>
      </c>
      <c r="F46" s="262">
        <f>'PL-CF-BS'!H160</f>
        <v>569.78003297999999</v>
      </c>
      <c r="G46" s="262">
        <f>'PL-CF-BS'!I160</f>
        <v>1101.5644126500001</v>
      </c>
      <c r="H46" s="262">
        <f>'PL-CF-BS'!J160</f>
        <v>1292.6861667599999</v>
      </c>
      <c r="I46" s="262">
        <f>'PL-CF-BS'!K160</f>
        <v>1315.5436975600001</v>
      </c>
      <c r="J46" s="262">
        <f ca="1">'PL-CF-BS'!L160</f>
        <v>2028.8697487751376</v>
      </c>
      <c r="K46" s="262">
        <f ca="1">'PL-CF-BS'!M160</f>
        <v>2205.8643539095056</v>
      </c>
      <c r="L46" s="262">
        <f ca="1">'PL-CF-BS'!N160</f>
        <v>1981.2866375399547</v>
      </c>
    </row>
    <row r="47" spans="2:12" ht="15" customHeight="1">
      <c r="B47" s="300" t="s">
        <v>901</v>
      </c>
      <c r="C47" s="70" t="s">
        <v>804</v>
      </c>
      <c r="D47" s="262">
        <f>'PL-CF-BS'!F163</f>
        <v>105.15</v>
      </c>
      <c r="E47" s="262">
        <f>'PL-CF-BS'!G163</f>
        <v>126.15</v>
      </c>
      <c r="F47" s="262">
        <f>'PL-CF-BS'!H163</f>
        <v>88</v>
      </c>
      <c r="G47" s="262">
        <f>'PL-CF-BS'!I163</f>
        <v>13</v>
      </c>
      <c r="H47" s="262">
        <f>'PL-CF-BS'!J163</f>
        <v>35</v>
      </c>
      <c r="I47" s="262">
        <f>'PL-CF-BS'!K163</f>
        <v>15</v>
      </c>
      <c r="J47" s="262">
        <f>'PL-CF-BS'!L163</f>
        <v>15</v>
      </c>
      <c r="K47" s="262">
        <f>'PL-CF-BS'!M163</f>
        <v>15</v>
      </c>
      <c r="L47" s="262">
        <f>'PL-CF-BS'!N163</f>
        <v>15</v>
      </c>
    </row>
    <row r="48" spans="2:12" ht="15" customHeight="1">
      <c r="B48" s="300" t="s">
        <v>902</v>
      </c>
      <c r="C48" s="70" t="s">
        <v>549</v>
      </c>
      <c r="D48" s="262">
        <f>'PL-CF-BS'!F165</f>
        <v>60.252502890000002</v>
      </c>
      <c r="E48" s="262">
        <f>'PL-CF-BS'!G165</f>
        <v>72.381958030000007</v>
      </c>
      <c r="F48" s="262">
        <f>'PL-CF-BS'!H165</f>
        <v>85.585016370000005</v>
      </c>
      <c r="G48" s="262">
        <f>'PL-CF-BS'!I165</f>
        <v>118.33270112999999</v>
      </c>
      <c r="H48" s="262">
        <f>'PL-CF-BS'!J165</f>
        <v>161.91028277000001</v>
      </c>
      <c r="I48" s="262">
        <f>'PL-CF-BS'!K165</f>
        <v>167.07594387</v>
      </c>
      <c r="J48" s="262">
        <f>'PL-CF-BS'!L165</f>
        <v>198.77774360464625</v>
      </c>
      <c r="K48" s="262">
        <f>'PL-CF-BS'!M165</f>
        <v>249.14629364259193</v>
      </c>
      <c r="L48" s="262">
        <f>'PL-CF-BS'!N165</f>
        <v>217.48734178522693</v>
      </c>
    </row>
    <row r="49" spans="2:12" ht="15" customHeight="1">
      <c r="B49" s="300" t="s">
        <v>903</v>
      </c>
      <c r="C49" s="70" t="s">
        <v>806</v>
      </c>
      <c r="D49" s="262">
        <f>'PL-CF-BS'!F169</f>
        <v>3.3618204399999998</v>
      </c>
      <c r="E49" s="262">
        <f>'PL-CF-BS'!G169</f>
        <v>4.4176635700000002</v>
      </c>
      <c r="F49" s="262">
        <f>'PL-CF-BS'!H169</f>
        <v>9.1339338599999991</v>
      </c>
      <c r="G49" s="262">
        <f>'PL-CF-BS'!I169</f>
        <v>4.0055495399999996</v>
      </c>
      <c r="H49" s="262">
        <f>'PL-CF-BS'!J169</f>
        <v>7.7954142800000001</v>
      </c>
      <c r="I49" s="262">
        <f>'PL-CF-BS'!K169</f>
        <v>13.96562406</v>
      </c>
      <c r="J49" s="262">
        <f>'PL-CF-BS'!L169</f>
        <v>16.615529287912189</v>
      </c>
      <c r="K49" s="262">
        <f>'PL-CF-BS'!M169</f>
        <v>20.825759785395288</v>
      </c>
      <c r="L49" s="262">
        <f>'PL-CF-BS'!N169</f>
        <v>18.17943614638224</v>
      </c>
    </row>
    <row r="50" spans="2:12" ht="15" customHeight="1">
      <c r="B50" s="299" t="s">
        <v>904</v>
      </c>
      <c r="C50" s="252" t="s">
        <v>905</v>
      </c>
      <c r="D50" s="262">
        <f>'PL-CF-BS'!F174</f>
        <v>221.76093890000001</v>
      </c>
      <c r="E50" s="262">
        <f>'PL-CF-BS'!G174</f>
        <v>304.08539199000001</v>
      </c>
      <c r="F50" s="262">
        <f>'PL-CF-BS'!H174</f>
        <v>267.57680462999997</v>
      </c>
      <c r="G50" s="262">
        <f>'PL-CF-BS'!I174</f>
        <v>220.02949869999998</v>
      </c>
      <c r="H50" s="262">
        <f>'PL-CF-BS'!J174</f>
        <v>387.60503935000003</v>
      </c>
      <c r="I50" s="262">
        <f>'PL-CF-BS'!K174</f>
        <v>330.31444516000005</v>
      </c>
      <c r="J50" s="262">
        <f>'PL-CF-BS'!L174</f>
        <v>387.51881258459434</v>
      </c>
      <c r="K50" s="262">
        <f>'PL-CF-BS'!M174</f>
        <v>482.58856768807277</v>
      </c>
      <c r="L50" s="262">
        <f>'PL-CF-BS'!N174</f>
        <v>419.14545845939347</v>
      </c>
    </row>
    <row r="51" spans="2:12" ht="15" customHeight="1">
      <c r="B51" s="70" t="s">
        <v>472</v>
      </c>
      <c r="C51" s="70" t="s">
        <v>808</v>
      </c>
      <c r="D51" s="262">
        <f>'PL-CF-BS'!F176</f>
        <v>40</v>
      </c>
      <c r="E51" s="262">
        <f>'PL-CF-BS'!G176</f>
        <v>40</v>
      </c>
      <c r="F51" s="262">
        <f>'PL-CF-BS'!H176</f>
        <v>10</v>
      </c>
      <c r="G51" s="262">
        <f>'PL-CF-BS'!I176</f>
        <v>0</v>
      </c>
      <c r="H51" s="262">
        <f>'PL-CF-BS'!J176</f>
        <v>0</v>
      </c>
      <c r="I51" s="262">
        <f>'PL-CF-BS'!K176</f>
        <v>0</v>
      </c>
      <c r="J51" s="262">
        <f>'PL-CF-BS'!L176</f>
        <v>0</v>
      </c>
      <c r="K51" s="262">
        <f>'PL-CF-BS'!M176</f>
        <v>0</v>
      </c>
      <c r="L51" s="262">
        <f>'PL-CF-BS'!N176</f>
        <v>0</v>
      </c>
    </row>
    <row r="52" spans="2:12" ht="15" customHeight="1">
      <c r="B52" s="299" t="s">
        <v>908</v>
      </c>
      <c r="C52" s="252" t="s">
        <v>909</v>
      </c>
      <c r="D52" s="113">
        <f>'PL-CF-BS'!F180</f>
        <v>40</v>
      </c>
      <c r="E52" s="262">
        <f>'PL-CF-BS'!G180</f>
        <v>40</v>
      </c>
      <c r="F52" s="262">
        <f>'PL-CF-BS'!H180</f>
        <v>10</v>
      </c>
      <c r="G52" s="262">
        <f>'PL-CF-BS'!I180</f>
        <v>0</v>
      </c>
      <c r="H52" s="262">
        <f>'PL-CF-BS'!J180</f>
        <v>0</v>
      </c>
      <c r="I52" s="262">
        <f>'PL-CF-BS'!K180</f>
        <v>0</v>
      </c>
      <c r="J52" s="262">
        <f>'PL-CF-BS'!L180</f>
        <v>100</v>
      </c>
      <c r="K52" s="262">
        <f>'PL-CF-BS'!M180</f>
        <v>100</v>
      </c>
      <c r="L52" s="262">
        <f>'PL-CF-BS'!N180</f>
        <v>0</v>
      </c>
    </row>
    <row r="53" spans="2:12" ht="15" customHeight="1">
      <c r="B53" s="252" t="s">
        <v>403</v>
      </c>
      <c r="C53" s="252" t="s">
        <v>40</v>
      </c>
      <c r="D53" s="262">
        <f>'PL-CF-BS'!F197</f>
        <v>192.81055477000001</v>
      </c>
      <c r="E53" s="262">
        <f>'PL-CF-BS'!G197</f>
        <v>223.74886294999999</v>
      </c>
      <c r="F53" s="262">
        <f>'PL-CF-BS'!H197</f>
        <v>278.42309613999998</v>
      </c>
      <c r="G53" s="262">
        <f>'PL-CF-BS'!I197</f>
        <v>866.51554008000005</v>
      </c>
      <c r="H53" s="262">
        <f>'PL-CF-BS'!J197</f>
        <v>888.12797329</v>
      </c>
      <c r="I53" s="262">
        <f>'PL-CF-BS'!K197</f>
        <v>966.00151016999996</v>
      </c>
      <c r="J53" s="262">
        <f ca="1">'PL-CF-BS'!L197</f>
        <v>1516.5970937915433</v>
      </c>
      <c r="K53" s="262">
        <f ca="1">'PL-CF-BS'!M197</f>
        <v>1591.0957911027326</v>
      </c>
      <c r="L53" s="262">
        <f ca="1">'PL-CF-BS'!N197</f>
        <v>1520.3071854262516</v>
      </c>
    </row>
    <row r="54" spans="2:12" ht="15" customHeight="1">
      <c r="B54" s="301" t="s">
        <v>906</v>
      </c>
      <c r="C54" s="70" t="s">
        <v>907</v>
      </c>
      <c r="D54" s="262">
        <f>'PL-CF-BS'!F199</f>
        <v>472.68055721000007</v>
      </c>
      <c r="E54" s="262">
        <f>'PL-CF-BS'!G199</f>
        <v>579.65274046000002</v>
      </c>
      <c r="F54" s="262">
        <f>'PL-CF-BS'!H199</f>
        <v>569.78003297999999</v>
      </c>
      <c r="G54" s="262">
        <f>'PL-CF-BS'!I199</f>
        <v>1101.5644126500001</v>
      </c>
      <c r="H54" s="262">
        <f>'PL-CF-BS'!J199</f>
        <v>1292.6861667600001</v>
      </c>
      <c r="I54" s="262">
        <f>'PL-CF-BS'!K199</f>
        <v>1315.5436975600001</v>
      </c>
      <c r="J54" s="262">
        <f ca="1">'PL-CF-BS'!L199</f>
        <v>2028.8697487751376</v>
      </c>
      <c r="K54" s="262">
        <f ca="1">'PL-CF-BS'!M199</f>
        <v>2205.8643539095056</v>
      </c>
      <c r="L54" s="262">
        <f ca="1">'PL-CF-BS'!N199</f>
        <v>1981.2866375399551</v>
      </c>
    </row>
    <row r="55" spans="2:12" ht="15" customHeight="1">
      <c r="B55" s="264" t="s">
        <v>404</v>
      </c>
      <c r="C55" s="255" t="s">
        <v>42</v>
      </c>
      <c r="D55" s="265"/>
      <c r="E55" s="265"/>
      <c r="F55" s="265"/>
      <c r="G55" s="265"/>
      <c r="H55" s="265"/>
      <c r="I55" s="265"/>
      <c r="J55" s="265"/>
      <c r="K55" s="265"/>
      <c r="L55" s="265"/>
    </row>
    <row r="56" spans="2:12" ht="15" customHeight="1">
      <c r="B56" s="30" t="s">
        <v>667</v>
      </c>
      <c r="C56" s="266" t="s">
        <v>16</v>
      </c>
      <c r="D56" s="267">
        <f>'PL-CF-BS'!F10/'PL-CF-BS'!F5</f>
        <v>0.18695754270357259</v>
      </c>
      <c r="E56" s="267">
        <f>'PL-CF-BS'!G10/'PL-CF-BS'!G5</f>
        <v>0.15807496351056197</v>
      </c>
      <c r="F56" s="267">
        <f>'PL-CF-BS'!H10/'PL-CF-BS'!H5</f>
        <v>0.22738093898664502</v>
      </c>
      <c r="G56" s="267">
        <f>'PL-CF-BS'!I10/'PL-CF-BS'!I5</f>
        <v>0.14815444364225325</v>
      </c>
      <c r="H56" s="267">
        <f>'PL-CF-BS'!J10/'PL-CF-BS'!J5</f>
        <v>0.13528304958745146</v>
      </c>
      <c r="I56" s="267">
        <f>'PL-CF-BS'!K10/'PL-CF-BS'!K5</f>
        <v>0.23479491516303747</v>
      </c>
      <c r="J56" s="267">
        <f>'PL-CF-BS'!L10/'PL-CF-BS'!L5</f>
        <v>0.19086472906787991</v>
      </c>
      <c r="K56" s="267">
        <f>'PL-CF-BS'!M10/'PL-CF-BS'!M5</f>
        <v>0.19553353677585886</v>
      </c>
      <c r="L56" s="267">
        <f>'PL-CF-BS'!N10/'PL-CF-BS'!N5</f>
        <v>0.12549462894192828</v>
      </c>
    </row>
    <row r="57" spans="2:12" ht="15" customHeight="1">
      <c r="B57" s="30" t="s">
        <v>668</v>
      </c>
      <c r="C57" s="266" t="s">
        <v>24</v>
      </c>
      <c r="D57" s="267">
        <f>'PL-CF-BS'!F77/'PL-CF-BS'!F5</f>
        <v>0.1078693136410368</v>
      </c>
      <c r="E57" s="267">
        <f>'PL-CF-BS'!G77/'PL-CF-BS'!G5</f>
        <v>8.2246736271968934E-2</v>
      </c>
      <c r="F57" s="267">
        <f>'PL-CF-BS'!H77/'PL-CF-BS'!H5</f>
        <v>0.12780697376071504</v>
      </c>
      <c r="G57" s="267">
        <f>'PL-CF-BS'!I77/'PL-CF-BS'!I5</f>
        <v>5.4921037146455014E-2</v>
      </c>
      <c r="H57" s="267">
        <f>'PL-CF-BS'!J77/'PL-CF-BS'!J5</f>
        <v>3.6842680214724803E-2</v>
      </c>
      <c r="I57" s="267">
        <f>'PL-CF-BS'!K77/'PL-CF-BS'!K5</f>
        <v>0.10627078683369025</v>
      </c>
      <c r="J57" s="267">
        <f ca="1">'PL-CF-BS'!L77/'PL-CF-BS'!L5</f>
        <v>9.1197462654943606E-2</v>
      </c>
      <c r="K57" s="267">
        <f ca="1">'PL-CF-BS'!M77/'PL-CF-BS'!M5</f>
        <v>7.4776188652524486E-2</v>
      </c>
      <c r="L57" s="267">
        <f ca="1">'PL-CF-BS'!N77/'PL-CF-BS'!N5</f>
        <v>-4.4506332753628391E-2</v>
      </c>
    </row>
    <row r="58" spans="2:12" ht="15" customHeight="1">
      <c r="B58" s="30" t="s">
        <v>669</v>
      </c>
      <c r="C58" s="266" t="s">
        <v>17</v>
      </c>
      <c r="D58" s="267">
        <f>'PL-CF-BS'!F57/'PL-CF-BS'!F5</f>
        <v>7.1633292120931974E-2</v>
      </c>
      <c r="E58" s="267">
        <f>'PL-CF-BS'!G57/'PL-CF-BS'!G5</f>
        <v>5.3782712445161522E-2</v>
      </c>
      <c r="F58" s="267">
        <f>'PL-CF-BS'!H57/'PL-CF-BS'!H5</f>
        <v>9.7444938510108631E-2</v>
      </c>
      <c r="G58" s="267">
        <f>'PL-CF-BS'!I57/'PL-CF-BS'!I5</f>
        <v>4.4682372389962199E-2</v>
      </c>
      <c r="H58" s="267">
        <f>'PL-CF-BS'!J57/'PL-CF-BS'!J5</f>
        <v>3.3114313300758064E-2</v>
      </c>
      <c r="I58" s="267">
        <f>'PL-CF-BS'!K57/'PL-CF-BS'!K5</f>
        <v>8.6498201525819329E-2</v>
      </c>
      <c r="J58" s="267">
        <f ca="1">'PL-CF-BS'!L57/'PL-CF-BS'!L5</f>
        <v>7.56533586365081E-2</v>
      </c>
      <c r="K58" s="267">
        <f ca="1">'PL-CF-BS'!M57/'PL-CF-BS'!M5</f>
        <v>6.3650352551046271E-2</v>
      </c>
      <c r="L58" s="267">
        <f ca="1">'PL-CF-BS'!N57/'PL-CF-BS'!N5</f>
        <v>-2.8771360731526377E-2</v>
      </c>
    </row>
    <row r="59" spans="2:12" ht="15" customHeight="1">
      <c r="B59" s="30" t="s">
        <v>670</v>
      </c>
      <c r="C59" s="268" t="s">
        <v>15</v>
      </c>
      <c r="D59" s="267">
        <f>'PL-CF-BS'!F57/'PL-CF-BS'!F197</f>
        <v>0.20358890537307739</v>
      </c>
      <c r="E59" s="267">
        <f>'PL-CF-BS'!G57/'PL-CF-BS'!G197</f>
        <v>0.16716714394369145</v>
      </c>
      <c r="F59" s="267">
        <f>'PL-CF-BS'!H57/'PL-CF-BS'!H197</f>
        <v>0.21940298372116193</v>
      </c>
      <c r="G59" s="267">
        <f>'PL-CF-BS'!I57/'PL-CF-BS'!I197</f>
        <v>4.251749388891337E-2</v>
      </c>
      <c r="H59" s="267">
        <f>'PL-CF-BS'!J57/'PL-CF-BS'!J197</f>
        <v>4.2726415934665404E-2</v>
      </c>
      <c r="I59" s="267">
        <f>'PL-CF-BS'!K57/'PL-CF-BS'!K197</f>
        <v>0.10596987665369692</v>
      </c>
      <c r="J59" s="267">
        <f ca="1">'PL-CF-BS'!L57/'PL-CF-BS'!L197</f>
        <v>6.6395738217987124E-2</v>
      </c>
      <c r="K59" s="267">
        <f ca="1">'PL-CF-BS'!M57/'PL-CF-BS'!M197</f>
        <v>6.712818486159651E-2</v>
      </c>
      <c r="L59" s="267">
        <f ca="1">'PL-CF-BS'!N57/'PL-CF-BS'!N197</f>
        <v>-2.5485898066266114E-2</v>
      </c>
    </row>
    <row r="60" spans="2:12" ht="15" customHeight="1">
      <c r="B60" s="30" t="s">
        <v>671</v>
      </c>
      <c r="C60" s="268" t="s">
        <v>43</v>
      </c>
      <c r="D60" s="267">
        <f>'PL-CF-BS'!F57/'PL-CF-BS'!F160</f>
        <v>8.3045704316034502E-2</v>
      </c>
      <c r="E60" s="267">
        <f>'PL-CF-BS'!G57/'PL-CF-BS'!G160</f>
        <v>6.4527355378872817E-2</v>
      </c>
      <c r="F60" s="267">
        <f>'PL-CF-BS'!H57/'PL-CF-BS'!H160</f>
        <v>0.10721129996519929</v>
      </c>
      <c r="G60" s="267">
        <f>'PL-CF-BS'!I57/'PL-CF-BS'!I160</f>
        <v>3.3445224588701097E-2</v>
      </c>
      <c r="H60" s="267">
        <f>'PL-CF-BS'!J57/'PL-CF-BS'!J160</f>
        <v>2.9354785535540658E-2</v>
      </c>
      <c r="I60" s="267">
        <f>'PL-CF-BS'!K57/'PL-CF-BS'!K160</f>
        <v>7.7813501041329738E-2</v>
      </c>
      <c r="J60" s="267">
        <f ca="1">'PL-CF-BS'!L57/'PL-CF-BS'!L160</f>
        <v>4.963136923024998E-2</v>
      </c>
      <c r="K60" s="267">
        <f ca="1">'PL-CF-BS'!M57/'PL-CF-BS'!M160</f>
        <v>4.8419737237403171E-2</v>
      </c>
      <c r="L60" s="267">
        <f ca="1">'PL-CF-BS'!N57/'PL-CF-BS'!N160</f>
        <v>-1.9556177901292701E-2</v>
      </c>
    </row>
    <row r="61" spans="2:12" ht="15" customHeight="1">
      <c r="B61" s="30" t="s">
        <v>672</v>
      </c>
      <c r="C61" s="266" t="s">
        <v>44</v>
      </c>
      <c r="D61" s="267">
        <f>'PL-CF-BS'!F184/'PL-CF-BS'!F160</f>
        <v>0.55377978828883012</v>
      </c>
      <c r="E61" s="267">
        <f>'PL-CF-BS'!G184/'PL-CF-BS'!G160</f>
        <v>0.59360608166355133</v>
      </c>
      <c r="F61" s="267">
        <f>'PL-CF-BS'!H184/'PL-CF-BS'!H160</f>
        <v>0.48716485057970305</v>
      </c>
      <c r="G61" s="267">
        <f>'PL-CF-BS'!I184/'PL-CF-BS'!I160</f>
        <v>0.19982774831156394</v>
      </c>
      <c r="H61" s="267">
        <f>'PL-CF-BS'!J184/'PL-CF-BS'!J160</f>
        <v>0.30003043222942399</v>
      </c>
      <c r="I61" s="267">
        <f>'PL-CF-BS'!K184/'PL-CF-BS'!K160</f>
        <v>0.25122751207200122</v>
      </c>
      <c r="J61" s="267">
        <f ca="1">'PL-CF-BS'!L184/'PL-CF-BS'!L160</f>
        <v>0.24029083822602093</v>
      </c>
      <c r="K61" s="267">
        <f ca="1">'PL-CF-BS'!M184/'PL-CF-BS'!M160</f>
        <v>0.26410897236520336</v>
      </c>
      <c r="L61" s="267">
        <f ca="1">'PL-CF-BS'!N184/'PL-CF-BS'!N160</f>
        <v>0.21155215531046095</v>
      </c>
    </row>
    <row r="62" spans="2:12" ht="15" customHeight="1">
      <c r="B62" s="297" t="s">
        <v>825</v>
      </c>
      <c r="C62" s="268" t="s">
        <v>824</v>
      </c>
      <c r="D62" s="166">
        <f>('PL-CF-BS'!F163+'PL-CF-BS'!F171+'PL-CF-BS'!F176+'PL-CF-BS'!F177-'PL-CF-BS'!F125-'PL-CF-BS'!F126)/'PL-CF-BS'!F197</f>
        <v>0.31408540280504693</v>
      </c>
      <c r="E62" s="267">
        <f>('PL-CF-BS'!G163+'PL-CF-BS'!G171+'PL-CF-BS'!G176+'PL-CF-BS'!G177-'PL-CF-BS'!G125-'PL-CF-BS'!G126)/'PL-CF-BS'!G197</f>
        <v>0.21966519262707163</v>
      </c>
      <c r="F62" s="267">
        <f>('PL-CF-BS'!H163+'PL-CF-BS'!H171+'PL-CF-BS'!H176+'PL-CF-BS'!H177-'PL-CF-BS'!H125-'PL-CF-BS'!H126)/'PL-CF-BS'!H197</f>
        <v>0.18277400885741046</v>
      </c>
      <c r="G62" s="267">
        <f>('PL-CF-BS'!I163+'PL-CF-BS'!I171+'PL-CF-BS'!I176+'PL-CF-BS'!I177-'PL-CF-BS'!I125-'PL-CF-BS'!I126)/'PL-CF-BS'!I197</f>
        <v>-0.47855107254246809</v>
      </c>
      <c r="H62" s="267">
        <f>('PL-CF-BS'!J163+'PL-CF-BS'!J171+'PL-CF-BS'!J176+'PL-CF-BS'!J177-'PL-CF-BS'!J125-'PL-CF-BS'!J126)/'PL-CF-BS'!J197</f>
        <v>-0.44008324446996772</v>
      </c>
      <c r="I62" s="267">
        <f>('PL-CF-BS'!K163+'PL-CF-BS'!K171+'PL-CF-BS'!K176+'PL-CF-BS'!K177-'PL-CF-BS'!K125-'PL-CF-BS'!K126)/'PL-CF-BS'!K197</f>
        <v>-0.32485063594235514</v>
      </c>
      <c r="J62" s="267">
        <f ca="1">('PL-CF-BS'!L163+'PL-CF-BS'!L171+'PL-CF-BS'!L176+'PL-CF-BS'!L177-'PL-CF-BS'!L125-'PL-CF-BS'!L126)/'PL-CF-BS'!L197</f>
        <v>-0.53351104509745229</v>
      </c>
      <c r="K62" s="267">
        <f ca="1">('PL-CF-BS'!M163+'PL-CF-BS'!M171+'PL-CF-BS'!M176+'PL-CF-BS'!M177-'PL-CF-BS'!M125-'PL-CF-BS'!M126)/'PL-CF-BS'!M197</f>
        <v>-0.49419962482451152</v>
      </c>
      <c r="L62" s="267">
        <f ca="1">('PL-CF-BS'!N163+'PL-CF-BS'!N171+'PL-CF-BS'!N176+'PL-CF-BS'!N177-'PL-CF-BS'!N125-'PL-CF-BS'!N126)/'PL-CF-BS'!N197</f>
        <v>-0.53107623453479114</v>
      </c>
    </row>
    <row r="63" spans="2:12" ht="15" customHeight="1">
      <c r="B63" s="30" t="s">
        <v>405</v>
      </c>
      <c r="C63" s="268" t="s">
        <v>45</v>
      </c>
      <c r="D63" s="269">
        <f>'PL-CF-BS'!F135/'PL-CF-BS'!F174</f>
        <v>1.3595912573943381</v>
      </c>
      <c r="E63" s="269">
        <f>'PL-CF-BS'!G135/'PL-CF-BS'!G174</f>
        <v>1.3074213308578604</v>
      </c>
      <c r="F63" s="269">
        <f>'PL-CF-BS'!H135/'PL-CF-BS'!H174</f>
        <v>1.4625632306624949</v>
      </c>
      <c r="G63" s="269">
        <f>'PL-CF-BS'!I135/'PL-CF-BS'!I174</f>
        <v>3.915031686658113</v>
      </c>
      <c r="H63" s="269">
        <f>'PL-CF-BS'!J135/'PL-CF-BS'!J174</f>
        <v>2.6643744092229635</v>
      </c>
      <c r="I63" s="269">
        <f>'PL-CF-BS'!K135/'PL-CF-BS'!K174</f>
        <v>2.8543074628883112</v>
      </c>
      <c r="J63" s="269">
        <f ca="1">'PL-CF-BS'!L135/'PL-CF-BS'!L174</f>
        <v>4.1959448686451291</v>
      </c>
      <c r="K63" s="269">
        <f ca="1">'PL-CF-BS'!M135/'PL-CF-BS'!M174</f>
        <v>3.6965138137092968</v>
      </c>
      <c r="L63" s="269">
        <f ca="1">'PL-CF-BS'!N135/'PL-CF-BS'!N174</f>
        <v>3.6934517845054211</v>
      </c>
    </row>
    <row r="64" spans="2:12" ht="15" customHeight="1">
      <c r="B64" s="30" t="s">
        <v>406</v>
      </c>
      <c r="C64" s="266" t="s">
        <v>46</v>
      </c>
      <c r="D64" s="269">
        <f>('PL-CF-BS'!F135-'PL-CF-BS'!F132)/'PL-CF-BS'!F174</f>
        <v>0.96683427092037777</v>
      </c>
      <c r="E64" s="269">
        <f>('PL-CF-BS'!G135-'PL-CF-BS'!G132)/'PL-CF-BS'!G174</f>
        <v>0.97488389909157092</v>
      </c>
      <c r="F64" s="269">
        <f>('PL-CF-BS'!H135-'PL-CF-BS'!H132)/'PL-CF-BS'!H174</f>
        <v>1.0230868722666084</v>
      </c>
      <c r="G64" s="269">
        <f>('PL-CF-BS'!I135-'PL-CF-BS'!I132)/'PL-CF-BS'!I174</f>
        <v>3.2344908155262733</v>
      </c>
      <c r="H64" s="269">
        <f>('PL-CF-BS'!J135-'PL-CF-BS'!J132)/'PL-CF-BS'!J174</f>
        <v>2.2082642455716561</v>
      </c>
      <c r="I64" s="269">
        <f>('PL-CF-BS'!K135-'PL-CF-BS'!K132)/'PL-CF-BS'!K174</f>
        <v>2.4337665897432887</v>
      </c>
      <c r="J64" s="269">
        <f ca="1">('PL-CF-BS'!L135-'PL-CF-BS'!L132)/'PL-CF-BS'!L174</f>
        <v>3.7694666838930577</v>
      </c>
      <c r="K64" s="269">
        <f ca="1">('PL-CF-BS'!M135-'PL-CF-BS'!M132)/'PL-CF-BS'!M174</f>
        <v>3.267274732384664</v>
      </c>
      <c r="L64" s="269">
        <f ca="1">('PL-CF-BS'!N135-'PL-CF-BS'!N132)/'PL-CF-BS'!N174</f>
        <v>3.2620409224040996</v>
      </c>
    </row>
    <row r="65" spans="2:12" ht="15" customHeight="1">
      <c r="B65" s="30" t="s">
        <v>673</v>
      </c>
      <c r="C65" s="30" t="s">
        <v>31</v>
      </c>
      <c r="D65" s="269">
        <f>W.C!F9</f>
        <v>73.699138437024331</v>
      </c>
      <c r="E65" s="269">
        <f>W.C!G9</f>
        <v>80.350259364009005</v>
      </c>
      <c r="F65" s="269">
        <f>W.C!H9</f>
        <v>95.972211878165936</v>
      </c>
      <c r="G65" s="269">
        <f>W.C!I9</f>
        <v>93.838263285439453</v>
      </c>
      <c r="H65" s="269">
        <f>W.C!J9</f>
        <v>94.224982430998566</v>
      </c>
      <c r="I65" s="269">
        <f>W.C!K9</f>
        <v>94.158653250585388</v>
      </c>
      <c r="J65" s="269">
        <f>W.C!L9</f>
        <v>94.158653250585388</v>
      </c>
      <c r="K65" s="269">
        <f>W.C!M9</f>
        <v>94.158653250585388</v>
      </c>
      <c r="L65" s="269">
        <f>W.C!N9</f>
        <v>94.158653250585388</v>
      </c>
    </row>
    <row r="66" spans="2:12" ht="15" customHeight="1">
      <c r="B66" s="30" t="s">
        <v>674</v>
      </c>
      <c r="C66" s="270" t="s">
        <v>47</v>
      </c>
      <c r="D66" s="269">
        <f>W.C!F15</f>
        <v>71.666862881250381</v>
      </c>
      <c r="E66" s="269">
        <f>W.C!G15</f>
        <v>63.242769604324515</v>
      </c>
      <c r="F66" s="269">
        <f>W.C!H15</f>
        <v>89.09853038313635</v>
      </c>
      <c r="G66" s="269">
        <f>W.C!I15</f>
        <v>78.038397615720044</v>
      </c>
      <c r="H66" s="269">
        <f>W.C!J15</f>
        <v>65.353872200769871</v>
      </c>
      <c r="I66" s="269">
        <f>W.C!K15</f>
        <v>56.419393078244916</v>
      </c>
      <c r="J66" s="269">
        <f>W.C!L15</f>
        <v>56.419393078244916</v>
      </c>
      <c r="K66" s="269">
        <f>W.C!M15</f>
        <v>56.419393078244916</v>
      </c>
      <c r="L66" s="269">
        <f>W.C!N15</f>
        <v>56.419393078244916</v>
      </c>
    </row>
    <row r="67" spans="2:12" ht="15" customHeight="1">
      <c r="B67" s="30" t="s">
        <v>675</v>
      </c>
      <c r="C67" s="266" t="s">
        <v>48</v>
      </c>
      <c r="D67" s="267">
        <f>'PL-CF-BS'!F73</f>
        <v>0.14775530476005436</v>
      </c>
      <c r="E67" s="267">
        <f>'PL-CF-BS'!G73</f>
        <v>0.15506587495399429</v>
      </c>
      <c r="F67" s="267">
        <f>'PL-CF-BS'!H73</f>
        <v>0</v>
      </c>
      <c r="G67" s="267">
        <f>'PL-CF-BS'!I73</f>
        <v>0</v>
      </c>
      <c r="H67" s="267">
        <f>'PL-CF-BS'!J73</f>
        <v>0.61665725340687083</v>
      </c>
      <c r="I67" s="267">
        <f>'PL-CF-BS'!K73</f>
        <v>0.34288373328551558</v>
      </c>
      <c r="J67" s="267">
        <f>'PL-CF-BS'!L73</f>
        <v>0.3</v>
      </c>
      <c r="K67" s="267">
        <f>'PL-CF-BS'!M73</f>
        <v>0.3</v>
      </c>
      <c r="L67" s="267">
        <f>'PL-CF-BS'!N73</f>
        <v>0</v>
      </c>
    </row>
    <row r="68" spans="2:12" ht="15" customHeight="1">
      <c r="B68" s="30"/>
      <c r="C68" s="251"/>
      <c r="F68" s="252"/>
      <c r="G68" s="252"/>
      <c r="H68" s="252"/>
      <c r="I68" s="252"/>
      <c r="J68" s="252"/>
      <c r="K68" s="252"/>
      <c r="L68" s="252"/>
    </row>
    <row r="69" spans="2:12" ht="15" customHeight="1">
      <c r="B69" s="30"/>
      <c r="C69" s="251"/>
      <c r="D69" s="249"/>
      <c r="I69" s="252"/>
      <c r="J69" s="252"/>
      <c r="K69" s="252"/>
      <c r="L69" s="252"/>
    </row>
    <row r="76" spans="2:12" ht="15" customHeight="1">
      <c r="D76" s="249"/>
    </row>
  </sheetData>
  <phoneticPr fontId="5" type="noConversion"/>
  <pageMargins left="0.75" right="0.75" top="1" bottom="1" header="0.5" footer="0.5"/>
  <pageSetup scale="71" orientation="portrait" r:id="rId1"/>
  <headerFooter alignWithMargins="0"/>
  <ignoredErrors>
    <ignoredError sqref="D14:D15 D20 D44 D47:D49 D51 D54 D23:D25 E25 D27 D29:D32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W98"/>
  <sheetViews>
    <sheetView showGridLines="0" tabSelected="1" view="pageBreakPreview" zoomScaleNormal="115" zoomScaleSheetLayoutView="100" workbookViewId="0">
      <selection activeCell="J22" sqref="J22"/>
    </sheetView>
  </sheetViews>
  <sheetFormatPr baseColWidth="10" defaultColWidth="8" defaultRowHeight="15" customHeight="1"/>
  <cols>
    <col min="1" max="3" width="3.6640625" style="273" customWidth="1"/>
    <col min="4" max="4" width="27" style="273" bestFit="1" customWidth="1"/>
    <col min="5" max="9" width="3.6640625" style="273" customWidth="1"/>
    <col min="10" max="10" width="10" style="273" customWidth="1"/>
    <col min="11" max="19" width="11" style="34" customWidth="1"/>
    <col min="20" max="21" width="11" style="273" customWidth="1"/>
    <col min="22" max="22" width="4.1640625" style="273" customWidth="1"/>
    <col min="23" max="16384" width="8" style="273"/>
  </cols>
  <sheetData>
    <row r="1" spans="1:23" ht="15" customHeight="1">
      <c r="B1" s="274"/>
    </row>
    <row r="2" spans="1:23" ht="15" customHeight="1">
      <c r="B2" s="274" t="s">
        <v>815</v>
      </c>
    </row>
    <row r="3" spans="1:23" ht="15" customHeight="1">
      <c r="B3" s="274" t="s">
        <v>509</v>
      </c>
    </row>
    <row r="4" spans="1:23" s="275" customFormat="1" ht="15" customHeight="1">
      <c r="B4" s="276" t="s">
        <v>505</v>
      </c>
      <c r="C4" s="277"/>
      <c r="D4" s="276"/>
      <c r="E4" s="277"/>
      <c r="F4" s="277"/>
      <c r="G4" s="277"/>
      <c r="H4" s="277"/>
      <c r="I4" s="277"/>
      <c r="J4" s="277"/>
      <c r="K4" s="40" t="str">
        <f>'PL-CF-BS'!L3</f>
        <v>2017E</v>
      </c>
      <c r="L4" s="40" t="str">
        <f>'PL-CF-BS'!M3</f>
        <v>2018E</v>
      </c>
      <c r="M4" s="40" t="str">
        <f>'PL-CF-BS'!N3</f>
        <v>2019E</v>
      </c>
      <c r="N4" s="40" t="str">
        <f>'PL-CF-BS'!O3</f>
        <v>2020E</v>
      </c>
      <c r="O4" s="40" t="str">
        <f>'PL-CF-BS'!P3</f>
        <v>2021E</v>
      </c>
      <c r="P4" s="40" t="str">
        <f>'PL-CF-BS'!Q3</f>
        <v>2022E</v>
      </c>
      <c r="Q4" s="40" t="str">
        <f>'PL-CF-BS'!R3</f>
        <v>2023E</v>
      </c>
      <c r="R4" s="40" t="str">
        <f>'PL-CF-BS'!S3</f>
        <v>2024E</v>
      </c>
      <c r="S4" s="40" t="str">
        <f>'PL-CF-BS'!T3</f>
        <v>2025E</v>
      </c>
      <c r="T4" s="40" t="str">
        <f>'PL-CF-BS'!U3</f>
        <v>2026E</v>
      </c>
      <c r="U4" s="40"/>
    </row>
    <row r="5" spans="1:23" ht="15" customHeight="1">
      <c r="B5" s="278"/>
      <c r="C5" s="278" t="s">
        <v>504</v>
      </c>
      <c r="D5" s="278"/>
      <c r="E5" s="278"/>
      <c r="F5" s="278"/>
      <c r="G5" s="278"/>
      <c r="H5" s="278"/>
      <c r="I5" s="278"/>
      <c r="J5" s="278"/>
      <c r="K5" s="58">
        <f>'PL-CF-BS'!L5</f>
        <v>1331.0127327638647</v>
      </c>
      <c r="L5" s="58">
        <f>'PL-CF-BS'!M5</f>
        <v>1678.0326913663998</v>
      </c>
      <c r="M5" s="58">
        <f>'PL-CF-BS'!N5</f>
        <v>1346.7000855030401</v>
      </c>
      <c r="N5" s="58">
        <f>'PL-CF-BS'!O5</f>
        <v>1746.964925303344</v>
      </c>
      <c r="O5" s="58">
        <f>'PL-CF-BS'!P5</f>
        <v>1921.2359906461782</v>
      </c>
      <c r="P5" s="58">
        <f>'PL-CF-BS'!Q5</f>
        <v>2112.9128911639209</v>
      </c>
      <c r="Q5" s="58">
        <f>'PL-CF-BS'!R5</f>
        <v>2323.7351468060947</v>
      </c>
      <c r="R5" s="58">
        <f>'PL-CF-BS'!S5</f>
        <v>2555.6161763387749</v>
      </c>
      <c r="S5" s="58">
        <f>'PL-CF-BS'!T5</f>
        <v>2810.6606845673273</v>
      </c>
      <c r="T5" s="58">
        <f>'PL-CF-BS'!U5</f>
        <v>3091.1837881484671</v>
      </c>
      <c r="U5" s="58"/>
      <c r="W5" s="56"/>
    </row>
    <row r="6" spans="1:23" ht="15" customHeight="1">
      <c r="B6" s="278"/>
      <c r="C6" s="278"/>
      <c r="D6" s="278" t="s">
        <v>496</v>
      </c>
      <c r="E6" s="278"/>
      <c r="F6" s="278"/>
      <c r="G6" s="278"/>
      <c r="H6" s="279"/>
      <c r="I6" s="279"/>
      <c r="J6" s="279"/>
      <c r="K6" s="55">
        <f>'PL-CF-BS'!L6</f>
        <v>0.12468021062949222</v>
      </c>
      <c r="L6" s="55">
        <f>'PL-CF-BS'!M6</f>
        <v>0.26071873698904724</v>
      </c>
      <c r="M6" s="55">
        <f>'PL-CF-BS'!N6</f>
        <v>-0.19745301004449442</v>
      </c>
      <c r="N6" s="55">
        <f>'PL-CF-BS'!O6</f>
        <v>0.29721899041150712</v>
      </c>
      <c r="O6" s="55">
        <f>'PL-CF-BS'!P6</f>
        <v>9.975647640010496E-2</v>
      </c>
      <c r="P6" s="55">
        <f>'PL-CF-BS'!Q6</f>
        <v>9.9767494181323954E-2</v>
      </c>
      <c r="Q6" s="55">
        <f>'PL-CF-BS'!R6</f>
        <v>9.9778015707046058E-2</v>
      </c>
      <c r="R6" s="55">
        <f>'PL-CF-BS'!S6</f>
        <v>9.9788063132493346E-2</v>
      </c>
      <c r="S6" s="55">
        <f>'PL-CF-BS'!T6</f>
        <v>9.9797657641193221E-2</v>
      </c>
      <c r="T6" s="55">
        <f>'PL-CF-BS'!U6</f>
        <v>9.9806819486046749E-2</v>
      </c>
      <c r="U6" s="55"/>
    </row>
    <row r="7" spans="1:23" ht="15" customHeight="1">
      <c r="B7" s="278"/>
      <c r="C7" s="278" t="s">
        <v>12</v>
      </c>
      <c r="D7" s="278"/>
      <c r="E7" s="278"/>
      <c r="F7" s="278"/>
      <c r="G7" s="278"/>
      <c r="H7" s="278"/>
      <c r="I7" s="278"/>
      <c r="J7" s="278"/>
      <c r="K7" s="58">
        <f ca="1">'PL-CF-BS'!L77</f>
        <v>121.38498398948698</v>
      </c>
      <c r="L7" s="58">
        <f ca="1">'PL-CF-BS'!M77</f>
        <v>125.47688909471732</v>
      </c>
      <c r="M7" s="58">
        <f ca="1">'PL-CF-BS'!N77</f>
        <v>-59.936682124738113</v>
      </c>
      <c r="N7" s="58">
        <f ca="1">'PL-CF-BS'!O77</f>
        <v>107.86149659851313</v>
      </c>
      <c r="O7" s="58">
        <f ca="1">'PL-CF-BS'!P77</f>
        <v>116.40421571382358</v>
      </c>
      <c r="P7" s="58">
        <f ca="1">'PL-CF-BS'!Q77</f>
        <v>124.94044880862387</v>
      </c>
      <c r="Q7" s="58">
        <f ca="1">'PL-CF-BS'!R77</f>
        <v>132.2432564128157</v>
      </c>
      <c r="R7" s="58">
        <f ca="1">'PL-CF-BS'!S77</f>
        <v>139.99521467445663</v>
      </c>
      <c r="S7" s="58">
        <f ca="1">'PL-CF-BS'!T77</f>
        <v>145.75903463240221</v>
      </c>
      <c r="T7" s="58">
        <f ca="1">'PL-CF-BS'!U77</f>
        <v>149.93914397152483</v>
      </c>
      <c r="U7" s="58"/>
      <c r="W7" s="56"/>
    </row>
    <row r="8" spans="1:23" ht="15" customHeight="1">
      <c r="B8" s="278"/>
      <c r="C8" s="278"/>
      <c r="D8" s="278" t="s">
        <v>496</v>
      </c>
      <c r="E8" s="278"/>
      <c r="F8" s="278"/>
      <c r="G8" s="278"/>
      <c r="H8" s="279"/>
      <c r="I8" s="279"/>
      <c r="J8" s="279"/>
      <c r="K8" s="55">
        <f ca="1">'PL-CF-BS'!L78</f>
        <v>-3.4843115745889545E-2</v>
      </c>
      <c r="L8" s="55">
        <f ca="1">'PL-CF-BS'!M78</f>
        <v>3.3710142480100617E-2</v>
      </c>
      <c r="M8" s="55">
        <f ca="1">'PL-CF-BS'!N78</f>
        <v>-1.4776710879363162</v>
      </c>
      <c r="N8" s="55">
        <f ca="1">'PL-CF-BS'!O78</f>
        <v>2.7995907143147423</v>
      </c>
      <c r="O8" s="55">
        <f ca="1">'PL-CF-BS'!P78</f>
        <v>7.9200821282023715E-2</v>
      </c>
      <c r="P8" s="55">
        <f ca="1">'PL-CF-BS'!Q78</f>
        <v>7.33326799416473E-2</v>
      </c>
      <c r="Q8" s="55">
        <f ca="1">'PL-CF-BS'!R78</f>
        <v>5.8450307116935531E-2</v>
      </c>
      <c r="R8" s="55">
        <f ca="1">'PL-CF-BS'!S78</f>
        <v>5.8618930536935072E-2</v>
      </c>
      <c r="S8" s="55">
        <f ca="1">'PL-CF-BS'!T78</f>
        <v>4.1171549837247627E-2</v>
      </c>
      <c r="T8" s="55">
        <f ca="1">'PL-CF-BS'!U78</f>
        <v>2.8678217783650067E-2</v>
      </c>
      <c r="U8" s="55"/>
    </row>
    <row r="9" spans="1:23" ht="15" customHeight="1">
      <c r="B9" s="278"/>
      <c r="C9" s="278"/>
      <c r="D9" s="278" t="s">
        <v>503</v>
      </c>
      <c r="E9" s="278"/>
      <c r="F9" s="278"/>
      <c r="G9" s="278"/>
      <c r="H9" s="279"/>
      <c r="I9" s="279"/>
      <c r="J9" s="279"/>
      <c r="K9" s="55">
        <f ca="1">'PL-CF-BS'!L79</f>
        <v>9.1197462654943606E-2</v>
      </c>
      <c r="L9" s="55">
        <f ca="1">'PL-CF-BS'!M79</f>
        <v>7.4776188652524486E-2</v>
      </c>
      <c r="M9" s="55">
        <f ca="1">'PL-CF-BS'!N79</f>
        <v>-4.4506332753628391E-2</v>
      </c>
      <c r="N9" s="55">
        <f ca="1">'PL-CF-BS'!O79</f>
        <v>6.1742222202763458E-2</v>
      </c>
      <c r="O9" s="55">
        <f ca="1">'PL-CF-BS'!P79</f>
        <v>6.0588192330642741E-2</v>
      </c>
      <c r="P9" s="55">
        <f ca="1">'PL-CF-BS'!Q79</f>
        <v>5.9131850314850923E-2</v>
      </c>
      <c r="Q9" s="55">
        <f ca="1">'PL-CF-BS'!R79</f>
        <v>5.6909780184966494E-2</v>
      </c>
      <c r="R9" s="55">
        <f ca="1">'PL-CF-BS'!S79</f>
        <v>5.4779436744298776E-2</v>
      </c>
      <c r="S9" s="55">
        <f ca="1">'PL-CF-BS'!T79</f>
        <v>5.1859349452152148E-2</v>
      </c>
      <c r="T9" s="55">
        <f ca="1">'PL-CF-BS'!U79</f>
        <v>4.8505412245751389E-2</v>
      </c>
      <c r="U9" s="55"/>
    </row>
    <row r="10" spans="1:23" ht="15" customHeight="1">
      <c r="B10" s="278"/>
      <c r="C10" s="278" t="s">
        <v>817</v>
      </c>
      <c r="D10" s="278"/>
      <c r="E10" s="278"/>
      <c r="F10" s="278"/>
      <c r="G10" s="278"/>
      <c r="H10" s="279"/>
      <c r="I10" s="279"/>
      <c r="J10" s="279"/>
      <c r="K10" s="58">
        <f ca="1">K7*(1-'PL-CF-BS'!L53)</f>
        <v>96.421269168305997</v>
      </c>
      <c r="L10" s="58">
        <f ca="1">L7*(1-'PL-CF-BS'!M53)</f>
        <v>99.671643890081725</v>
      </c>
      <c r="M10" s="58">
        <f ca="1">M7*(1-'PL-CF-BS'!N53)</f>
        <v>-47.610262573376417</v>
      </c>
      <c r="N10" s="58">
        <f ca="1">N7*(1-'PL-CF-BS'!O53)</f>
        <v>85.678986433134924</v>
      </c>
      <c r="O10" s="58">
        <f ca="1">O7*(1-'PL-CF-BS'!P53)</f>
        <v>92.464832525250586</v>
      </c>
      <c r="P10" s="58">
        <f ca="1">P7*(1-'PL-CF-BS'!Q53)</f>
        <v>99.245526494682792</v>
      </c>
      <c r="Q10" s="58">
        <f ca="1">Q7*(1-'PL-CF-BS'!R53)</f>
        <v>105.04645799827897</v>
      </c>
      <c r="R10" s="58">
        <f ca="1">R7*(1-'PL-CF-BS'!S53)</f>
        <v>111.20416902283115</v>
      </c>
      <c r="S10" s="58">
        <f ca="1">S7*(1-'PL-CF-BS'!T53)</f>
        <v>115.78261700986435</v>
      </c>
      <c r="T10" s="58">
        <f ca="1">T7*(1-'PL-CF-BS'!U53)</f>
        <v>119.1030561160342</v>
      </c>
      <c r="U10" s="55"/>
    </row>
    <row r="11" spans="1:23" ht="15" customHeight="1">
      <c r="B11" s="278"/>
      <c r="C11" s="59" t="s">
        <v>502</v>
      </c>
      <c r="D11" s="62" t="s">
        <v>501</v>
      </c>
      <c r="E11" s="59"/>
      <c r="F11" s="59"/>
      <c r="G11" s="59"/>
      <c r="H11" s="278"/>
      <c r="I11" s="278"/>
      <c r="J11" s="278"/>
      <c r="K11" s="58">
        <f ca="1">'PL-CF-BS'!L81</f>
        <v>34.51270002264453</v>
      </c>
      <c r="L11" s="58">
        <f ca="1">'PL-CF-BS'!M81</f>
        <v>38.893128494994961</v>
      </c>
      <c r="M11" s="58">
        <f ca="1">'PL-CF-BS'!N81</f>
        <v>42.775951086595342</v>
      </c>
      <c r="N11" s="58">
        <f ca="1">'PL-CF-BS'!O81</f>
        <v>46.198813049854841</v>
      </c>
      <c r="O11" s="58">
        <f ca="1">'PL-CF-BS'!P81</f>
        <v>49.271760884287609</v>
      </c>
      <c r="P11" s="58">
        <f ca="1">'PL-CF-BS'!Q81</f>
        <v>52.16221106878087</v>
      </c>
      <c r="Q11" s="58">
        <f ca="1">'PL-CF-BS'!R81</f>
        <v>55.028013376652545</v>
      </c>
      <c r="R11" s="58">
        <f ca="1">'PL-CF-BS'!S81</f>
        <v>57.883878344409815</v>
      </c>
      <c r="S11" s="58">
        <f ca="1">'PL-CF-BS'!T81</f>
        <v>60.737054514383068</v>
      </c>
      <c r="T11" s="58">
        <f ca="1">'PL-CF-BS'!U81</f>
        <v>63.591064260406071</v>
      </c>
      <c r="U11" s="58"/>
    </row>
    <row r="12" spans="1:23" ht="15" customHeight="1">
      <c r="B12" s="278"/>
      <c r="C12" s="59" t="s">
        <v>498</v>
      </c>
      <c r="D12" s="59" t="s">
        <v>500</v>
      </c>
      <c r="E12" s="59"/>
      <c r="F12" s="59"/>
      <c r="G12" s="59"/>
      <c r="H12" s="278"/>
      <c r="I12" s="278"/>
      <c r="J12" s="278"/>
      <c r="K12" s="58">
        <f>-W.C!L34</f>
        <v>-29.914424222702621</v>
      </c>
      <c r="L12" s="58">
        <f>-W.C!M34</f>
        <v>-86.120336003539705</v>
      </c>
      <c r="M12" s="58">
        <f>-W.C!N34</f>
        <v>92.938728403806294</v>
      </c>
      <c r="N12" s="58">
        <f>-W.C!O34</f>
        <v>-109.91335831537378</v>
      </c>
      <c r="O12" s="58">
        <f>-W.C!P34</f>
        <v>-42.857178827659482</v>
      </c>
      <c r="P12" s="58">
        <f>-W.C!Q34</f>
        <v>-47.13689414451926</v>
      </c>
      <c r="Q12" s="58">
        <f>-W.C!R34</f>
        <v>-51.844280864769985</v>
      </c>
      <c r="R12" s="58">
        <f>-W.C!S34</f>
        <v>-57.022091122335155</v>
      </c>
      <c r="S12" s="58">
        <f>-W.C!T34</f>
        <v>-62.71735151421251</v>
      </c>
      <c r="T12" s="58">
        <f>-W.C!U34</f>
        <v>-68.981790509258303</v>
      </c>
      <c r="U12" s="58"/>
    </row>
    <row r="13" spans="1:23" ht="15" customHeight="1">
      <c r="B13" s="278"/>
      <c r="C13" s="59" t="s">
        <v>498</v>
      </c>
      <c r="D13" s="59" t="s">
        <v>499</v>
      </c>
      <c r="E13" s="59"/>
      <c r="F13" s="59"/>
      <c r="G13" s="59"/>
      <c r="H13" s="278"/>
      <c r="I13" s="278"/>
      <c r="J13" s="278"/>
      <c r="K13" s="58">
        <f>-CAPEX!L4</f>
        <v>-40</v>
      </c>
      <c r="L13" s="58">
        <f>-CAPEX!M4</f>
        <v>-40</v>
      </c>
      <c r="M13" s="58">
        <f>-CAPEX!N4</f>
        <v>-40</v>
      </c>
      <c r="N13" s="58">
        <f>-CAPEX!O4</f>
        <v>-40</v>
      </c>
      <c r="O13" s="58">
        <f>-CAPEX!P4</f>
        <v>-40</v>
      </c>
      <c r="P13" s="58">
        <f>-CAPEX!Q4</f>
        <v>-40</v>
      </c>
      <c r="Q13" s="58">
        <f>-CAPEX!R4</f>
        <v>-40</v>
      </c>
      <c r="R13" s="58">
        <f>-CAPEX!S4</f>
        <v>-40</v>
      </c>
      <c r="S13" s="58">
        <f>-CAPEX!T4</f>
        <v>-40</v>
      </c>
      <c r="T13" s="58">
        <f>-CAPEX!U4</f>
        <v>-40</v>
      </c>
      <c r="U13" s="58"/>
      <c r="W13" s="56"/>
    </row>
    <row r="14" spans="1:23" ht="15" customHeight="1">
      <c r="B14" s="280"/>
      <c r="C14" s="281" t="s">
        <v>497</v>
      </c>
      <c r="D14" s="281"/>
      <c r="E14" s="281"/>
      <c r="F14" s="281"/>
      <c r="G14" s="281"/>
      <c r="H14" s="281"/>
      <c r="I14" s="281"/>
      <c r="J14" s="281"/>
      <c r="K14" s="57">
        <f ca="1">SUM(K10:K13)</f>
        <v>61.019544968247914</v>
      </c>
      <c r="L14" s="57">
        <f t="shared" ref="L14:T14" ca="1" si="0">SUM(L10:L13)</f>
        <v>12.444436381536974</v>
      </c>
      <c r="M14" s="57">
        <f ca="1">SUM(M10:M13)</f>
        <v>48.104416917025219</v>
      </c>
      <c r="N14" s="57">
        <f t="shared" ca="1" si="0"/>
        <v>-18.035558832384027</v>
      </c>
      <c r="O14" s="57">
        <f t="shared" ca="1" si="0"/>
        <v>58.879414581878706</v>
      </c>
      <c r="P14" s="57">
        <f t="shared" ca="1" si="0"/>
        <v>64.270843418944395</v>
      </c>
      <c r="Q14" s="57">
        <f t="shared" ca="1" si="0"/>
        <v>68.23019051016152</v>
      </c>
      <c r="R14" s="57">
        <f t="shared" ca="1" si="0"/>
        <v>72.065956244905806</v>
      </c>
      <c r="S14" s="57">
        <f t="shared" ca="1" si="0"/>
        <v>73.802320010034919</v>
      </c>
      <c r="T14" s="57">
        <f t="shared" ca="1" si="0"/>
        <v>73.71232986718195</v>
      </c>
      <c r="U14" s="57"/>
      <c r="W14" s="56"/>
    </row>
    <row r="15" spans="1:23" s="284" customFormat="1" ht="15" customHeight="1">
      <c r="A15" s="273"/>
      <c r="B15" s="278"/>
      <c r="C15" s="282"/>
      <c r="D15" s="282" t="s">
        <v>496</v>
      </c>
      <c r="E15" s="282"/>
      <c r="F15" s="282"/>
      <c r="G15" s="282"/>
      <c r="H15" s="283"/>
      <c r="I15" s="283"/>
      <c r="J15" s="283"/>
      <c r="K15" s="55"/>
      <c r="L15" s="55">
        <f t="shared" ref="L15:T15" ca="1" si="1">L14/K14-1</f>
        <v>-0.79605819105972442</v>
      </c>
      <c r="M15" s="55">
        <f t="shared" ca="1" si="1"/>
        <v>2.8655360067889224</v>
      </c>
      <c r="N15" s="55">
        <f t="shared" ca="1" si="1"/>
        <v>-1.3749252145284987</v>
      </c>
      <c r="O15" s="55">
        <f t="shared" ca="1" si="1"/>
        <v>-4.2646293430152475</v>
      </c>
      <c r="P15" s="55">
        <f t="shared" ca="1" si="1"/>
        <v>9.1567296912714369E-2</v>
      </c>
      <c r="Q15" s="55">
        <f t="shared" ca="1" si="1"/>
        <v>6.1604094183243197E-2</v>
      </c>
      <c r="R15" s="55">
        <f t="shared" ca="1" si="1"/>
        <v>5.6218012965580488E-2</v>
      </c>
      <c r="S15" s="55">
        <f t="shared" ca="1" si="1"/>
        <v>2.4094091795969996E-2</v>
      </c>
      <c r="T15" s="55">
        <f t="shared" ca="1" si="1"/>
        <v>-1.2193402977133116E-3</v>
      </c>
      <c r="U15" s="55"/>
    </row>
    <row r="16" spans="1:23" s="275" customFormat="1" ht="15" customHeight="1">
      <c r="B16" s="276" t="s">
        <v>495</v>
      </c>
      <c r="C16" s="277"/>
      <c r="D16" s="277"/>
      <c r="E16" s="277"/>
      <c r="F16" s="277"/>
      <c r="G16" s="277"/>
      <c r="H16" s="277"/>
      <c r="I16" s="277"/>
      <c r="J16" s="277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</row>
    <row r="17" spans="2:22" ht="15" customHeight="1">
      <c r="B17" s="278"/>
      <c r="C17" s="278" t="s">
        <v>494</v>
      </c>
      <c r="D17" s="278"/>
      <c r="E17" s="278"/>
      <c r="F17" s="278"/>
      <c r="G17" s="278"/>
      <c r="H17" s="278"/>
      <c r="I17" s="278"/>
      <c r="J17" s="278"/>
      <c r="K17" s="52">
        <f ca="1">NPV(U25,L14:T14)+K14</f>
        <v>337.87170196289162</v>
      </c>
      <c r="L17" s="54"/>
      <c r="M17" s="41"/>
      <c r="N17" s="41"/>
      <c r="O17" s="41"/>
      <c r="P17" s="41"/>
      <c r="Q17" s="41"/>
      <c r="R17" s="48"/>
      <c r="S17" s="46" t="s">
        <v>493</v>
      </c>
      <c r="T17" s="41"/>
      <c r="U17" s="47">
        <v>0.25</v>
      </c>
    </row>
    <row r="18" spans="2:22" ht="15" customHeight="1">
      <c r="B18" s="278"/>
      <c r="C18" s="278" t="s">
        <v>492</v>
      </c>
      <c r="D18" s="278"/>
      <c r="E18" s="278"/>
      <c r="F18" s="278"/>
      <c r="G18" s="278"/>
      <c r="H18" s="278"/>
      <c r="I18" s="278"/>
      <c r="J18" s="278"/>
      <c r="K18" s="52">
        <f ca="1">T14*(1+U26)/(U25-U26)</f>
        <v>1122.1877084257551</v>
      </c>
      <c r="L18" s="41"/>
      <c r="M18" s="41"/>
      <c r="N18" s="41"/>
      <c r="O18" s="41"/>
      <c r="P18" s="41"/>
      <c r="Q18" s="41"/>
      <c r="R18" s="48"/>
      <c r="S18" s="46" t="s">
        <v>491</v>
      </c>
      <c r="T18" s="41"/>
      <c r="U18" s="47">
        <v>0.6</v>
      </c>
      <c r="V18" s="285"/>
    </row>
    <row r="19" spans="2:22" ht="15" customHeight="1">
      <c r="B19" s="278"/>
      <c r="C19" s="278" t="s">
        <v>490</v>
      </c>
      <c r="D19" s="278"/>
      <c r="E19" s="278"/>
      <c r="F19" s="278"/>
      <c r="G19" s="278"/>
      <c r="H19" s="278"/>
      <c r="I19" s="278"/>
      <c r="J19" s="278"/>
      <c r="K19" s="52">
        <f ca="1">K18/(1+U25)^9</f>
        <v>529.66296909341338</v>
      </c>
      <c r="L19" s="41"/>
      <c r="M19" s="41"/>
      <c r="N19" s="41"/>
      <c r="O19" s="41"/>
      <c r="P19" s="41"/>
      <c r="Q19" s="41"/>
      <c r="R19" s="48"/>
      <c r="S19" s="46" t="s">
        <v>489</v>
      </c>
      <c r="T19" s="41"/>
      <c r="U19" s="53">
        <v>2</v>
      </c>
      <c r="V19" s="286"/>
    </row>
    <row r="20" spans="2:22" ht="15" customHeight="1">
      <c r="B20" s="278"/>
      <c r="C20" s="278" t="s">
        <v>488</v>
      </c>
      <c r="D20" s="278"/>
      <c r="E20" s="278"/>
      <c r="F20" s="278"/>
      <c r="G20" s="278"/>
      <c r="H20" s="278"/>
      <c r="I20" s="278"/>
      <c r="J20" s="278"/>
      <c r="K20" s="52">
        <f ca="1">K17+K19</f>
        <v>867.534671056305</v>
      </c>
      <c r="L20" s="41"/>
      <c r="M20" s="41"/>
      <c r="N20" s="41"/>
      <c r="O20" s="41"/>
      <c r="P20" s="41"/>
      <c r="Q20" s="41"/>
      <c r="R20" s="48"/>
      <c r="S20" s="46" t="s">
        <v>487</v>
      </c>
      <c r="T20" s="41"/>
      <c r="U20" s="47">
        <v>0.03</v>
      </c>
    </row>
    <row r="21" spans="2:22" ht="15" customHeight="1">
      <c r="B21" s="278"/>
      <c r="C21" s="278" t="s">
        <v>486</v>
      </c>
      <c r="D21" s="278"/>
      <c r="E21" s="278"/>
      <c r="F21" s="278"/>
      <c r="G21" s="278"/>
      <c r="H21" s="278"/>
      <c r="I21" s="278"/>
      <c r="J21" s="278"/>
      <c r="K21" s="52">
        <f ca="1">'PL-CF-BS'!L125+'PL-CF-BS'!L126-'PL-CF-BS'!L163-'PL-CF-BS'!L171-'PL-CF-BS'!L176-'PL-CF-BS'!L177-'PL-CF-BS'!L186</f>
        <v>784.36745810148523</v>
      </c>
      <c r="L21" s="41"/>
      <c r="M21" s="41"/>
      <c r="N21" s="41"/>
      <c r="O21" s="41"/>
      <c r="P21" s="41"/>
      <c r="Q21" s="41"/>
      <c r="R21" s="48"/>
      <c r="S21" s="46" t="s">
        <v>485</v>
      </c>
      <c r="T21" s="41"/>
      <c r="U21" s="47">
        <v>0.06</v>
      </c>
    </row>
    <row r="22" spans="2:22" ht="15" customHeight="1" thickBot="1">
      <c r="B22" s="278"/>
      <c r="C22" s="278" t="s">
        <v>484</v>
      </c>
      <c r="D22" s="282"/>
      <c r="E22" s="278"/>
      <c r="F22" s="278"/>
      <c r="G22" s="278"/>
      <c r="H22" s="278"/>
      <c r="I22" s="278"/>
      <c r="J22" s="278"/>
      <c r="K22" s="52">
        <f ca="1">K20+K21</f>
        <v>1651.9021291577901</v>
      </c>
      <c r="L22" s="41"/>
      <c r="M22" s="41"/>
      <c r="N22" s="41"/>
      <c r="O22" s="41"/>
      <c r="P22" s="41"/>
      <c r="Q22" s="41"/>
      <c r="R22" s="48"/>
      <c r="S22" s="46" t="s">
        <v>483</v>
      </c>
      <c r="T22" s="41"/>
      <c r="U22" s="50">
        <f>U20+U21*U19</f>
        <v>0.15</v>
      </c>
      <c r="V22" s="285"/>
    </row>
    <row r="23" spans="2:22" ht="15" customHeight="1" thickBot="1">
      <c r="B23" s="278"/>
      <c r="C23" s="287" t="s">
        <v>506</v>
      </c>
      <c r="D23" s="287"/>
      <c r="E23" s="288"/>
      <c r="F23" s="288"/>
      <c r="G23" s="288"/>
      <c r="H23" s="288"/>
      <c r="I23" s="288"/>
      <c r="J23" s="288"/>
      <c r="K23" s="51">
        <f ca="1">K22/'PL-CF-BS'!L65</f>
        <v>9.8916295159149108</v>
      </c>
      <c r="L23" s="41"/>
      <c r="M23" s="41"/>
      <c r="N23" s="41"/>
      <c r="O23" s="41"/>
      <c r="P23" s="41"/>
      <c r="Q23" s="41"/>
      <c r="R23" s="48"/>
      <c r="S23" s="46" t="s">
        <v>482</v>
      </c>
      <c r="T23" s="41"/>
      <c r="U23" s="47">
        <v>0.06</v>
      </c>
      <c r="V23" s="285"/>
    </row>
    <row r="24" spans="2:22" ht="15" customHeight="1">
      <c r="B24" s="278"/>
      <c r="C24" s="278"/>
      <c r="D24" s="278"/>
      <c r="E24" s="278"/>
      <c r="F24" s="278"/>
      <c r="G24" s="278"/>
      <c r="H24" s="278"/>
      <c r="I24" s="278"/>
      <c r="J24" s="278"/>
      <c r="K24" s="41"/>
      <c r="L24" s="41"/>
      <c r="M24" s="41"/>
      <c r="N24" s="41"/>
      <c r="O24" s="41"/>
      <c r="P24" s="41"/>
      <c r="Q24" s="41"/>
      <c r="R24" s="48"/>
      <c r="S24" s="46" t="s">
        <v>481</v>
      </c>
      <c r="T24" s="41"/>
      <c r="U24" s="50">
        <f>U23*(1-U17)</f>
        <v>4.4999999999999998E-2</v>
      </c>
      <c r="V24" s="285"/>
    </row>
    <row r="25" spans="2:22" ht="15" customHeight="1">
      <c r="B25" s="278"/>
      <c r="C25" s="278"/>
      <c r="D25" s="278"/>
      <c r="E25" s="278"/>
      <c r="F25" s="278"/>
      <c r="G25" s="278"/>
      <c r="H25" s="278"/>
      <c r="I25" s="278"/>
      <c r="J25" s="278"/>
      <c r="K25" s="41"/>
      <c r="L25" s="41"/>
      <c r="M25" s="41"/>
      <c r="N25" s="41"/>
      <c r="O25" s="41"/>
      <c r="P25" s="41"/>
      <c r="Q25" s="41"/>
      <c r="R25" s="48"/>
      <c r="S25" s="46" t="s">
        <v>13</v>
      </c>
      <c r="T25" s="41"/>
      <c r="U25" s="50">
        <f>U24*U18+U22*(1-U18)</f>
        <v>8.6999999999999994E-2</v>
      </c>
      <c r="V25" s="49"/>
    </row>
    <row r="26" spans="2:22" ht="15" customHeight="1">
      <c r="B26" s="278"/>
      <c r="C26" s="278"/>
      <c r="D26" s="278"/>
      <c r="E26" s="278"/>
      <c r="F26" s="278"/>
      <c r="G26" s="278"/>
      <c r="H26" s="278"/>
      <c r="I26" s="278"/>
      <c r="J26" s="278"/>
      <c r="K26" s="41"/>
      <c r="L26" s="41"/>
      <c r="M26" s="41"/>
      <c r="N26" s="41"/>
      <c r="O26" s="41"/>
      <c r="P26" s="41"/>
      <c r="Q26" s="41"/>
      <c r="R26" s="48"/>
      <c r="S26" s="46" t="s">
        <v>480</v>
      </c>
      <c r="T26" s="41"/>
      <c r="U26" s="47">
        <v>0.02</v>
      </c>
    </row>
    <row r="27" spans="2:22" ht="15" customHeight="1">
      <c r="B27" s="278"/>
      <c r="C27" s="278"/>
      <c r="D27" s="278"/>
      <c r="E27" s="278"/>
      <c r="F27" s="278"/>
      <c r="G27" s="278"/>
      <c r="H27" s="278"/>
      <c r="I27" s="278"/>
      <c r="J27" s="278"/>
      <c r="K27" s="41"/>
      <c r="L27" s="41"/>
      <c r="M27" s="41"/>
      <c r="N27" s="41"/>
      <c r="O27" s="41"/>
      <c r="P27" s="46"/>
      <c r="Q27" s="41"/>
      <c r="R27" s="45"/>
      <c r="S27" s="41"/>
      <c r="T27" s="278"/>
      <c r="U27" s="278"/>
    </row>
    <row r="28" spans="2:22" ht="15" customHeight="1">
      <c r="B28" s="278"/>
      <c r="C28" s="278"/>
      <c r="D28" s="278"/>
      <c r="E28" s="278"/>
      <c r="F28" s="278"/>
      <c r="G28" s="278"/>
      <c r="H28" s="278"/>
      <c r="I28" s="278"/>
      <c r="J28" s="278"/>
      <c r="K28" s="41"/>
      <c r="L28" s="41"/>
      <c r="M28" s="41"/>
      <c r="N28" s="41"/>
      <c r="O28" s="41"/>
      <c r="P28" s="41"/>
      <c r="Q28" s="41"/>
      <c r="R28" s="41"/>
      <c r="S28" s="41"/>
      <c r="T28" s="278"/>
      <c r="U28" s="278"/>
    </row>
    <row r="29" spans="2:22" s="275" customFormat="1" ht="15" customHeight="1">
      <c r="H29" s="276" t="s">
        <v>507</v>
      </c>
      <c r="I29" s="277"/>
      <c r="J29" s="277"/>
      <c r="K29" s="40"/>
      <c r="L29" s="40"/>
      <c r="M29" s="40"/>
      <c r="N29" s="40"/>
      <c r="O29" s="40"/>
      <c r="P29" s="40"/>
      <c r="Q29" s="40"/>
      <c r="R29" s="40"/>
      <c r="S29" s="44"/>
      <c r="T29" s="289"/>
      <c r="U29" s="289"/>
    </row>
    <row r="30" spans="2:22" s="290" customFormat="1" ht="15" customHeight="1">
      <c r="H30" s="379" t="s">
        <v>478</v>
      </c>
      <c r="I30" s="379"/>
      <c r="J30" s="380"/>
      <c r="K30" s="39">
        <f>L30-0.5%</f>
        <v>0</v>
      </c>
      <c r="L30" s="39">
        <f>M30-0.5%</f>
        <v>4.9999999999999984E-3</v>
      </c>
      <c r="M30" s="39">
        <f>N30-0.5%</f>
        <v>9.9999999999999985E-3</v>
      </c>
      <c r="N30" s="39">
        <f>O30-0.5%</f>
        <v>1.4999999999999999E-2</v>
      </c>
      <c r="O30" s="64">
        <f>U26</f>
        <v>0.02</v>
      </c>
      <c r="P30" s="39">
        <f>O30+0.5%</f>
        <v>2.5000000000000001E-2</v>
      </c>
      <c r="Q30" s="39">
        <f>P30+0.5%</f>
        <v>3.0000000000000002E-2</v>
      </c>
      <c r="R30" s="39">
        <f>Q30+0.5%</f>
        <v>3.5000000000000003E-2</v>
      </c>
      <c r="S30" s="41"/>
      <c r="T30" s="278"/>
      <c r="U30" s="278"/>
    </row>
    <row r="31" spans="2:22" s="290" customFormat="1" ht="15" customHeight="1">
      <c r="H31" s="375" t="s">
        <v>477</v>
      </c>
      <c r="I31" s="376"/>
      <c r="J31" s="38">
        <f>J32-0.5%</f>
        <v>7.1999999999999981E-2</v>
      </c>
      <c r="K31" s="42">
        <f ca="1">(NPV($J31,$L$14:$T$14)+$K$14+($T$14*(1+K$30)/($J31-K$30))/(1+$J31)^9+$K$21)/'PL-CF-BS'!$L$65</f>
        <v>10.136432488105511</v>
      </c>
      <c r="L31" s="42">
        <f ca="1">(NPV($J31,$L$14:$T$14)+$K$14+($T$14*(1+L$30)/($J31-L$30))/(1+$J31)^9+$K$21)/'PL-CF-BS'!$L$65</f>
        <v>10.398750486379138</v>
      </c>
      <c r="M31" s="42">
        <f ca="1">(NPV($J31,$L$14:$T$14)+$K$14+($T$14*(1+M$30)/($J31-M$30))/(1+$J31)^9+$K$21)/'PL-CF-BS'!$L$65</f>
        <v>10.703377839213029</v>
      </c>
      <c r="N31" s="42">
        <f ca="1">(NPV($J31,$L$14:$T$14)+$K$14+($T$14*(1+N$30)/($J31-N$30))/(1+$J31)^9+$K$21)/'PL-CF-BS'!$L$65</f>
        <v>11.061448587280935</v>
      </c>
      <c r="O31" s="42">
        <f ca="1">(NPV($J31,$L$14:$T$14)+$K$14+($T$14*(1+O$30)/($J31-O$30))/(1+$J31)^9+$K$21)/'PL-CF-BS'!$L$65</f>
        <v>11.48837909459267</v>
      </c>
      <c r="P31" s="42">
        <f ca="1">(NPV($J31,$L$14:$T$14)+$K$14+($T$14*(1+P$30)/($J31-P$30))/(1+$J31)^9+$K$21)/'PL-CF-BS'!$L$65</f>
        <v>12.006145880055838</v>
      </c>
      <c r="Q31" s="42">
        <f ca="1">(NPV($J31,$L$14:$T$14)+$K$14+($T$14*(1+Q$30)/($J31-Q$30))/(1+$J31)^9+$K$21)/'PL-CF-BS'!$L$65</f>
        <v>12.647190471581666</v>
      </c>
      <c r="R31" s="42">
        <f ca="1">(NPV($J31,$L$14:$T$14)+$K$14+($T$14*(1+R$30)/($J31-R$30))/(1+$J31)^9+$K$21)/'PL-CF-BS'!$L$65</f>
        <v>13.461490358114474</v>
      </c>
      <c r="S31" s="41"/>
      <c r="T31" s="278"/>
      <c r="U31" s="278"/>
    </row>
    <row r="32" spans="2:22" ht="15" customHeight="1">
      <c r="D32" s="274"/>
      <c r="H32" s="377"/>
      <c r="I32" s="378"/>
      <c r="J32" s="36">
        <f>J33-0.5%</f>
        <v>7.6999999999999985E-2</v>
      </c>
      <c r="K32" s="42">
        <f ca="1">(NPV($J32,$L$14:$T$14)+$K$14+($T$14*(1+K$30)/($J32-K$30))/(1+$J32)^9+$K$21)/'PL-CF-BS'!$L$65</f>
        <v>9.750296823858223</v>
      </c>
      <c r="L32" s="42">
        <f ca="1">(NPV($J32,$L$14:$T$14)+$K$14+($T$14*(1+L$30)/($J32-L$30))/(1+$J32)^9+$K$21)/'PL-CF-BS'!$L$65</f>
        <v>9.9702067454031038</v>
      </c>
      <c r="M32" s="43">
        <f ca="1">(NPV($J32,$L$14:$T$14)+$K$14+($T$14*(1+M$30)/($J32-M$30))/(1+$J32)^9+$K$21)/'PL-CF-BS'!$L$65</f>
        <v>10.222939043297968</v>
      </c>
      <c r="N32" s="43">
        <f ca="1">(NPV($J32,$L$14:$T$14)+$K$14+($T$14*(1+N$30)/($J32-N$30))/(1+$J32)^9+$K$21)/'PL-CF-BS'!$L$65</f>
        <v>10.51643461504684</v>
      </c>
      <c r="O32" s="43">
        <f ca="1">(NPV($J32,$L$14:$T$14)+$K$14+($T$14*(1+O$30)/($J32-O$30))/(1+$J32)^9+$K$21)/'PL-CF-BS'!$L$65</f>
        <v>10.861420637979728</v>
      </c>
      <c r="P32" s="43">
        <f ca="1">(NPV($J32,$L$14:$T$14)+$K$14+($T$14*(1+P$30)/($J32-P$30))/(1+$J32)^9+$K$21)/'PL-CF-BS'!$L$65</f>
        <v>11.272750126861247</v>
      </c>
      <c r="Q32" s="43">
        <f ca="1">(NPV($J32,$L$14:$T$14)+$K$14+($T$14*(1+Q$30)/($J32-Q$30))/(1+$J32)^9+$K$21)/'PL-CF-BS'!$L$65</f>
        <v>11.771596528270749</v>
      </c>
      <c r="R32" s="42">
        <f ca="1">(NPV($J32,$L$14:$T$14)+$K$14+($T$14*(1+R$30)/($J32-R$30))/(1+$J32)^9+$K$21)/'PL-CF-BS'!$L$65</f>
        <v>12.389215882396799</v>
      </c>
      <c r="S32" s="41"/>
      <c r="T32" s="278"/>
      <c r="U32" s="278"/>
    </row>
    <row r="33" spans="4:21" ht="15" customHeight="1">
      <c r="H33" s="377"/>
      <c r="I33" s="378"/>
      <c r="J33" s="36">
        <f>J34-0.5%</f>
        <v>8.199999999999999E-2</v>
      </c>
      <c r="K33" s="42">
        <f ca="1">(NPV($J33,$L$14:$T$14)+$K$14+($T$14*(1+K$30)/($J33-K$30))/(1+$J33)^9+$K$21)/'PL-CF-BS'!$L$65</f>
        <v>9.4124826309701</v>
      </c>
      <c r="L33" s="42">
        <f ca="1">(NPV($J33,$L$14:$T$14)+$K$14+($T$14*(1+L$30)/($J33-L$30))/(1+$J33)^9+$K$21)/'PL-CF-BS'!$L$65</f>
        <v>9.5985503389245572</v>
      </c>
      <c r="M33" s="43">
        <f ca="1">(NPV($J33,$L$14:$T$14)+$K$14+($T$14*(1+M$30)/($J33-M$30))/(1+$J33)^9+$K$21)/'PL-CF-BS'!$L$65</f>
        <v>9.8104607840949125</v>
      </c>
      <c r="N33" s="43">
        <f ca="1">(NPV($J33,$L$14:$T$14)+$K$14+($T$14*(1+N$30)/($J33-N$30))/(1+$J33)^9+$K$21)/'PL-CF-BS'!$L$65</f>
        <v>10.053999653917559</v>
      </c>
      <c r="O33" s="43">
        <f ca="1">(NPV($J33,$L$14:$T$14)+$K$14+($T$14*(1+O$30)/($J33-O$30))/(1+$J33)^9+$K$21)/'PL-CF-BS'!$L$65</f>
        <v>10.33681898661483</v>
      </c>
      <c r="P33" s="43">
        <f ca="1">(NPV($J33,$L$14:$T$14)+$K$14+($T$14*(1+P$30)/($J33-P$30))/(1+$J33)^9+$K$21)/'PL-CF-BS'!$L$65</f>
        <v>10.66925574610109</v>
      </c>
      <c r="Q33" s="43">
        <f ca="1">(NPV($J33,$L$14:$T$14)+$K$14+($T$14*(1+Q$30)/($J33-Q$30))/(1+$J33)^9+$K$21)/'PL-CF-BS'!$L$65</f>
        <v>11.065622651642403</v>
      </c>
      <c r="R33" s="42">
        <f ca="1">(NPV($J33,$L$14:$T$14)+$K$14+($T$14*(1+R$30)/($J33-R$30))/(1+$J33)^9+$K$21)/'PL-CF-BS'!$L$65</f>
        <v>11.546322941341442</v>
      </c>
      <c r="S33" s="41"/>
      <c r="T33" s="278"/>
      <c r="U33" s="278"/>
    </row>
    <row r="34" spans="4:21" ht="15" customHeight="1">
      <c r="H34" s="377"/>
      <c r="I34" s="378"/>
      <c r="J34" s="65">
        <f>U25</f>
        <v>8.6999999999999994E-2</v>
      </c>
      <c r="K34" s="42">
        <f ca="1">(NPV($J34,$L$14:$T$14)+$K$14+($T$14*(1+K$30)/($J34-K$30))/(1+$J34)^9+$K$21)/'PL-CF-BS'!$L$65</f>
        <v>9.1146255152555948</v>
      </c>
      <c r="L34" s="42">
        <f ca="1">(NPV($J34,$L$14:$T$14)+$K$14+($T$14*(1+L$30)/($J34-L$30))/(1+$J34)^9+$K$21)/'PL-CF-BS'!$L$65</f>
        <v>9.2733427958780759</v>
      </c>
      <c r="M34" s="43">
        <f ca="1">(NPV($J34,$L$14:$T$14)+$K$14+($T$14*(1+M$30)/($J34-M$30))/(1+$J34)^9+$K$21)/'PL-CF-BS'!$L$65</f>
        <v>9.4526727103476347</v>
      </c>
      <c r="N34" s="43">
        <f ca="1">(NPV($J34,$L$14:$T$14)+$K$14+($T$14*(1+N$30)/($J34-N$30))/(1+$J34)^9+$K$21)/'PL-CF-BS'!$L$65</f>
        <v>9.6569095573824093</v>
      </c>
      <c r="O34" s="43">
        <f ca="1">(NPV($J34,$L$14:$T$14)+$K$14+($T$14*(1+O$30)/($J34-O$30))/(1+$J34)^9+$K$21)/'PL-CF-BS'!$L$65</f>
        <v>9.8916295159149108</v>
      </c>
      <c r="P34" s="43">
        <f ca="1">(NPV($J34,$L$14:$T$14)+$K$14+($T$14*(1+P$30)/($J34-P$30))/(1+$J34)^9+$K$21)/'PL-CF-BS'!$L$65</f>
        <v>10.164207532275237</v>
      </c>
      <c r="Q34" s="43">
        <f ca="1">(NPV($J34,$L$14:$T$14)+$K$14+($T$14*(1+Q$30)/($J34-Q$30))/(1+$J34)^9+$K$21)/'PL-CF-BS'!$L$65</f>
        <v>10.48460625326018</v>
      </c>
      <c r="R34" s="42">
        <f ca="1">(NPV($J34,$L$14:$T$14)+$K$14+($T$14*(1+R$30)/($J34-R$30))/(1+$J34)^9+$K$21)/'PL-CF-BS'!$L$65</f>
        <v>10.866620112896076</v>
      </c>
      <c r="S34" s="41"/>
      <c r="T34" s="278"/>
      <c r="U34" s="278"/>
    </row>
    <row r="35" spans="4:21" ht="15" customHeight="1">
      <c r="H35" s="377"/>
      <c r="I35" s="378"/>
      <c r="J35" s="36">
        <f>J34+0.5%</f>
        <v>9.1999999999999998E-2</v>
      </c>
      <c r="K35" s="42">
        <f ca="1">(NPV($J35,$L$14:$T$14)+$K$14+($T$14*(1+K$30)/($J35-K$30))/(1+$J35)^9+$K$21)/'PL-CF-BS'!$L$65</f>
        <v>8.850180484548714</v>
      </c>
      <c r="L35" s="42">
        <f ca="1">(NPV($J35,$L$14:$T$14)+$K$14+($T$14*(1+L$30)/($J35-L$30))/(1+$J35)^9+$K$21)/'PL-CF-BS'!$L$65</f>
        <v>8.9865462908390317</v>
      </c>
      <c r="M35" s="43">
        <f ca="1">(NPV($J35,$L$14:$T$14)+$K$14+($T$14*(1+M$30)/($J35-M$30))/(1+$J35)^9+$K$21)/'PL-CF-BS'!$L$65</f>
        <v>9.1395420735062185</v>
      </c>
      <c r="N35" s="43">
        <f ca="1">(NPV($J35,$L$14:$T$14)+$K$14+($T$14*(1+N$30)/($J35-N$30))/(1+$J35)^9+$K$21)/'PL-CF-BS'!$L$65</f>
        <v>9.3124074383379742</v>
      </c>
      <c r="O35" s="43">
        <f ca="1">(NPV($J35,$L$14:$T$14)+$K$14+($T$14*(1+O$30)/($J35-O$30))/(1+$J35)^9+$K$21)/'PL-CF-BS'!$L$65</f>
        <v>9.509281881618584</v>
      </c>
      <c r="P35" s="43">
        <f ca="1">(NPV($J35,$L$14:$T$14)+$K$14+($T$14*(1+P$30)/($J35-P$30))/(1+$J35)^9+$K$21)/'PL-CF-BS'!$L$65</f>
        <v>9.7355405701649573</v>
      </c>
      <c r="Q35" s="43">
        <f ca="1">(NPV($J35,$L$14:$T$14)+$K$14+($T$14*(1+Q$30)/($J35-Q$30))/(1+$J35)^9+$K$21)/'PL-CF-BS'!$L$65</f>
        <v>9.9982925955736501</v>
      </c>
      <c r="R35" s="42">
        <f ca="1">(NPV($J35,$L$14:$T$14)+$K$14+($T$14*(1+R$30)/($J35-R$30))/(1+$J35)^9+$K$21)/'PL-CF-BS'!$L$65</f>
        <v>10.30714146754527</v>
      </c>
      <c r="S35" s="41"/>
      <c r="T35" s="278"/>
      <c r="U35" s="278"/>
    </row>
    <row r="36" spans="4:21" ht="15" customHeight="1">
      <c r="H36" s="377"/>
      <c r="I36" s="378"/>
      <c r="J36" s="36">
        <f>J35+0.5%</f>
        <v>9.7000000000000003E-2</v>
      </c>
      <c r="K36" s="42">
        <f ca="1">(NPV($J36,$L$14:$T$14)+$K$14+($T$14*(1+K$30)/($J36-K$30))/(1+$J36)^9+$K$21)/'PL-CF-BS'!$L$65</f>
        <v>8.6139529916884836</v>
      </c>
      <c r="L36" s="42">
        <f ca="1">(NPV($J36,$L$14:$T$14)+$K$14+($T$14*(1+L$30)/($J36-L$30))/(1+$J36)^9+$K$21)/'PL-CF-BS'!$L$65</f>
        <v>8.7318712590918182</v>
      </c>
      <c r="M36" s="43">
        <f ca="1">(NPV($J36,$L$14:$T$14)+$K$14+($T$14*(1+M$30)/($J36-M$30))/(1+$J36)^9+$K$21)/'PL-CF-BS'!$L$65</f>
        <v>8.8633433503346168</v>
      </c>
      <c r="N36" s="43">
        <f ca="1">(NPV($J36,$L$14:$T$14)+$K$14+($T$14*(1+N$30)/($J36-N$30))/(1+$J36)^9+$K$21)/'PL-CF-BS'!$L$65</f>
        <v>9.0108486234362921</v>
      </c>
      <c r="O36" s="43">
        <f ca="1">(NPV($J36,$L$14:$T$14)+$K$14+($T$14*(1+O$30)/($J36-O$30))/(1+$J36)^9+$K$21)/'PL-CF-BS'!$L$65</f>
        <v>9.1775104255122137</v>
      </c>
      <c r="P36" s="43">
        <f ca="1">(NPV($J36,$L$14:$T$14)+$K$14+($T$14*(1+P$30)/($J36-P$30))/(1+$J36)^9+$K$21)/'PL-CF-BS'!$L$65</f>
        <v>9.3673197000986779</v>
      </c>
      <c r="Q36" s="43">
        <f ca="1">(NPV($J36,$L$14:$T$14)+$K$14+($T$14*(1+Q$30)/($J36-Q$30))/(1+$J36)^9+$K$21)/'PL-CF-BS'!$L$65</f>
        <v>9.5854587171607335</v>
      </c>
      <c r="R36" s="42">
        <f ca="1">(NPV($J36,$L$14:$T$14)+$K$14+($T$14*(1+R$30)/($J36-R$30))/(1+$J36)^9+$K$21)/'PL-CF-BS'!$L$65</f>
        <v>9.8387814466521526</v>
      </c>
      <c r="S36" s="41"/>
      <c r="T36" s="278"/>
      <c r="U36" s="278"/>
    </row>
    <row r="37" spans="4:21" s="290" customFormat="1" ht="15" customHeight="1">
      <c r="H37" s="377"/>
      <c r="I37" s="378"/>
      <c r="J37" s="36">
        <f>J36+0.5%</f>
        <v>0.10200000000000001</v>
      </c>
      <c r="K37" s="42">
        <f ca="1">(NPV($J37,$L$14:$T$14)+$K$14+($T$14*(1+K$30)/($J37-K$30))/(1+$J37)^9+$K$21)/'PL-CF-BS'!$L$65</f>
        <v>8.4017679076725837</v>
      </c>
      <c r="L37" s="42">
        <f ca="1">(NPV($J37,$L$14:$T$14)+$K$14+($T$14*(1+L$30)/($J37-L$30))/(1+$J37)^9+$K$21)/'PL-CF-BS'!$L$65</f>
        <v>8.5043257816709978</v>
      </c>
      <c r="M37" s="42">
        <f ca="1">(NPV($J37,$L$14:$T$14)+$K$14+($T$14*(1+M$30)/($J37-M$30))/(1+$J37)^9+$K$21)/'PL-CF-BS'!$L$65</f>
        <v>8.618031250669242</v>
      </c>
      <c r="N37" s="42">
        <f ca="1">(NPV($J37,$L$14:$T$14)+$K$14+($T$14*(1+N$30)/($J37-N$30))/(1+$J37)^9+$K$21)/'PL-CF-BS'!$L$65</f>
        <v>8.7448063138052134</v>
      </c>
      <c r="O37" s="42">
        <f ca="1">(NPV($J37,$L$14:$T$14)+$K$14+($T$14*(1+O$30)/($J37-O$30))/(1+$J37)^9+$K$21)/'PL-CF-BS'!$L$65</f>
        <v>8.8870417504943546</v>
      </c>
      <c r="P37" s="42">
        <f ca="1">(NPV($J37,$L$14:$T$14)+$K$14+($T$14*(1+P$30)/($J37-P$30))/(1+$J37)^9+$K$21)/'PL-CF-BS'!$L$65</f>
        <v>9.047749321818447</v>
      </c>
      <c r="Q37" s="42">
        <f ca="1">(NPV($J37,$L$14:$T$14)+$K$14+($T$14*(1+Q$30)/($J37-Q$30))/(1+$J37)^9+$K$21)/'PL-CF-BS'!$L$65</f>
        <v>9.2307773891597762</v>
      </c>
      <c r="R37" s="42">
        <f ca="1">(NPV($J37,$L$14:$T$14)+$K$14+($T$14*(1+R$30)/($J37-R$30))/(1+$J37)^9+$K$21)/'PL-CF-BS'!$L$65</f>
        <v>9.4411230784923479</v>
      </c>
      <c r="S37" s="41"/>
      <c r="T37" s="278"/>
      <c r="U37" s="278"/>
    </row>
    <row r="39" spans="4:21" ht="15" customHeight="1">
      <c r="D39" s="274"/>
    </row>
    <row r="40" spans="4:21" ht="15" customHeight="1">
      <c r="H40" s="276" t="s">
        <v>479</v>
      </c>
      <c r="I40" s="277"/>
      <c r="J40" s="277"/>
      <c r="K40" s="40"/>
      <c r="L40" s="40"/>
      <c r="M40" s="40"/>
      <c r="N40" s="40"/>
      <c r="O40" s="40"/>
      <c r="P40" s="40"/>
      <c r="Q40" s="40"/>
      <c r="R40" s="40"/>
    </row>
    <row r="41" spans="4:21" ht="15" customHeight="1">
      <c r="H41" s="379" t="s">
        <v>478</v>
      </c>
      <c r="I41" s="379"/>
      <c r="J41" s="380"/>
      <c r="K41" s="39">
        <f t="shared" ref="K41:R41" si="2">K30</f>
        <v>0</v>
      </c>
      <c r="L41" s="39">
        <f t="shared" si="2"/>
        <v>4.9999999999999984E-3</v>
      </c>
      <c r="M41" s="39">
        <f t="shared" si="2"/>
        <v>9.9999999999999985E-3</v>
      </c>
      <c r="N41" s="39">
        <f t="shared" si="2"/>
        <v>1.4999999999999999E-2</v>
      </c>
      <c r="O41" s="39">
        <f t="shared" si="2"/>
        <v>0.02</v>
      </c>
      <c r="P41" s="39">
        <f t="shared" si="2"/>
        <v>2.5000000000000001E-2</v>
      </c>
      <c r="Q41" s="39">
        <f t="shared" si="2"/>
        <v>3.0000000000000002E-2</v>
      </c>
      <c r="R41" s="39">
        <f t="shared" si="2"/>
        <v>3.5000000000000003E-2</v>
      </c>
    </row>
    <row r="42" spans="4:21" ht="15" customHeight="1">
      <c r="H42" s="375" t="s">
        <v>477</v>
      </c>
      <c r="I42" s="376"/>
      <c r="J42" s="38">
        <f t="shared" ref="J42:J48" si="3">J31</f>
        <v>7.1999999999999981E-2</v>
      </c>
      <c r="K42" s="35">
        <f ca="1">K31/$O$34-1</f>
        <v>2.4748497888718024E-2</v>
      </c>
      <c r="L42" s="35">
        <f t="shared" ref="K42:R48" ca="1" si="4">L31/$O$34-1</f>
        <v>5.126768745718846E-2</v>
      </c>
      <c r="M42" s="35">
        <f t="shared" ca="1" si="4"/>
        <v>8.2064165665735267E-2</v>
      </c>
      <c r="N42" s="35">
        <f t="shared" ca="1" si="4"/>
        <v>0.11826353478806206</v>
      </c>
      <c r="O42" s="35">
        <f t="shared" ca="1" si="4"/>
        <v>0.16142432104929783</v>
      </c>
      <c r="P42" s="35">
        <f t="shared" ca="1" si="4"/>
        <v>0.21376825332356253</v>
      </c>
      <c r="Q42" s="35">
        <f t="shared" ca="1" si="4"/>
        <v>0.27857502661550959</v>
      </c>
      <c r="R42" s="35">
        <f t="shared" ca="1" si="4"/>
        <v>0.36089714404041495</v>
      </c>
    </row>
    <row r="43" spans="4:21" ht="15" customHeight="1">
      <c r="H43" s="377"/>
      <c r="I43" s="378"/>
      <c r="J43" s="36">
        <f t="shared" si="3"/>
        <v>7.6999999999999985E-2</v>
      </c>
      <c r="K43" s="35">
        <f t="shared" ca="1" si="4"/>
        <v>-1.4288110146997934E-2</v>
      </c>
      <c r="L43" s="35">
        <f t="shared" ca="1" si="4"/>
        <v>7.9438104067452997E-3</v>
      </c>
      <c r="M43" s="37">
        <f t="shared" ca="1" si="4"/>
        <v>3.3493928058062172E-2</v>
      </c>
      <c r="N43" s="37">
        <f t="shared" ca="1" si="4"/>
        <v>6.3165032427332957E-2</v>
      </c>
      <c r="O43" s="37">
        <f t="shared" ca="1" si="4"/>
        <v>9.8041593703493968E-2</v>
      </c>
      <c r="P43" s="37">
        <f t="shared" ca="1" si="4"/>
        <v>0.13962518599430096</v>
      </c>
      <c r="Q43" s="37">
        <f t="shared" ca="1" si="4"/>
        <v>0.19005635111293917</v>
      </c>
      <c r="R43" s="35">
        <f t="shared" ca="1" si="4"/>
        <v>0.2524949364979201</v>
      </c>
    </row>
    <row r="44" spans="4:21" ht="15" customHeight="1">
      <c r="H44" s="377"/>
      <c r="I44" s="378"/>
      <c r="J44" s="36">
        <f t="shared" si="3"/>
        <v>8.199999999999999E-2</v>
      </c>
      <c r="K44" s="35">
        <f t="shared" ca="1" si="4"/>
        <v>-4.84396311218388E-2</v>
      </c>
      <c r="L44" s="35">
        <f t="shared" ca="1" si="4"/>
        <v>-2.962900870062013E-2</v>
      </c>
      <c r="M44" s="37">
        <f t="shared" ca="1" si="4"/>
        <v>-8.2057998320098635E-3</v>
      </c>
      <c r="N44" s="37">
        <f t="shared" ca="1" si="4"/>
        <v>1.6414902897587069E-2</v>
      </c>
      <c r="O44" s="37">
        <f t="shared" ca="1" si="4"/>
        <v>4.5006686712602884E-2</v>
      </c>
      <c r="P44" s="37">
        <f t="shared" ca="1" si="4"/>
        <v>7.8614572951305473E-2</v>
      </c>
      <c r="Q44" s="37">
        <f t="shared" ca="1" si="4"/>
        <v>0.11868551423591267</v>
      </c>
      <c r="R44" s="35">
        <f t="shared" ca="1" si="4"/>
        <v>0.16728218770873404</v>
      </c>
    </row>
    <row r="45" spans="4:21" ht="15" customHeight="1">
      <c r="H45" s="377"/>
      <c r="I45" s="378"/>
      <c r="J45" s="36">
        <f t="shared" si="3"/>
        <v>8.6999999999999994E-2</v>
      </c>
      <c r="K45" s="35">
        <f t="shared" ca="1" si="4"/>
        <v>-7.8551668297844435E-2</v>
      </c>
      <c r="L45" s="35">
        <f t="shared" ca="1" si="4"/>
        <v>-6.2506053127248329E-2</v>
      </c>
      <c r="M45" s="37">
        <f t="shared" ca="1" si="4"/>
        <v>-4.4376591830600498E-2</v>
      </c>
      <c r="N45" s="37">
        <f t="shared" ca="1" si="4"/>
        <v>-2.3729149798307203E-2</v>
      </c>
      <c r="O45" s="37">
        <f t="shared" ca="1" si="4"/>
        <v>0</v>
      </c>
      <c r="P45" s="37">
        <f t="shared" ca="1" si="4"/>
        <v>2.7556432023840616E-2</v>
      </c>
      <c r="Q45" s="37">
        <f t="shared" ca="1" si="4"/>
        <v>5.9947325806249951E-2</v>
      </c>
      <c r="R45" s="35">
        <f t="shared" ca="1" si="4"/>
        <v>9.8567237623737869E-2</v>
      </c>
    </row>
    <row r="46" spans="4:21" ht="15" customHeight="1">
      <c r="D46" s="274"/>
      <c r="H46" s="377"/>
      <c r="I46" s="378"/>
      <c r="J46" s="36">
        <f t="shared" si="3"/>
        <v>9.1999999999999998E-2</v>
      </c>
      <c r="K46" s="35">
        <f t="shared" ca="1" si="4"/>
        <v>-0.10528589143887579</v>
      </c>
      <c r="L46" s="35">
        <f t="shared" ca="1" si="4"/>
        <v>-9.1499911477645468E-2</v>
      </c>
      <c r="M46" s="37">
        <f t="shared" ca="1" si="4"/>
        <v>-7.6032714447972216E-2</v>
      </c>
      <c r="N46" s="37">
        <f t="shared" ca="1" si="4"/>
        <v>-5.8556790531328562E-2</v>
      </c>
      <c r="O46" s="37">
        <f t="shared" ca="1" si="4"/>
        <v>-3.8653654959595607E-2</v>
      </c>
      <c r="P46" s="37">
        <f t="shared" ca="1" si="4"/>
        <v>-1.5779902138350232E-2</v>
      </c>
      <c r="Q46" s="37">
        <f t="shared" ca="1" si="4"/>
        <v>1.0783165654064009E-2</v>
      </c>
      <c r="R46" s="35">
        <f t="shared" ca="1" si="4"/>
        <v>4.2006420778480491E-2</v>
      </c>
    </row>
    <row r="47" spans="4:21" ht="15" customHeight="1">
      <c r="H47" s="377"/>
      <c r="I47" s="378"/>
      <c r="J47" s="36">
        <f t="shared" si="3"/>
        <v>9.7000000000000003E-2</v>
      </c>
      <c r="K47" s="35">
        <f t="shared" ca="1" si="4"/>
        <v>-0.12916744629090071</v>
      </c>
      <c r="L47" s="35">
        <f t="shared" ca="1" si="4"/>
        <v>-0.11724643093002285</v>
      </c>
      <c r="M47" s="37">
        <f t="shared" ca="1" si="4"/>
        <v>-0.10395518391846925</v>
      </c>
      <c r="N47" s="37">
        <f t="shared" ca="1" si="4"/>
        <v>-8.9043053125019145E-2</v>
      </c>
      <c r="O47" s="37">
        <f t="shared" ca="1" si="4"/>
        <v>-7.219428196878297E-2</v>
      </c>
      <c r="P47" s="37">
        <f t="shared" ca="1" si="4"/>
        <v>-5.3005403707514165E-2</v>
      </c>
      <c r="Q47" s="37">
        <f t="shared" ca="1" si="4"/>
        <v>-3.0952513765459044E-2</v>
      </c>
      <c r="R47" s="35">
        <f t="shared" ca="1" si="4"/>
        <v>-5.3427060908144419E-3</v>
      </c>
    </row>
    <row r="48" spans="4:21" ht="15" customHeight="1">
      <c r="H48" s="377"/>
      <c r="I48" s="378"/>
      <c r="J48" s="36">
        <f t="shared" si="3"/>
        <v>0.10200000000000001</v>
      </c>
      <c r="K48" s="35">
        <f t="shared" ca="1" si="4"/>
        <v>-0.15061841993225167</v>
      </c>
      <c r="L48" s="35">
        <f t="shared" ca="1" si="4"/>
        <v>-0.14025027241586863</v>
      </c>
      <c r="M48" s="35">
        <f t="shared" ca="1" si="4"/>
        <v>-0.12875515234335677</v>
      </c>
      <c r="N48" s="35">
        <f t="shared" ca="1" si="4"/>
        <v>-0.11593875410159094</v>
      </c>
      <c r="O48" s="35">
        <f t="shared" ca="1" si="4"/>
        <v>-0.10155938046448743</v>
      </c>
      <c r="P48" s="35">
        <f t="shared" ca="1" si="4"/>
        <v>-8.5312555705682525E-2</v>
      </c>
      <c r="Q48" s="35">
        <f t="shared" ca="1" si="4"/>
        <v>-6.6809227508154434E-2</v>
      </c>
      <c r="R48" s="35">
        <f t="shared" ca="1" si="4"/>
        <v>-4.5544208534875952E-2</v>
      </c>
    </row>
    <row r="52" spans="2:23" ht="15" customHeight="1">
      <c r="B52" s="274" t="s">
        <v>649</v>
      </c>
    </row>
    <row r="53" spans="2:23" ht="15" customHeight="1">
      <c r="B53" s="274" t="s">
        <v>650</v>
      </c>
    </row>
    <row r="54" spans="2:23" s="275" customFormat="1" ht="15" customHeight="1">
      <c r="B54" s="276" t="s">
        <v>510</v>
      </c>
      <c r="C54" s="277"/>
      <c r="D54" s="277"/>
      <c r="E54" s="277"/>
      <c r="F54" s="277"/>
      <c r="G54" s="277"/>
      <c r="H54" s="277"/>
      <c r="I54" s="277"/>
      <c r="J54" s="277"/>
      <c r="K54" s="40" t="str">
        <f t="shared" ref="K54:T54" si="5">K4</f>
        <v>2017E</v>
      </c>
      <c r="L54" s="40" t="str">
        <f t="shared" si="5"/>
        <v>2018E</v>
      </c>
      <c r="M54" s="40" t="str">
        <f t="shared" si="5"/>
        <v>2019E</v>
      </c>
      <c r="N54" s="40" t="str">
        <f t="shared" si="5"/>
        <v>2020E</v>
      </c>
      <c r="O54" s="40" t="str">
        <f t="shared" si="5"/>
        <v>2021E</v>
      </c>
      <c r="P54" s="40" t="str">
        <f t="shared" si="5"/>
        <v>2022E</v>
      </c>
      <c r="Q54" s="40" t="str">
        <f t="shared" si="5"/>
        <v>2023E</v>
      </c>
      <c r="R54" s="40" t="str">
        <f t="shared" si="5"/>
        <v>2024E</v>
      </c>
      <c r="S54" s="40" t="str">
        <f t="shared" si="5"/>
        <v>2025E</v>
      </c>
      <c r="T54" s="40" t="str">
        <f t="shared" si="5"/>
        <v>2026E</v>
      </c>
      <c r="U54" s="40"/>
    </row>
    <row r="55" spans="2:23" ht="15" customHeight="1">
      <c r="B55" s="278"/>
      <c r="C55" s="278" t="s">
        <v>511</v>
      </c>
      <c r="D55" s="278"/>
      <c r="E55" s="278"/>
      <c r="F55" s="278"/>
      <c r="G55" s="278"/>
      <c r="H55" s="278"/>
      <c r="I55" s="278"/>
      <c r="J55" s="278"/>
      <c r="K55" s="58">
        <f t="shared" ref="K55:T55" si="6">K5</f>
        <v>1331.0127327638647</v>
      </c>
      <c r="L55" s="58">
        <f t="shared" si="6"/>
        <v>1678.0326913663998</v>
      </c>
      <c r="M55" s="58">
        <f t="shared" si="6"/>
        <v>1346.7000855030401</v>
      </c>
      <c r="N55" s="58">
        <f t="shared" si="6"/>
        <v>1746.964925303344</v>
      </c>
      <c r="O55" s="58">
        <f t="shared" si="6"/>
        <v>1921.2359906461782</v>
      </c>
      <c r="P55" s="58">
        <f t="shared" si="6"/>
        <v>2112.9128911639209</v>
      </c>
      <c r="Q55" s="58">
        <f t="shared" si="6"/>
        <v>2323.7351468060947</v>
      </c>
      <c r="R55" s="58">
        <f t="shared" si="6"/>
        <v>2555.6161763387749</v>
      </c>
      <c r="S55" s="58">
        <f t="shared" si="6"/>
        <v>2810.6606845673273</v>
      </c>
      <c r="T55" s="58">
        <f t="shared" si="6"/>
        <v>3091.1837881484671</v>
      </c>
      <c r="U55" s="58"/>
      <c r="W55" s="56"/>
    </row>
    <row r="56" spans="2:23" ht="15" customHeight="1">
      <c r="B56" s="278"/>
      <c r="C56" s="278"/>
      <c r="D56" s="278" t="s">
        <v>496</v>
      </c>
      <c r="E56" s="278"/>
      <c r="F56" s="278"/>
      <c r="G56" s="278"/>
      <c r="H56" s="279"/>
      <c r="I56" s="279"/>
      <c r="J56" s="279"/>
      <c r="K56" s="55">
        <f t="shared" ref="K56:T56" si="7">K6</f>
        <v>0.12468021062949222</v>
      </c>
      <c r="L56" s="55">
        <f t="shared" si="7"/>
        <v>0.26071873698904724</v>
      </c>
      <c r="M56" s="55">
        <f t="shared" si="7"/>
        <v>-0.19745301004449442</v>
      </c>
      <c r="N56" s="55">
        <f t="shared" si="7"/>
        <v>0.29721899041150712</v>
      </c>
      <c r="O56" s="55">
        <f t="shared" si="7"/>
        <v>9.975647640010496E-2</v>
      </c>
      <c r="P56" s="55">
        <f t="shared" si="7"/>
        <v>9.9767494181323954E-2</v>
      </c>
      <c r="Q56" s="55">
        <f t="shared" si="7"/>
        <v>9.9778015707046058E-2</v>
      </c>
      <c r="R56" s="55">
        <f t="shared" si="7"/>
        <v>9.9788063132493346E-2</v>
      </c>
      <c r="S56" s="55">
        <f t="shared" si="7"/>
        <v>9.9797657641193221E-2</v>
      </c>
      <c r="T56" s="55">
        <f t="shared" si="7"/>
        <v>9.9806819486046749E-2</v>
      </c>
      <c r="U56" s="55"/>
    </row>
    <row r="57" spans="2:23" ht="15" customHeight="1">
      <c r="B57" s="278"/>
      <c r="C57" s="278" t="s">
        <v>12</v>
      </c>
      <c r="D57" s="278"/>
      <c r="E57" s="278"/>
      <c r="F57" s="278"/>
      <c r="G57" s="278"/>
      <c r="H57" s="278"/>
      <c r="I57" s="278"/>
      <c r="J57" s="278"/>
      <c r="K57" s="58">
        <f t="shared" ref="K57:T57" ca="1" si="8">K7</f>
        <v>121.38498398948698</v>
      </c>
      <c r="L57" s="58">
        <f t="shared" ca="1" si="8"/>
        <v>125.47688909471732</v>
      </c>
      <c r="M57" s="58">
        <f t="shared" ca="1" si="8"/>
        <v>-59.936682124738113</v>
      </c>
      <c r="N57" s="58">
        <f t="shared" ca="1" si="8"/>
        <v>107.86149659851313</v>
      </c>
      <c r="O57" s="58">
        <f t="shared" ca="1" si="8"/>
        <v>116.40421571382358</v>
      </c>
      <c r="P57" s="58">
        <f t="shared" ca="1" si="8"/>
        <v>124.94044880862387</v>
      </c>
      <c r="Q57" s="58">
        <f t="shared" ca="1" si="8"/>
        <v>132.2432564128157</v>
      </c>
      <c r="R57" s="58">
        <f t="shared" ca="1" si="8"/>
        <v>139.99521467445663</v>
      </c>
      <c r="S57" s="58">
        <f t="shared" ca="1" si="8"/>
        <v>145.75903463240221</v>
      </c>
      <c r="T57" s="58">
        <f t="shared" ca="1" si="8"/>
        <v>149.93914397152483</v>
      </c>
      <c r="U57" s="58"/>
      <c r="W57" s="56"/>
    </row>
    <row r="58" spans="2:23" ht="15" customHeight="1">
      <c r="B58" s="278"/>
      <c r="C58" s="278"/>
      <c r="D58" s="278" t="s">
        <v>496</v>
      </c>
      <c r="E58" s="278"/>
      <c r="F58" s="278"/>
      <c r="G58" s="278"/>
      <c r="H58" s="279"/>
      <c r="I58" s="279"/>
      <c r="J58" s="279"/>
      <c r="K58" s="55">
        <f t="shared" ref="K58:T58" ca="1" si="9">K8</f>
        <v>-3.4843115745889545E-2</v>
      </c>
      <c r="L58" s="55">
        <f t="shared" ca="1" si="9"/>
        <v>3.3710142480100617E-2</v>
      </c>
      <c r="M58" s="55">
        <f t="shared" ca="1" si="9"/>
        <v>-1.4776710879363162</v>
      </c>
      <c r="N58" s="55">
        <f t="shared" ca="1" si="9"/>
        <v>2.7995907143147423</v>
      </c>
      <c r="O58" s="55">
        <f t="shared" ca="1" si="9"/>
        <v>7.9200821282023715E-2</v>
      </c>
      <c r="P58" s="55">
        <f t="shared" ca="1" si="9"/>
        <v>7.33326799416473E-2</v>
      </c>
      <c r="Q58" s="55">
        <f t="shared" ca="1" si="9"/>
        <v>5.8450307116935531E-2</v>
      </c>
      <c r="R58" s="55">
        <f t="shared" ca="1" si="9"/>
        <v>5.8618930536935072E-2</v>
      </c>
      <c r="S58" s="55">
        <f t="shared" ca="1" si="9"/>
        <v>4.1171549837247627E-2</v>
      </c>
      <c r="T58" s="55">
        <f t="shared" ca="1" si="9"/>
        <v>2.8678217783650067E-2</v>
      </c>
      <c r="U58" s="55"/>
    </row>
    <row r="59" spans="2:23" ht="15" customHeight="1">
      <c r="B59" s="278"/>
      <c r="C59" s="278"/>
      <c r="D59" s="278" t="s">
        <v>757</v>
      </c>
      <c r="E59" s="278"/>
      <c r="F59" s="278"/>
      <c r="G59" s="278"/>
      <c r="H59" s="279"/>
      <c r="I59" s="279"/>
      <c r="J59" s="279"/>
      <c r="K59" s="55">
        <f t="shared" ref="K59:T59" ca="1" si="10">K9</f>
        <v>9.1197462654943606E-2</v>
      </c>
      <c r="L59" s="55">
        <f t="shared" ca="1" si="10"/>
        <v>7.4776188652524486E-2</v>
      </c>
      <c r="M59" s="55">
        <f t="shared" ca="1" si="10"/>
        <v>-4.4506332753628391E-2</v>
      </c>
      <c r="N59" s="55">
        <f t="shared" ca="1" si="10"/>
        <v>6.1742222202763458E-2</v>
      </c>
      <c r="O59" s="55">
        <f t="shared" ca="1" si="10"/>
        <v>6.0588192330642741E-2</v>
      </c>
      <c r="P59" s="55">
        <f t="shared" ca="1" si="10"/>
        <v>5.9131850314850923E-2</v>
      </c>
      <c r="Q59" s="55">
        <f t="shared" ca="1" si="10"/>
        <v>5.6909780184966494E-2</v>
      </c>
      <c r="R59" s="55">
        <f t="shared" ca="1" si="10"/>
        <v>5.4779436744298776E-2</v>
      </c>
      <c r="S59" s="55">
        <f t="shared" ca="1" si="10"/>
        <v>5.1859349452152148E-2</v>
      </c>
      <c r="T59" s="55">
        <f t="shared" ca="1" si="10"/>
        <v>4.8505412245751389E-2</v>
      </c>
      <c r="U59" s="55"/>
    </row>
    <row r="60" spans="2:23" ht="15" customHeight="1">
      <c r="B60" s="278"/>
      <c r="C60" s="278" t="s">
        <v>816</v>
      </c>
      <c r="D60" s="278"/>
      <c r="E60" s="278"/>
      <c r="F60" s="278"/>
      <c r="G60" s="278"/>
      <c r="H60" s="279"/>
      <c r="I60" s="279"/>
      <c r="J60" s="279"/>
      <c r="K60" s="58">
        <f ca="1">K10</f>
        <v>96.421269168305997</v>
      </c>
      <c r="L60" s="58">
        <f t="shared" ref="L60:T60" ca="1" si="11">L10</f>
        <v>99.671643890081725</v>
      </c>
      <c r="M60" s="58">
        <f t="shared" ca="1" si="11"/>
        <v>-47.610262573376417</v>
      </c>
      <c r="N60" s="58">
        <f t="shared" ca="1" si="11"/>
        <v>85.678986433134924</v>
      </c>
      <c r="O60" s="58">
        <f t="shared" ca="1" si="11"/>
        <v>92.464832525250586</v>
      </c>
      <c r="P60" s="58">
        <f t="shared" ca="1" si="11"/>
        <v>99.245526494682792</v>
      </c>
      <c r="Q60" s="58">
        <f t="shared" ca="1" si="11"/>
        <v>105.04645799827897</v>
      </c>
      <c r="R60" s="58">
        <f t="shared" ca="1" si="11"/>
        <v>111.20416902283115</v>
      </c>
      <c r="S60" s="58">
        <f t="shared" ca="1" si="11"/>
        <v>115.78261700986435</v>
      </c>
      <c r="T60" s="58">
        <f t="shared" ca="1" si="11"/>
        <v>119.1030561160342</v>
      </c>
      <c r="U60" s="55"/>
    </row>
    <row r="61" spans="2:23" ht="15" customHeight="1">
      <c r="B61" s="278"/>
      <c r="C61" s="59" t="s">
        <v>502</v>
      </c>
      <c r="D61" s="59" t="s">
        <v>512</v>
      </c>
      <c r="E61" s="59"/>
      <c r="F61" s="59"/>
      <c r="G61" s="59"/>
      <c r="H61" s="278"/>
      <c r="I61" s="278"/>
      <c r="J61" s="278"/>
      <c r="K61" s="58">
        <f ca="1">K11</f>
        <v>34.51270002264453</v>
      </c>
      <c r="L61" s="58">
        <f t="shared" ref="L61:T61" ca="1" si="12">L11</f>
        <v>38.893128494994961</v>
      </c>
      <c r="M61" s="58">
        <f t="shared" ca="1" si="12"/>
        <v>42.775951086595342</v>
      </c>
      <c r="N61" s="58">
        <f t="shared" ca="1" si="12"/>
        <v>46.198813049854841</v>
      </c>
      <c r="O61" s="58">
        <f t="shared" ca="1" si="12"/>
        <v>49.271760884287609</v>
      </c>
      <c r="P61" s="58">
        <f t="shared" ca="1" si="12"/>
        <v>52.16221106878087</v>
      </c>
      <c r="Q61" s="58">
        <f t="shared" ca="1" si="12"/>
        <v>55.028013376652545</v>
      </c>
      <c r="R61" s="58">
        <f t="shared" ca="1" si="12"/>
        <v>57.883878344409815</v>
      </c>
      <c r="S61" s="58">
        <f t="shared" ca="1" si="12"/>
        <v>60.737054514383068</v>
      </c>
      <c r="T61" s="58">
        <f t="shared" ca="1" si="12"/>
        <v>63.591064260406071</v>
      </c>
      <c r="U61" s="58"/>
    </row>
    <row r="62" spans="2:23" ht="15" customHeight="1">
      <c r="B62" s="278"/>
      <c r="C62" s="59" t="s">
        <v>498</v>
      </c>
      <c r="D62" s="59" t="s">
        <v>513</v>
      </c>
      <c r="E62" s="59"/>
      <c r="F62" s="59"/>
      <c r="G62" s="59"/>
      <c r="H62" s="278"/>
      <c r="I62" s="278"/>
      <c r="J62" s="278"/>
      <c r="K62" s="58">
        <f>K12</f>
        <v>-29.914424222702621</v>
      </c>
      <c r="L62" s="58">
        <f t="shared" ref="L62:T62" si="13">L12</f>
        <v>-86.120336003539705</v>
      </c>
      <c r="M62" s="58">
        <f t="shared" si="13"/>
        <v>92.938728403806294</v>
      </c>
      <c r="N62" s="58">
        <f t="shared" si="13"/>
        <v>-109.91335831537378</v>
      </c>
      <c r="O62" s="58">
        <f t="shared" si="13"/>
        <v>-42.857178827659482</v>
      </c>
      <c r="P62" s="58">
        <f t="shared" si="13"/>
        <v>-47.13689414451926</v>
      </c>
      <c r="Q62" s="58">
        <f t="shared" si="13"/>
        <v>-51.844280864769985</v>
      </c>
      <c r="R62" s="58">
        <f t="shared" si="13"/>
        <v>-57.022091122335155</v>
      </c>
      <c r="S62" s="58">
        <f t="shared" si="13"/>
        <v>-62.71735151421251</v>
      </c>
      <c r="T62" s="58">
        <f t="shared" si="13"/>
        <v>-68.981790509258303</v>
      </c>
      <c r="U62" s="58"/>
    </row>
    <row r="63" spans="2:23" ht="15" customHeight="1">
      <c r="B63" s="278"/>
      <c r="C63" s="59" t="s">
        <v>498</v>
      </c>
      <c r="D63" s="59" t="s">
        <v>514</v>
      </c>
      <c r="E63" s="59"/>
      <c r="F63" s="59"/>
      <c r="G63" s="59"/>
      <c r="H63" s="278"/>
      <c r="I63" s="278"/>
      <c r="J63" s="278"/>
      <c r="K63" s="58">
        <f>K13</f>
        <v>-40</v>
      </c>
      <c r="L63" s="58">
        <f t="shared" ref="L63:T63" si="14">L13</f>
        <v>-40</v>
      </c>
      <c r="M63" s="58">
        <f t="shared" si="14"/>
        <v>-40</v>
      </c>
      <c r="N63" s="58">
        <f t="shared" si="14"/>
        <v>-40</v>
      </c>
      <c r="O63" s="58">
        <f t="shared" si="14"/>
        <v>-40</v>
      </c>
      <c r="P63" s="58">
        <f t="shared" si="14"/>
        <v>-40</v>
      </c>
      <c r="Q63" s="58">
        <f t="shared" si="14"/>
        <v>-40</v>
      </c>
      <c r="R63" s="58">
        <f t="shared" si="14"/>
        <v>-40</v>
      </c>
      <c r="S63" s="58">
        <f t="shared" si="14"/>
        <v>-40</v>
      </c>
      <c r="T63" s="58">
        <f t="shared" si="14"/>
        <v>-40</v>
      </c>
      <c r="U63" s="58"/>
      <c r="W63" s="56"/>
    </row>
    <row r="64" spans="2:23" ht="15" customHeight="1">
      <c r="B64" s="280"/>
      <c r="C64" s="281" t="s">
        <v>651</v>
      </c>
      <c r="D64" s="281"/>
      <c r="E64" s="281"/>
      <c r="F64" s="281"/>
      <c r="G64" s="281"/>
      <c r="H64" s="281"/>
      <c r="I64" s="281"/>
      <c r="J64" s="281"/>
      <c r="K64" s="57">
        <f t="shared" ref="K64:T64" ca="1" si="15">K14</f>
        <v>61.019544968247914</v>
      </c>
      <c r="L64" s="57">
        <f t="shared" ca="1" si="15"/>
        <v>12.444436381536974</v>
      </c>
      <c r="M64" s="57">
        <f t="shared" ca="1" si="15"/>
        <v>48.104416917025219</v>
      </c>
      <c r="N64" s="57">
        <f t="shared" ca="1" si="15"/>
        <v>-18.035558832384027</v>
      </c>
      <c r="O64" s="57">
        <f t="shared" ca="1" si="15"/>
        <v>58.879414581878706</v>
      </c>
      <c r="P64" s="57">
        <f t="shared" ca="1" si="15"/>
        <v>64.270843418944395</v>
      </c>
      <c r="Q64" s="57">
        <f t="shared" ca="1" si="15"/>
        <v>68.23019051016152</v>
      </c>
      <c r="R64" s="57">
        <f t="shared" ca="1" si="15"/>
        <v>72.065956244905806</v>
      </c>
      <c r="S64" s="57">
        <f t="shared" ca="1" si="15"/>
        <v>73.802320010034919</v>
      </c>
      <c r="T64" s="57">
        <f t="shared" ca="1" si="15"/>
        <v>73.71232986718195</v>
      </c>
      <c r="U64" s="57"/>
      <c r="W64" s="56"/>
    </row>
    <row r="65" spans="1:22" s="284" customFormat="1" ht="15" customHeight="1">
      <c r="A65" s="273"/>
      <c r="B65" s="278"/>
      <c r="C65" s="282"/>
      <c r="D65" s="282" t="s">
        <v>496</v>
      </c>
      <c r="E65" s="282"/>
      <c r="F65" s="282"/>
      <c r="G65" s="282"/>
      <c r="H65" s="283"/>
      <c r="I65" s="283"/>
      <c r="J65" s="283"/>
      <c r="K65" s="55"/>
      <c r="L65" s="55">
        <f t="shared" ref="L65:T65" ca="1" si="16">L15</f>
        <v>-0.79605819105972442</v>
      </c>
      <c r="M65" s="55">
        <f t="shared" ca="1" si="16"/>
        <v>2.8655360067889224</v>
      </c>
      <c r="N65" s="55">
        <f t="shared" ca="1" si="16"/>
        <v>-1.3749252145284987</v>
      </c>
      <c r="O65" s="55">
        <f t="shared" ca="1" si="16"/>
        <v>-4.2646293430152475</v>
      </c>
      <c r="P65" s="55">
        <f t="shared" ca="1" si="16"/>
        <v>9.1567296912714369E-2</v>
      </c>
      <c r="Q65" s="55">
        <f t="shared" ca="1" si="16"/>
        <v>6.1604094183243197E-2</v>
      </c>
      <c r="R65" s="55">
        <f t="shared" ca="1" si="16"/>
        <v>5.6218012965580488E-2</v>
      </c>
      <c r="S65" s="55">
        <f t="shared" ca="1" si="16"/>
        <v>2.4094091795969996E-2</v>
      </c>
      <c r="T65" s="55">
        <f t="shared" ca="1" si="16"/>
        <v>-1.2193402977133116E-3</v>
      </c>
      <c r="U65" s="55"/>
    </row>
    <row r="66" spans="1:22" s="275" customFormat="1" ht="15" customHeight="1">
      <c r="B66" s="276" t="s">
        <v>652</v>
      </c>
      <c r="C66" s="277"/>
      <c r="D66" s="277"/>
      <c r="E66" s="277"/>
      <c r="F66" s="277"/>
      <c r="G66" s="277"/>
      <c r="H66" s="277"/>
      <c r="I66" s="277"/>
      <c r="J66" s="277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</row>
    <row r="67" spans="1:22" ht="15" customHeight="1">
      <c r="B67" s="278"/>
      <c r="C67" s="278" t="s">
        <v>653</v>
      </c>
      <c r="D67" s="278"/>
      <c r="E67" s="278"/>
      <c r="F67" s="278"/>
      <c r="G67" s="278"/>
      <c r="H67" s="278"/>
      <c r="I67" s="278"/>
      <c r="J67" s="278"/>
      <c r="K67" s="52">
        <f t="shared" ref="K67" ca="1" si="17">K17</f>
        <v>337.87170196289162</v>
      </c>
      <c r="L67" s="54"/>
      <c r="M67" s="41"/>
      <c r="N67" s="41"/>
      <c r="O67" s="41"/>
      <c r="P67" s="41"/>
      <c r="Q67" s="41"/>
      <c r="R67" s="48"/>
      <c r="S67" s="46" t="s">
        <v>515</v>
      </c>
      <c r="T67" s="41"/>
      <c r="U67" s="50">
        <f t="shared" ref="U67" si="18">U17</f>
        <v>0.25</v>
      </c>
    </row>
    <row r="68" spans="1:22" ht="15" customHeight="1">
      <c r="B68" s="278"/>
      <c r="C68" s="278" t="s">
        <v>654</v>
      </c>
      <c r="D68" s="278"/>
      <c r="E68" s="278"/>
      <c r="F68" s="278"/>
      <c r="G68" s="278"/>
      <c r="H68" s="278"/>
      <c r="I68" s="278"/>
      <c r="J68" s="278"/>
      <c r="K68" s="52">
        <f t="shared" ref="K68" ca="1" si="19">K18</f>
        <v>1122.1877084257551</v>
      </c>
      <c r="L68" s="41"/>
      <c r="M68" s="41"/>
      <c r="N68" s="41"/>
      <c r="O68" s="41"/>
      <c r="P68" s="41"/>
      <c r="Q68" s="41"/>
      <c r="R68" s="48"/>
      <c r="S68" s="46" t="s">
        <v>516</v>
      </c>
      <c r="T68" s="41"/>
      <c r="U68" s="50">
        <f t="shared" ref="U68" si="20">U18</f>
        <v>0.6</v>
      </c>
      <c r="V68" s="285"/>
    </row>
    <row r="69" spans="1:22" ht="15" customHeight="1">
      <c r="B69" s="278"/>
      <c r="C69" s="278" t="s">
        <v>517</v>
      </c>
      <c r="D69" s="278"/>
      <c r="E69" s="278"/>
      <c r="F69" s="278"/>
      <c r="G69" s="278"/>
      <c r="H69" s="278"/>
      <c r="I69" s="278"/>
      <c r="J69" s="278"/>
      <c r="K69" s="52">
        <f t="shared" ref="K69" ca="1" si="21">K19</f>
        <v>529.66296909341338</v>
      </c>
      <c r="L69" s="41"/>
      <c r="M69" s="41"/>
      <c r="N69" s="41"/>
      <c r="O69" s="41"/>
      <c r="P69" s="41"/>
      <c r="Q69" s="41"/>
      <c r="R69" s="48"/>
      <c r="S69" s="46" t="s">
        <v>518</v>
      </c>
      <c r="T69" s="41"/>
      <c r="U69" s="63">
        <f t="shared" ref="U69" si="22">U19</f>
        <v>2</v>
      </c>
      <c r="V69" s="286"/>
    </row>
    <row r="70" spans="1:22" ht="15" customHeight="1">
      <c r="B70" s="278"/>
      <c r="C70" s="278" t="s">
        <v>519</v>
      </c>
      <c r="D70" s="278"/>
      <c r="E70" s="278"/>
      <c r="F70" s="278"/>
      <c r="G70" s="278"/>
      <c r="H70" s="278"/>
      <c r="I70" s="278"/>
      <c r="J70" s="278"/>
      <c r="K70" s="52">
        <f t="shared" ref="K70" ca="1" si="23">K20</f>
        <v>867.534671056305</v>
      </c>
      <c r="L70" s="41"/>
      <c r="M70" s="41"/>
      <c r="N70" s="41"/>
      <c r="O70" s="41"/>
      <c r="P70" s="41"/>
      <c r="Q70" s="41"/>
      <c r="R70" s="48"/>
      <c r="S70" s="46" t="s">
        <v>520</v>
      </c>
      <c r="T70" s="41"/>
      <c r="U70" s="50">
        <f t="shared" ref="U70" si="24">U20</f>
        <v>0.03</v>
      </c>
    </row>
    <row r="71" spans="1:22" ht="15" customHeight="1">
      <c r="B71" s="278"/>
      <c r="C71" s="278" t="s">
        <v>655</v>
      </c>
      <c r="D71" s="278"/>
      <c r="E71" s="278"/>
      <c r="F71" s="278"/>
      <c r="G71" s="278"/>
      <c r="H71" s="278"/>
      <c r="I71" s="278"/>
      <c r="J71" s="278"/>
      <c r="K71" s="52">
        <f t="shared" ref="K71" ca="1" si="25">K21</f>
        <v>784.36745810148523</v>
      </c>
      <c r="L71" s="41"/>
      <c r="M71" s="41"/>
      <c r="N71" s="41"/>
      <c r="O71" s="41"/>
      <c r="P71" s="41"/>
      <c r="Q71" s="41"/>
      <c r="R71" s="48"/>
      <c r="S71" s="46" t="s">
        <v>521</v>
      </c>
      <c r="T71" s="41"/>
      <c r="U71" s="50">
        <f t="shared" ref="U71" si="26">U21</f>
        <v>0.06</v>
      </c>
    </row>
    <row r="72" spans="1:22" ht="15" customHeight="1" thickBot="1">
      <c r="B72" s="278"/>
      <c r="C72" s="278" t="s">
        <v>522</v>
      </c>
      <c r="D72" s="278"/>
      <c r="E72" s="278"/>
      <c r="F72" s="278"/>
      <c r="G72" s="278"/>
      <c r="H72" s="278"/>
      <c r="I72" s="278"/>
      <c r="J72" s="278"/>
      <c r="K72" s="52">
        <f t="shared" ref="K72" ca="1" si="27">K22</f>
        <v>1651.9021291577901</v>
      </c>
      <c r="L72" s="41"/>
      <c r="M72" s="41"/>
      <c r="N72" s="41"/>
      <c r="O72" s="41"/>
      <c r="P72" s="41"/>
      <c r="Q72" s="41"/>
      <c r="R72" s="48"/>
      <c r="S72" s="46" t="s">
        <v>523</v>
      </c>
      <c r="T72" s="41"/>
      <c r="U72" s="50">
        <f t="shared" ref="U72" si="28">U22</f>
        <v>0.15</v>
      </c>
      <c r="V72" s="285"/>
    </row>
    <row r="73" spans="1:22" ht="15" customHeight="1" thickBot="1">
      <c r="B73" s="278"/>
      <c r="C73" s="287" t="s">
        <v>656</v>
      </c>
      <c r="D73" s="287"/>
      <c r="E73" s="288"/>
      <c r="F73" s="288"/>
      <c r="G73" s="288"/>
      <c r="H73" s="288"/>
      <c r="I73" s="288"/>
      <c r="J73" s="288"/>
      <c r="K73" s="51">
        <f t="shared" ref="K73" ca="1" si="29">K23</f>
        <v>9.8916295159149108</v>
      </c>
      <c r="L73" s="41"/>
      <c r="M73" s="41"/>
      <c r="N73" s="41"/>
      <c r="O73" s="41"/>
      <c r="P73" s="41"/>
      <c r="Q73" s="41"/>
      <c r="R73" s="48"/>
      <c r="S73" s="46" t="s">
        <v>657</v>
      </c>
      <c r="T73" s="41"/>
      <c r="U73" s="50">
        <f t="shared" ref="U73" si="30">U23</f>
        <v>0.06</v>
      </c>
      <c r="V73" s="285"/>
    </row>
    <row r="74" spans="1:22" ht="15" customHeight="1">
      <c r="B74" s="278"/>
      <c r="C74" s="278"/>
      <c r="D74" s="278"/>
      <c r="E74" s="278"/>
      <c r="F74" s="278"/>
      <c r="G74" s="278"/>
      <c r="H74" s="278"/>
      <c r="I74" s="278"/>
      <c r="J74" s="278"/>
      <c r="K74" s="41"/>
      <c r="L74" s="41"/>
      <c r="M74" s="41"/>
      <c r="N74" s="41"/>
      <c r="O74" s="41"/>
      <c r="P74" s="41"/>
      <c r="Q74" s="41"/>
      <c r="R74" s="48"/>
      <c r="S74" s="46" t="s">
        <v>658</v>
      </c>
      <c r="T74" s="41"/>
      <c r="U74" s="50">
        <f t="shared" ref="U74" si="31">U24</f>
        <v>4.4999999999999998E-2</v>
      </c>
      <c r="V74" s="285"/>
    </row>
    <row r="75" spans="1:22" ht="15" customHeight="1">
      <c r="B75" s="278"/>
      <c r="C75" s="278"/>
      <c r="D75" s="278"/>
      <c r="E75" s="278"/>
      <c r="F75" s="278"/>
      <c r="G75" s="278"/>
      <c r="H75" s="278"/>
      <c r="I75" s="278"/>
      <c r="J75" s="278"/>
      <c r="K75" s="41"/>
      <c r="L75" s="41"/>
      <c r="M75" s="41"/>
      <c r="N75" s="41"/>
      <c r="O75" s="41"/>
      <c r="P75" s="41"/>
      <c r="Q75" s="41"/>
      <c r="R75" s="48"/>
      <c r="S75" s="46" t="s">
        <v>13</v>
      </c>
      <c r="T75" s="41"/>
      <c r="U75" s="50">
        <f t="shared" ref="U75" si="32">U25</f>
        <v>8.6999999999999994E-2</v>
      </c>
      <c r="V75" s="49"/>
    </row>
    <row r="76" spans="1:22" ht="15" customHeight="1">
      <c r="B76" s="278"/>
      <c r="C76" s="278"/>
      <c r="D76" s="278"/>
      <c r="E76" s="278"/>
      <c r="F76" s="278"/>
      <c r="G76" s="278"/>
      <c r="H76" s="278"/>
      <c r="I76" s="278"/>
      <c r="J76" s="278"/>
      <c r="K76" s="41"/>
      <c r="L76" s="41"/>
      <c r="M76" s="41"/>
      <c r="N76" s="41"/>
      <c r="O76" s="41"/>
      <c r="P76" s="41"/>
      <c r="Q76" s="41"/>
      <c r="R76" s="48"/>
      <c r="S76" s="46" t="s">
        <v>524</v>
      </c>
      <c r="T76" s="41"/>
      <c r="U76" s="50">
        <f t="shared" ref="U76" si="33">U26</f>
        <v>0.02</v>
      </c>
    </row>
    <row r="77" spans="1:22" ht="15" customHeight="1">
      <c r="B77" s="278"/>
      <c r="C77" s="278"/>
      <c r="D77" s="278"/>
      <c r="E77" s="278"/>
      <c r="F77" s="278"/>
      <c r="G77" s="278"/>
      <c r="H77" s="278"/>
      <c r="I77" s="278"/>
      <c r="J77" s="278"/>
      <c r="K77" s="41"/>
      <c r="L77" s="41"/>
      <c r="M77" s="41"/>
      <c r="N77" s="41"/>
      <c r="O77" s="41"/>
      <c r="P77" s="46"/>
      <c r="Q77" s="41"/>
      <c r="R77" s="45"/>
      <c r="S77" s="41"/>
      <c r="T77" s="278"/>
      <c r="U77" s="278"/>
    </row>
    <row r="78" spans="1:22" ht="15" customHeight="1">
      <c r="B78" s="278"/>
      <c r="C78" s="278"/>
      <c r="D78" s="278"/>
      <c r="E78" s="278"/>
      <c r="F78" s="278"/>
      <c r="G78" s="278"/>
      <c r="H78" s="278"/>
      <c r="I78" s="278"/>
      <c r="J78" s="278"/>
      <c r="K78" s="41"/>
      <c r="L78" s="41"/>
      <c r="M78" s="41"/>
      <c r="N78" s="41"/>
      <c r="O78" s="41"/>
      <c r="P78" s="41"/>
      <c r="Q78" s="41"/>
      <c r="R78" s="41"/>
      <c r="S78" s="41"/>
      <c r="T78" s="278"/>
      <c r="U78" s="278"/>
    </row>
    <row r="79" spans="1:22" s="275" customFormat="1" ht="15" customHeight="1">
      <c r="H79" s="276" t="s">
        <v>659</v>
      </c>
      <c r="I79" s="277"/>
      <c r="J79" s="277"/>
      <c r="K79" s="40"/>
      <c r="L79" s="40"/>
      <c r="M79" s="40"/>
      <c r="N79" s="40"/>
      <c r="O79" s="40"/>
      <c r="P79" s="40"/>
      <c r="Q79" s="40"/>
      <c r="R79" s="40"/>
      <c r="S79" s="44"/>
      <c r="T79" s="289"/>
      <c r="U79" s="289"/>
    </row>
    <row r="80" spans="1:22" s="290" customFormat="1" ht="15" customHeight="1">
      <c r="H80" s="379" t="s">
        <v>660</v>
      </c>
      <c r="I80" s="379"/>
      <c r="J80" s="380"/>
      <c r="K80" s="39">
        <f t="shared" ref="K80:R80" si="34">K30</f>
        <v>0</v>
      </c>
      <c r="L80" s="39">
        <f t="shared" si="34"/>
        <v>4.9999999999999984E-3</v>
      </c>
      <c r="M80" s="39">
        <f t="shared" si="34"/>
        <v>9.9999999999999985E-3</v>
      </c>
      <c r="N80" s="39">
        <f t="shared" si="34"/>
        <v>1.4999999999999999E-2</v>
      </c>
      <c r="O80" s="64">
        <f t="shared" si="34"/>
        <v>0.02</v>
      </c>
      <c r="P80" s="39">
        <f t="shared" si="34"/>
        <v>2.5000000000000001E-2</v>
      </c>
      <c r="Q80" s="39">
        <f t="shared" si="34"/>
        <v>3.0000000000000002E-2</v>
      </c>
      <c r="R80" s="39">
        <f t="shared" si="34"/>
        <v>3.5000000000000003E-2</v>
      </c>
      <c r="S80" s="41"/>
      <c r="T80" s="278"/>
      <c r="U80" s="278"/>
    </row>
    <row r="81" spans="8:21" s="290" customFormat="1" ht="15" customHeight="1">
      <c r="H81" s="375" t="s">
        <v>13</v>
      </c>
      <c r="I81" s="376"/>
      <c r="J81" s="38">
        <f t="shared" ref="J81" si="35">J31</f>
        <v>7.1999999999999981E-2</v>
      </c>
      <c r="K81" s="42">
        <f t="shared" ref="K81:R81" ca="1" si="36">K31</f>
        <v>10.136432488105511</v>
      </c>
      <c r="L81" s="42">
        <f t="shared" ca="1" si="36"/>
        <v>10.398750486379138</v>
      </c>
      <c r="M81" s="42">
        <f t="shared" ca="1" si="36"/>
        <v>10.703377839213029</v>
      </c>
      <c r="N81" s="42">
        <f t="shared" ca="1" si="36"/>
        <v>11.061448587280935</v>
      </c>
      <c r="O81" s="42">
        <f t="shared" ca="1" si="36"/>
        <v>11.48837909459267</v>
      </c>
      <c r="P81" s="42">
        <f t="shared" ca="1" si="36"/>
        <v>12.006145880055838</v>
      </c>
      <c r="Q81" s="42">
        <f t="shared" ca="1" si="36"/>
        <v>12.647190471581666</v>
      </c>
      <c r="R81" s="42">
        <f t="shared" ca="1" si="36"/>
        <v>13.461490358114474</v>
      </c>
      <c r="S81" s="41"/>
      <c r="T81" s="278"/>
      <c r="U81" s="278"/>
    </row>
    <row r="82" spans="8:21" ht="15" customHeight="1">
      <c r="H82" s="377"/>
      <c r="I82" s="378"/>
      <c r="J82" s="36">
        <f t="shared" ref="J82" si="37">J32</f>
        <v>7.6999999999999985E-2</v>
      </c>
      <c r="K82" s="42">
        <f t="shared" ref="K82:R82" ca="1" si="38">K32</f>
        <v>9.750296823858223</v>
      </c>
      <c r="L82" s="42">
        <f t="shared" ca="1" si="38"/>
        <v>9.9702067454031038</v>
      </c>
      <c r="M82" s="43">
        <f t="shared" ca="1" si="38"/>
        <v>10.222939043297968</v>
      </c>
      <c r="N82" s="43">
        <f t="shared" ca="1" si="38"/>
        <v>10.51643461504684</v>
      </c>
      <c r="O82" s="43">
        <f t="shared" ca="1" si="38"/>
        <v>10.861420637979728</v>
      </c>
      <c r="P82" s="43">
        <f t="shared" ca="1" si="38"/>
        <v>11.272750126861247</v>
      </c>
      <c r="Q82" s="43">
        <f t="shared" ca="1" si="38"/>
        <v>11.771596528270749</v>
      </c>
      <c r="R82" s="42">
        <f t="shared" ca="1" si="38"/>
        <v>12.389215882396799</v>
      </c>
      <c r="S82" s="41"/>
      <c r="T82" s="278"/>
      <c r="U82" s="278"/>
    </row>
    <row r="83" spans="8:21" ht="15" customHeight="1">
      <c r="H83" s="377"/>
      <c r="I83" s="378"/>
      <c r="J83" s="36">
        <f t="shared" ref="J83" si="39">J33</f>
        <v>8.199999999999999E-2</v>
      </c>
      <c r="K83" s="42">
        <f t="shared" ref="K83:R83" ca="1" si="40">K33</f>
        <v>9.4124826309701</v>
      </c>
      <c r="L83" s="42">
        <f t="shared" ca="1" si="40"/>
        <v>9.5985503389245572</v>
      </c>
      <c r="M83" s="43">
        <f t="shared" ca="1" si="40"/>
        <v>9.8104607840949125</v>
      </c>
      <c r="N83" s="43">
        <f t="shared" ca="1" si="40"/>
        <v>10.053999653917559</v>
      </c>
      <c r="O83" s="43">
        <f t="shared" ca="1" si="40"/>
        <v>10.33681898661483</v>
      </c>
      <c r="P83" s="43">
        <f t="shared" ca="1" si="40"/>
        <v>10.66925574610109</v>
      </c>
      <c r="Q83" s="43">
        <f t="shared" ca="1" si="40"/>
        <v>11.065622651642403</v>
      </c>
      <c r="R83" s="42">
        <f t="shared" ca="1" si="40"/>
        <v>11.546322941341442</v>
      </c>
      <c r="S83" s="41"/>
      <c r="T83" s="278"/>
      <c r="U83" s="278"/>
    </row>
    <row r="84" spans="8:21" ht="15" customHeight="1">
      <c r="H84" s="377"/>
      <c r="I84" s="378"/>
      <c r="J84" s="65">
        <f t="shared" ref="J84" si="41">J34</f>
        <v>8.6999999999999994E-2</v>
      </c>
      <c r="K84" s="42">
        <f t="shared" ref="K84:R84" ca="1" si="42">K34</f>
        <v>9.1146255152555948</v>
      </c>
      <c r="L84" s="42">
        <f t="shared" ca="1" si="42"/>
        <v>9.2733427958780759</v>
      </c>
      <c r="M84" s="43">
        <f t="shared" ca="1" si="42"/>
        <v>9.4526727103476347</v>
      </c>
      <c r="N84" s="43">
        <f t="shared" ca="1" si="42"/>
        <v>9.6569095573824093</v>
      </c>
      <c r="O84" s="43">
        <f t="shared" ca="1" si="42"/>
        <v>9.8916295159149108</v>
      </c>
      <c r="P84" s="43">
        <f t="shared" ca="1" si="42"/>
        <v>10.164207532275237</v>
      </c>
      <c r="Q84" s="43">
        <f t="shared" ca="1" si="42"/>
        <v>10.48460625326018</v>
      </c>
      <c r="R84" s="42">
        <f t="shared" ca="1" si="42"/>
        <v>10.866620112896076</v>
      </c>
      <c r="S84" s="41"/>
      <c r="T84" s="278"/>
      <c r="U84" s="278"/>
    </row>
    <row r="85" spans="8:21" ht="15" customHeight="1">
      <c r="H85" s="377"/>
      <c r="I85" s="378"/>
      <c r="J85" s="36">
        <f t="shared" ref="J85" si="43">J35</f>
        <v>9.1999999999999998E-2</v>
      </c>
      <c r="K85" s="42">
        <f t="shared" ref="K85:R85" ca="1" si="44">K35</f>
        <v>8.850180484548714</v>
      </c>
      <c r="L85" s="42">
        <f t="shared" ca="1" si="44"/>
        <v>8.9865462908390317</v>
      </c>
      <c r="M85" s="43">
        <f t="shared" ca="1" si="44"/>
        <v>9.1395420735062185</v>
      </c>
      <c r="N85" s="43">
        <f t="shared" ca="1" si="44"/>
        <v>9.3124074383379742</v>
      </c>
      <c r="O85" s="43">
        <f t="shared" ca="1" si="44"/>
        <v>9.509281881618584</v>
      </c>
      <c r="P85" s="43">
        <f t="shared" ca="1" si="44"/>
        <v>9.7355405701649573</v>
      </c>
      <c r="Q85" s="43">
        <f t="shared" ca="1" si="44"/>
        <v>9.9982925955736501</v>
      </c>
      <c r="R85" s="42">
        <f t="shared" ca="1" si="44"/>
        <v>10.30714146754527</v>
      </c>
      <c r="S85" s="41"/>
      <c r="T85" s="278"/>
      <c r="U85" s="278"/>
    </row>
    <row r="86" spans="8:21" ht="15" customHeight="1">
      <c r="H86" s="377"/>
      <c r="I86" s="378"/>
      <c r="J86" s="36">
        <f t="shared" ref="J86" si="45">J36</f>
        <v>9.7000000000000003E-2</v>
      </c>
      <c r="K86" s="42">
        <f t="shared" ref="K86:R86" ca="1" si="46">K36</f>
        <v>8.6139529916884836</v>
      </c>
      <c r="L86" s="42">
        <f t="shared" ca="1" si="46"/>
        <v>8.7318712590918182</v>
      </c>
      <c r="M86" s="43">
        <f t="shared" ca="1" si="46"/>
        <v>8.8633433503346168</v>
      </c>
      <c r="N86" s="43">
        <f t="shared" ca="1" si="46"/>
        <v>9.0108486234362921</v>
      </c>
      <c r="O86" s="43">
        <f t="shared" ca="1" si="46"/>
        <v>9.1775104255122137</v>
      </c>
      <c r="P86" s="43">
        <f t="shared" ca="1" si="46"/>
        <v>9.3673197000986779</v>
      </c>
      <c r="Q86" s="43">
        <f t="shared" ca="1" si="46"/>
        <v>9.5854587171607335</v>
      </c>
      <c r="R86" s="42">
        <f t="shared" ca="1" si="46"/>
        <v>9.8387814466521526</v>
      </c>
      <c r="S86" s="41"/>
      <c r="T86" s="278"/>
      <c r="U86" s="278"/>
    </row>
    <row r="87" spans="8:21" s="290" customFormat="1" ht="15" customHeight="1">
      <c r="H87" s="377"/>
      <c r="I87" s="378"/>
      <c r="J87" s="36">
        <f t="shared" ref="J87" si="47">J37</f>
        <v>0.10200000000000001</v>
      </c>
      <c r="K87" s="42">
        <f t="shared" ref="K87:R87" ca="1" si="48">K37</f>
        <v>8.4017679076725837</v>
      </c>
      <c r="L87" s="42">
        <f t="shared" ca="1" si="48"/>
        <v>8.5043257816709978</v>
      </c>
      <c r="M87" s="42">
        <f t="shared" ca="1" si="48"/>
        <v>8.618031250669242</v>
      </c>
      <c r="N87" s="42">
        <f t="shared" ca="1" si="48"/>
        <v>8.7448063138052134</v>
      </c>
      <c r="O87" s="42">
        <f t="shared" ca="1" si="48"/>
        <v>8.8870417504943546</v>
      </c>
      <c r="P87" s="42">
        <f t="shared" ca="1" si="48"/>
        <v>9.047749321818447</v>
      </c>
      <c r="Q87" s="42">
        <f t="shared" ca="1" si="48"/>
        <v>9.2307773891597762</v>
      </c>
      <c r="R87" s="42">
        <f t="shared" ca="1" si="48"/>
        <v>9.4411230784923479</v>
      </c>
      <c r="S87" s="41"/>
      <c r="T87" s="278"/>
      <c r="U87" s="278"/>
    </row>
    <row r="90" spans="8:21" ht="15" customHeight="1">
      <c r="H90" s="276" t="s">
        <v>661</v>
      </c>
      <c r="I90" s="277"/>
      <c r="J90" s="277"/>
      <c r="K90" s="40"/>
      <c r="L90" s="40"/>
      <c r="M90" s="40"/>
      <c r="N90" s="40"/>
      <c r="O90" s="40"/>
      <c r="P90" s="40"/>
      <c r="Q90" s="40"/>
      <c r="R90" s="40"/>
    </row>
    <row r="91" spans="8:21" ht="15" customHeight="1">
      <c r="H91" s="379" t="s">
        <v>662</v>
      </c>
      <c r="I91" s="379"/>
      <c r="J91" s="380"/>
      <c r="K91" s="39">
        <f t="shared" ref="K91:R91" si="49">K41</f>
        <v>0</v>
      </c>
      <c r="L91" s="39">
        <f t="shared" si="49"/>
        <v>4.9999999999999984E-3</v>
      </c>
      <c r="M91" s="39">
        <f t="shared" si="49"/>
        <v>9.9999999999999985E-3</v>
      </c>
      <c r="N91" s="39">
        <f t="shared" si="49"/>
        <v>1.4999999999999999E-2</v>
      </c>
      <c r="O91" s="39">
        <f t="shared" si="49"/>
        <v>0.02</v>
      </c>
      <c r="P91" s="39">
        <f t="shared" si="49"/>
        <v>2.5000000000000001E-2</v>
      </c>
      <c r="Q91" s="39">
        <f t="shared" si="49"/>
        <v>3.0000000000000002E-2</v>
      </c>
      <c r="R91" s="39">
        <f t="shared" si="49"/>
        <v>3.5000000000000003E-2</v>
      </c>
    </row>
    <row r="92" spans="8:21" ht="15" customHeight="1">
      <c r="H92" s="375" t="s">
        <v>477</v>
      </c>
      <c r="I92" s="376"/>
      <c r="J92" s="38">
        <f t="shared" ref="J92" si="50">J42</f>
        <v>7.1999999999999981E-2</v>
      </c>
      <c r="K92" s="35">
        <f t="shared" ref="K92:R92" ca="1" si="51">K42</f>
        <v>2.4748497888718024E-2</v>
      </c>
      <c r="L92" s="35">
        <f t="shared" ca="1" si="51"/>
        <v>5.126768745718846E-2</v>
      </c>
      <c r="M92" s="35">
        <f t="shared" ca="1" si="51"/>
        <v>8.2064165665735267E-2</v>
      </c>
      <c r="N92" s="35">
        <f t="shared" ca="1" si="51"/>
        <v>0.11826353478806206</v>
      </c>
      <c r="O92" s="35">
        <f t="shared" ca="1" si="51"/>
        <v>0.16142432104929783</v>
      </c>
      <c r="P92" s="35">
        <f t="shared" ca="1" si="51"/>
        <v>0.21376825332356253</v>
      </c>
      <c r="Q92" s="35">
        <f t="shared" ca="1" si="51"/>
        <v>0.27857502661550959</v>
      </c>
      <c r="R92" s="35">
        <f t="shared" ca="1" si="51"/>
        <v>0.36089714404041495</v>
      </c>
    </row>
    <row r="93" spans="8:21" ht="15" customHeight="1">
      <c r="H93" s="377"/>
      <c r="I93" s="378"/>
      <c r="J93" s="36">
        <f t="shared" ref="J93" si="52">J43</f>
        <v>7.6999999999999985E-2</v>
      </c>
      <c r="K93" s="35">
        <f t="shared" ref="K93:R93" ca="1" si="53">K43</f>
        <v>-1.4288110146997934E-2</v>
      </c>
      <c r="L93" s="35">
        <f t="shared" ca="1" si="53"/>
        <v>7.9438104067452997E-3</v>
      </c>
      <c r="M93" s="37">
        <f t="shared" ca="1" si="53"/>
        <v>3.3493928058062172E-2</v>
      </c>
      <c r="N93" s="37">
        <f t="shared" ca="1" si="53"/>
        <v>6.3165032427332957E-2</v>
      </c>
      <c r="O93" s="37">
        <f t="shared" ca="1" si="53"/>
        <v>9.8041593703493968E-2</v>
      </c>
      <c r="P93" s="37">
        <f t="shared" ca="1" si="53"/>
        <v>0.13962518599430096</v>
      </c>
      <c r="Q93" s="37">
        <f t="shared" ca="1" si="53"/>
        <v>0.19005635111293917</v>
      </c>
      <c r="R93" s="35">
        <f t="shared" ca="1" si="53"/>
        <v>0.2524949364979201</v>
      </c>
    </row>
    <row r="94" spans="8:21" ht="15" customHeight="1">
      <c r="H94" s="377"/>
      <c r="I94" s="378"/>
      <c r="J94" s="36">
        <f t="shared" ref="J94" si="54">J44</f>
        <v>8.199999999999999E-2</v>
      </c>
      <c r="K94" s="35">
        <f t="shared" ref="K94:R94" ca="1" si="55">K44</f>
        <v>-4.84396311218388E-2</v>
      </c>
      <c r="L94" s="35">
        <f t="shared" ca="1" si="55"/>
        <v>-2.962900870062013E-2</v>
      </c>
      <c r="M94" s="37">
        <f t="shared" ca="1" si="55"/>
        <v>-8.2057998320098635E-3</v>
      </c>
      <c r="N94" s="37">
        <f t="shared" ca="1" si="55"/>
        <v>1.6414902897587069E-2</v>
      </c>
      <c r="O94" s="37">
        <f t="shared" ca="1" si="55"/>
        <v>4.5006686712602884E-2</v>
      </c>
      <c r="P94" s="37">
        <f t="shared" ca="1" si="55"/>
        <v>7.8614572951305473E-2</v>
      </c>
      <c r="Q94" s="37">
        <f t="shared" ca="1" si="55"/>
        <v>0.11868551423591267</v>
      </c>
      <c r="R94" s="35">
        <f t="shared" ca="1" si="55"/>
        <v>0.16728218770873404</v>
      </c>
    </row>
    <row r="95" spans="8:21" ht="15" customHeight="1">
      <c r="H95" s="377"/>
      <c r="I95" s="378"/>
      <c r="J95" s="36">
        <f t="shared" ref="J95" si="56">J45</f>
        <v>8.6999999999999994E-2</v>
      </c>
      <c r="K95" s="35">
        <f t="shared" ref="K95:R95" ca="1" si="57">K45</f>
        <v>-7.8551668297844435E-2</v>
      </c>
      <c r="L95" s="35">
        <f t="shared" ca="1" si="57"/>
        <v>-6.2506053127248329E-2</v>
      </c>
      <c r="M95" s="37">
        <f t="shared" ca="1" si="57"/>
        <v>-4.4376591830600498E-2</v>
      </c>
      <c r="N95" s="37">
        <f t="shared" ca="1" si="57"/>
        <v>-2.3729149798307203E-2</v>
      </c>
      <c r="O95" s="37">
        <f t="shared" ca="1" si="57"/>
        <v>0</v>
      </c>
      <c r="P95" s="37">
        <f t="shared" ca="1" si="57"/>
        <v>2.7556432023840616E-2</v>
      </c>
      <c r="Q95" s="37">
        <f t="shared" ca="1" si="57"/>
        <v>5.9947325806249951E-2</v>
      </c>
      <c r="R95" s="35">
        <f t="shared" ca="1" si="57"/>
        <v>9.8567237623737869E-2</v>
      </c>
    </row>
    <row r="96" spans="8:21" ht="15" customHeight="1">
      <c r="H96" s="377"/>
      <c r="I96" s="378"/>
      <c r="J96" s="36">
        <f t="shared" ref="J96" si="58">J46</f>
        <v>9.1999999999999998E-2</v>
      </c>
      <c r="K96" s="35">
        <f t="shared" ref="K96:R96" ca="1" si="59">K46</f>
        <v>-0.10528589143887579</v>
      </c>
      <c r="L96" s="35">
        <f t="shared" ca="1" si="59"/>
        <v>-9.1499911477645468E-2</v>
      </c>
      <c r="M96" s="37">
        <f t="shared" ca="1" si="59"/>
        <v>-7.6032714447972216E-2</v>
      </c>
      <c r="N96" s="37">
        <f t="shared" ca="1" si="59"/>
        <v>-5.8556790531328562E-2</v>
      </c>
      <c r="O96" s="37">
        <f t="shared" ca="1" si="59"/>
        <v>-3.8653654959595607E-2</v>
      </c>
      <c r="P96" s="37">
        <f t="shared" ca="1" si="59"/>
        <v>-1.5779902138350232E-2</v>
      </c>
      <c r="Q96" s="37">
        <f t="shared" ca="1" si="59"/>
        <v>1.0783165654064009E-2</v>
      </c>
      <c r="R96" s="35">
        <f t="shared" ca="1" si="59"/>
        <v>4.2006420778480491E-2</v>
      </c>
    </row>
    <row r="97" spans="8:18" ht="15" customHeight="1">
      <c r="H97" s="377"/>
      <c r="I97" s="378"/>
      <c r="J97" s="36">
        <f t="shared" ref="J97" si="60">J47</f>
        <v>9.7000000000000003E-2</v>
      </c>
      <c r="K97" s="35">
        <f t="shared" ref="K97:R97" ca="1" si="61">K47</f>
        <v>-0.12916744629090071</v>
      </c>
      <c r="L97" s="35">
        <f t="shared" ca="1" si="61"/>
        <v>-0.11724643093002285</v>
      </c>
      <c r="M97" s="37">
        <f t="shared" ca="1" si="61"/>
        <v>-0.10395518391846925</v>
      </c>
      <c r="N97" s="37">
        <f t="shared" ca="1" si="61"/>
        <v>-8.9043053125019145E-2</v>
      </c>
      <c r="O97" s="37">
        <f t="shared" ca="1" si="61"/>
        <v>-7.219428196878297E-2</v>
      </c>
      <c r="P97" s="37">
        <f t="shared" ca="1" si="61"/>
        <v>-5.3005403707514165E-2</v>
      </c>
      <c r="Q97" s="37">
        <f t="shared" ca="1" si="61"/>
        <v>-3.0952513765459044E-2</v>
      </c>
      <c r="R97" s="35">
        <f t="shared" ca="1" si="61"/>
        <v>-5.3427060908144419E-3</v>
      </c>
    </row>
    <row r="98" spans="8:18" ht="15" customHeight="1">
      <c r="H98" s="377"/>
      <c r="I98" s="378"/>
      <c r="J98" s="36">
        <f t="shared" ref="J98" si="62">J48</f>
        <v>0.10200000000000001</v>
      </c>
      <c r="K98" s="35">
        <f t="shared" ref="K98:R98" ca="1" si="63">K48</f>
        <v>-0.15061841993225167</v>
      </c>
      <c r="L98" s="35">
        <f t="shared" ca="1" si="63"/>
        <v>-0.14025027241586863</v>
      </c>
      <c r="M98" s="35">
        <f t="shared" ca="1" si="63"/>
        <v>-0.12875515234335677</v>
      </c>
      <c r="N98" s="35">
        <f t="shared" ca="1" si="63"/>
        <v>-0.11593875410159094</v>
      </c>
      <c r="O98" s="35">
        <f t="shared" ca="1" si="63"/>
        <v>-0.10155938046448743</v>
      </c>
      <c r="P98" s="35">
        <f t="shared" ca="1" si="63"/>
        <v>-8.5312555705682525E-2</v>
      </c>
      <c r="Q98" s="35">
        <f t="shared" ca="1" si="63"/>
        <v>-6.6809227508154434E-2</v>
      </c>
      <c r="R98" s="35">
        <f t="shared" ca="1" si="63"/>
        <v>-4.5544208534875952E-2</v>
      </c>
    </row>
  </sheetData>
  <mergeCells count="8">
    <mergeCell ref="H81:I87"/>
    <mergeCell ref="H91:J91"/>
    <mergeCell ref="H92:I98"/>
    <mergeCell ref="H30:J30"/>
    <mergeCell ref="H31:I37"/>
    <mergeCell ref="H41:J41"/>
    <mergeCell ref="H42:I48"/>
    <mergeCell ref="H80:J80"/>
  </mergeCells>
  <phoneticPr fontId="5" type="noConversion"/>
  <pageMargins left="0.7" right="0.7" top="0.75" bottom="0.75" header="0.3" footer="0.3"/>
  <pageSetup paperSize="9" scale="67" orientation="landscape" r:id="rId1"/>
  <rowBreaks count="1" manualBreakCount="1">
    <brk id="50" min="1" max="2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J376"/>
  <sheetViews>
    <sheetView topLeftCell="A119" workbookViewId="0">
      <selection activeCell="D132" sqref="D132"/>
    </sheetView>
  </sheetViews>
  <sheetFormatPr baseColWidth="10" defaultColWidth="9.1640625" defaultRowHeight="12"/>
  <cols>
    <col min="1" max="1" width="43.33203125" style="11" customWidth="1"/>
    <col min="2" max="11" width="10.6640625" style="11" customWidth="1"/>
    <col min="12" max="16384" width="9.1640625" style="11"/>
  </cols>
  <sheetData>
    <row r="1" spans="1:10" ht="13">
      <c r="A1" s="5" t="s">
        <v>56</v>
      </c>
      <c r="B1" s="2" t="s">
        <v>508</v>
      </c>
      <c r="C1" s="5"/>
      <c r="E1" s="6"/>
      <c r="F1" s="6"/>
      <c r="G1" s="6"/>
      <c r="H1" s="6"/>
      <c r="J1" s="6"/>
    </row>
    <row r="2" spans="1:10" ht="13">
      <c r="A2" s="5" t="s">
        <v>57</v>
      </c>
      <c r="B2" s="6" t="s">
        <v>647</v>
      </c>
      <c r="C2" s="5"/>
      <c r="E2" s="6"/>
      <c r="F2" s="6"/>
      <c r="G2" s="6"/>
      <c r="H2" s="6"/>
      <c r="J2" s="6"/>
    </row>
    <row r="3" spans="1:10" ht="13">
      <c r="A3" s="5" t="s">
        <v>58</v>
      </c>
      <c r="B3" s="1">
        <v>40543</v>
      </c>
      <c r="C3" s="1">
        <v>40908</v>
      </c>
      <c r="D3" s="1">
        <v>41274</v>
      </c>
      <c r="E3" s="1">
        <v>41639</v>
      </c>
      <c r="F3" s="1">
        <v>42004</v>
      </c>
      <c r="G3" s="1">
        <v>42369</v>
      </c>
      <c r="H3" s="1">
        <v>42735</v>
      </c>
    </row>
    <row r="4" spans="1:10" ht="14" thickBot="1">
      <c r="A4" s="7" t="s">
        <v>59</v>
      </c>
      <c r="B4" s="8" t="s">
        <v>60</v>
      </c>
      <c r="C4" s="8" t="s">
        <v>60</v>
      </c>
      <c r="D4" s="8" t="s">
        <v>60</v>
      </c>
      <c r="E4" s="8" t="s">
        <v>60</v>
      </c>
      <c r="F4" s="8" t="s">
        <v>60</v>
      </c>
      <c r="G4" s="8" t="s">
        <v>60</v>
      </c>
      <c r="H4" s="8" t="s">
        <v>60</v>
      </c>
    </row>
    <row r="6" spans="1:10" ht="13">
      <c r="A6" s="4" t="s">
        <v>61</v>
      </c>
      <c r="B6" s="4"/>
      <c r="C6" s="4"/>
      <c r="D6" s="4"/>
      <c r="E6" s="4"/>
      <c r="F6" s="4"/>
      <c r="G6" s="4"/>
      <c r="H6" s="4"/>
    </row>
    <row r="7" spans="1:10" ht="13">
      <c r="A7" s="10" t="s">
        <v>62</v>
      </c>
      <c r="B7" s="10">
        <v>461.87670000000003</v>
      </c>
      <c r="C7" s="10">
        <v>547.98667809000005</v>
      </c>
      <c r="D7" s="10">
        <v>695.45503898000004</v>
      </c>
      <c r="E7" s="10">
        <v>626.88590052999996</v>
      </c>
      <c r="F7" s="10">
        <v>824.53252164999992</v>
      </c>
      <c r="G7" s="10">
        <v>1145.9251727599999</v>
      </c>
      <c r="H7" s="10">
        <v>1183.4588358399999</v>
      </c>
    </row>
    <row r="8" spans="1:10">
      <c r="A8" s="11" t="s">
        <v>63</v>
      </c>
      <c r="B8" s="11">
        <v>461.87670000000003</v>
      </c>
      <c r="C8" s="11">
        <v>547.98667809000005</v>
      </c>
      <c r="D8" s="11">
        <v>695.45503898000004</v>
      </c>
      <c r="E8" s="11">
        <v>626.88590052999996</v>
      </c>
      <c r="F8" s="11">
        <v>824.53252164999992</v>
      </c>
      <c r="G8" s="11">
        <v>1145.9251727599999</v>
      </c>
      <c r="H8" s="11">
        <v>1183.4588358399999</v>
      </c>
    </row>
    <row r="9" spans="1:10">
      <c r="A9" s="11" t="s">
        <v>64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</row>
    <row r="10" spans="1:10">
      <c r="A10" s="11" t="s">
        <v>65</v>
      </c>
      <c r="B10" s="11">
        <v>0</v>
      </c>
      <c r="C10" s="11">
        <v>0</v>
      </c>
      <c r="D10" s="10">
        <v>0</v>
      </c>
      <c r="E10" s="11">
        <v>0</v>
      </c>
      <c r="F10" s="11">
        <v>0</v>
      </c>
      <c r="G10" s="11">
        <v>0</v>
      </c>
      <c r="H10" s="11">
        <v>0</v>
      </c>
    </row>
    <row r="11" spans="1:10">
      <c r="A11" s="11" t="s">
        <v>66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</row>
    <row r="12" spans="1:10" ht="13">
      <c r="A12" s="10" t="s">
        <v>67</v>
      </c>
      <c r="B12" s="10">
        <v>430.34359999999998</v>
      </c>
      <c r="C12" s="10">
        <v>509.28100258999996</v>
      </c>
      <c r="D12" s="10">
        <v>661.77433748999999</v>
      </c>
      <c r="E12" s="10">
        <v>558.6127042999999</v>
      </c>
      <c r="F12" s="10">
        <v>790.91915615999994</v>
      </c>
      <c r="G12" s="10">
        <v>1110.2239673299998</v>
      </c>
      <c r="H12" s="10">
        <v>1051.8387982300001</v>
      </c>
    </row>
    <row r="13" spans="1:10">
      <c r="A13" s="11" t="s">
        <v>68</v>
      </c>
      <c r="B13" s="11">
        <v>373.57040000000001</v>
      </c>
      <c r="C13" s="11">
        <v>443.59173013999998</v>
      </c>
      <c r="D13" s="11">
        <v>583.60375758000009</v>
      </c>
      <c r="E13" s="11">
        <v>481.73289618000001</v>
      </c>
      <c r="F13" s="11">
        <v>700.35727312000006</v>
      </c>
      <c r="G13" s="11">
        <v>987.37176652999995</v>
      </c>
      <c r="H13" s="11">
        <v>898.66997719000005</v>
      </c>
    </row>
    <row r="14" spans="1:10">
      <c r="A14" s="11" t="s">
        <v>69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</row>
    <row r="15" spans="1:10">
      <c r="A15" s="11" t="s">
        <v>70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</row>
    <row r="16" spans="1:10">
      <c r="A16" s="11" t="s">
        <v>71</v>
      </c>
      <c r="B16" s="11">
        <v>0</v>
      </c>
      <c r="C16" s="11">
        <v>0</v>
      </c>
      <c r="D16" s="10">
        <v>0</v>
      </c>
      <c r="E16" s="11">
        <v>0</v>
      </c>
      <c r="F16" s="11">
        <v>0</v>
      </c>
      <c r="G16" s="11">
        <v>0</v>
      </c>
      <c r="H16" s="11">
        <v>0</v>
      </c>
    </row>
    <row r="17" spans="1:8">
      <c r="A17" s="11" t="s">
        <v>72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</row>
    <row r="18" spans="1:8">
      <c r="A18" s="11" t="s">
        <v>73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</row>
    <row r="19" spans="1:8">
      <c r="A19" s="11" t="s">
        <v>74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</row>
    <row r="20" spans="1:8">
      <c r="A20" s="11" t="s">
        <v>75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</row>
    <row r="21" spans="1:8">
      <c r="A21" s="11" t="s">
        <v>76</v>
      </c>
      <c r="B21" s="11">
        <v>1.5657000000000001</v>
      </c>
      <c r="C21" s="11">
        <v>1.9447051799999999</v>
      </c>
      <c r="D21" s="11">
        <v>1.9172514899999999</v>
      </c>
      <c r="E21" s="11">
        <v>2.6110996499999999</v>
      </c>
      <c r="F21" s="11">
        <v>2.0170915200000001</v>
      </c>
      <c r="G21" s="11">
        <v>3.5291542599999999</v>
      </c>
      <c r="H21" s="11">
        <v>6.9187416900000001</v>
      </c>
    </row>
    <row r="22" spans="1:8">
      <c r="A22" s="11" t="s">
        <v>77</v>
      </c>
      <c r="B22" s="11">
        <v>20.7684</v>
      </c>
      <c r="C22" s="11">
        <v>23.963897879999998</v>
      </c>
      <c r="D22" s="11">
        <v>27.041048679999999</v>
      </c>
      <c r="E22" s="11">
        <v>30.041741819999999</v>
      </c>
      <c r="F22" s="11">
        <v>46.772238299999998</v>
      </c>
      <c r="G22" s="11">
        <v>58.058015619999999</v>
      </c>
      <c r="H22" s="11">
        <v>75.867414909999994</v>
      </c>
    </row>
    <row r="23" spans="1:8">
      <c r="A23" s="11" t="s">
        <v>78</v>
      </c>
      <c r="B23" s="11">
        <v>18.6662</v>
      </c>
      <c r="C23" s="11">
        <v>22.297238149999998</v>
      </c>
      <c r="D23" s="10">
        <v>30.56863237</v>
      </c>
      <c r="E23" s="11">
        <v>33.386570069999998</v>
      </c>
      <c r="F23" s="11">
        <v>41.085248679999999</v>
      </c>
      <c r="G23" s="11">
        <v>58.860851959999998</v>
      </c>
      <c r="H23" s="11">
        <v>71.71347437</v>
      </c>
    </row>
    <row r="24" spans="1:8">
      <c r="A24" s="11" t="s">
        <v>79</v>
      </c>
      <c r="B24" s="11">
        <v>13.0657</v>
      </c>
      <c r="C24" s="11">
        <v>15.5813814</v>
      </c>
      <c r="D24" s="11">
        <v>16.17296777</v>
      </c>
      <c r="E24" s="11">
        <v>8.7501805099999999</v>
      </c>
      <c r="F24" s="11">
        <v>0.3609019</v>
      </c>
      <c r="G24" s="11">
        <v>-2.50609211</v>
      </c>
      <c r="H24" s="11">
        <v>-4.7272635799999998</v>
      </c>
    </row>
    <row r="25" spans="1:8">
      <c r="A25" s="11" t="s">
        <v>80</v>
      </c>
      <c r="B25" s="11">
        <v>2.7071999999999998</v>
      </c>
      <c r="C25" s="11">
        <v>1.9020498400000001</v>
      </c>
      <c r="D25" s="11">
        <v>2.4706796</v>
      </c>
      <c r="E25" s="11">
        <v>2.0902160699999999</v>
      </c>
      <c r="F25" s="11">
        <v>0.32640264000000002</v>
      </c>
      <c r="G25" s="11">
        <v>4.9102710700000003</v>
      </c>
      <c r="H25" s="11">
        <v>3.3964536499999998</v>
      </c>
    </row>
    <row r="26" spans="1:8" ht="13">
      <c r="A26" s="10" t="s">
        <v>81</v>
      </c>
    </row>
    <row r="27" spans="1:8">
      <c r="A27" s="11" t="s">
        <v>82</v>
      </c>
      <c r="B27" s="11">
        <v>1.2999999999999999E-3</v>
      </c>
      <c r="C27" s="11">
        <v>0</v>
      </c>
      <c r="D27" s="11">
        <v>0</v>
      </c>
      <c r="E27" s="11">
        <v>0</v>
      </c>
      <c r="F27" s="11">
        <v>0.74909999999999999</v>
      </c>
      <c r="G27" s="11">
        <v>0.21149999999999999</v>
      </c>
      <c r="H27" s="11">
        <v>-0.21529999999999999</v>
      </c>
    </row>
    <row r="28" spans="1:8">
      <c r="A28" s="11" t="s">
        <v>83</v>
      </c>
      <c r="B28" s="11">
        <v>9.2999999999999999E-2</v>
      </c>
      <c r="C28" s="11">
        <v>3.6250000000000002E-3</v>
      </c>
      <c r="D28" s="11">
        <v>1.7537509999999999E-2</v>
      </c>
      <c r="E28" s="11">
        <v>1.243998E-2</v>
      </c>
      <c r="F28" s="11">
        <v>0.48086735999999997</v>
      </c>
      <c r="G28" s="11">
        <v>7.6122299999999993E-3</v>
      </c>
      <c r="H28" s="11">
        <v>-7.5340299999999997E-3</v>
      </c>
    </row>
    <row r="29" spans="1:8">
      <c r="A29" s="11" t="s">
        <v>84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-3.86986E-2</v>
      </c>
    </row>
    <row r="30" spans="1:8">
      <c r="A30" s="11" t="s">
        <v>85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</row>
    <row r="31" spans="1:8">
      <c r="A31" s="11" t="s">
        <v>86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</row>
    <row r="32" spans="1:8">
      <c r="A32" s="11" t="s">
        <v>87</v>
      </c>
      <c r="B32" s="11">
        <v>-1E-4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</row>
    <row r="33" spans="1:8" ht="13">
      <c r="A33" s="10" t="s">
        <v>88</v>
      </c>
      <c r="B33" s="10">
        <v>31.627300000000002</v>
      </c>
      <c r="C33" s="10">
        <v>38.709300499999998</v>
      </c>
      <c r="D33" s="10">
        <v>33.698239000000001</v>
      </c>
      <c r="E33" s="10">
        <v>68.285636209999993</v>
      </c>
      <c r="F33" s="10">
        <v>34.843332850000003</v>
      </c>
      <c r="G33" s="10">
        <v>35.920317659999995</v>
      </c>
      <c r="H33" s="10">
        <v>131.39720358</v>
      </c>
    </row>
    <row r="34" spans="1:8">
      <c r="A34" s="11" t="s">
        <v>89</v>
      </c>
      <c r="B34" s="11">
        <v>10.411199999999999</v>
      </c>
      <c r="C34" s="11">
        <v>10.363101859999999</v>
      </c>
      <c r="D34" s="11">
        <v>13.0798104</v>
      </c>
      <c r="E34" s="11">
        <v>7.8784998000000002</v>
      </c>
      <c r="F34" s="11">
        <v>15.50826391</v>
      </c>
      <c r="G34" s="11">
        <v>15.276468490000001</v>
      </c>
      <c r="H34" s="11">
        <v>8.0172846900000003</v>
      </c>
    </row>
    <row r="35" spans="1:8">
      <c r="A35" s="11" t="s">
        <v>90</v>
      </c>
      <c r="B35" s="11">
        <v>3.0327000000000002</v>
      </c>
      <c r="C35" s="11">
        <v>0.98928236000000003</v>
      </c>
      <c r="D35" s="11">
        <v>1.9427852700000001</v>
      </c>
      <c r="E35" s="11">
        <v>1.33227999</v>
      </c>
      <c r="F35" s="11">
        <v>2.0027132499999998</v>
      </c>
      <c r="G35" s="11">
        <v>2.2514715999999999</v>
      </c>
      <c r="H35" s="11">
        <v>2.6466868799999999</v>
      </c>
    </row>
    <row r="36" spans="1:8">
      <c r="A36" s="11" t="s">
        <v>91</v>
      </c>
      <c r="B36" s="11">
        <v>3.7999999999999999E-2</v>
      </c>
      <c r="C36" s="11">
        <v>0</v>
      </c>
      <c r="D36" s="11">
        <v>0.87402510999999994</v>
      </c>
      <c r="E36" s="11">
        <v>0</v>
      </c>
      <c r="F36" s="11">
        <v>0</v>
      </c>
      <c r="G36" s="11">
        <v>0.1995741</v>
      </c>
      <c r="H36" s="11">
        <v>0.17269282999999999</v>
      </c>
    </row>
    <row r="37" spans="1:8">
      <c r="A37" s="11" t="s">
        <v>92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</row>
    <row r="38" spans="1:8">
      <c r="A38" s="11" t="s">
        <v>93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</row>
    <row r="39" spans="1:8" ht="13">
      <c r="A39" s="10" t="s">
        <v>94</v>
      </c>
      <c r="B39" s="10">
        <v>39.005800000000001</v>
      </c>
      <c r="C39" s="10">
        <v>48.083120000000001</v>
      </c>
      <c r="D39" s="10">
        <v>44.835264130000006</v>
      </c>
      <c r="E39" s="10">
        <v>74.831856019999989</v>
      </c>
      <c r="F39" s="10">
        <v>48.34888351</v>
      </c>
      <c r="G39" s="10">
        <v>48.945314549999999</v>
      </c>
      <c r="H39" s="10">
        <v>136.76780138999999</v>
      </c>
    </row>
    <row r="40" spans="1:8">
      <c r="A40" s="11" t="s">
        <v>95</v>
      </c>
      <c r="B40" s="11">
        <v>2.8811</v>
      </c>
      <c r="C40" s="11">
        <v>4.2754756600000006</v>
      </c>
      <c r="D40" s="10">
        <v>3.6224810299999999</v>
      </c>
      <c r="E40" s="11">
        <v>10.283351300000001</v>
      </c>
      <c r="F40" s="11">
        <v>8.0812101700000003</v>
      </c>
      <c r="G40" s="11">
        <v>6.7785216100000003</v>
      </c>
      <c r="H40" s="11">
        <v>28.127304370000001</v>
      </c>
    </row>
    <row r="41" spans="1:8">
      <c r="A41" s="11" t="s">
        <v>96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</row>
    <row r="42" spans="1:8">
      <c r="A42" s="11" t="s">
        <v>97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</row>
    <row r="43" spans="1:8">
      <c r="A43" s="11" t="s">
        <v>98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</row>
    <row r="44" spans="1:8" ht="13">
      <c r="A44" s="10" t="s">
        <v>99</v>
      </c>
      <c r="B44" s="10">
        <v>36.124699999999997</v>
      </c>
      <c r="C44" s="10">
        <v>43.807644340000003</v>
      </c>
      <c r="D44" s="10">
        <v>41.212783100000003</v>
      </c>
      <c r="E44" s="10">
        <v>64.548504719999997</v>
      </c>
      <c r="F44" s="10">
        <v>40.267673340000002</v>
      </c>
      <c r="G44" s="10">
        <v>42.166792940000001</v>
      </c>
      <c r="H44" s="10">
        <v>108.64049702</v>
      </c>
    </row>
    <row r="45" spans="1:8">
      <c r="A45" s="11" t="s">
        <v>100</v>
      </c>
      <c r="B45" s="11">
        <v>2.544</v>
      </c>
      <c r="C45" s="11">
        <v>4.5535545499999994</v>
      </c>
      <c r="D45" s="11">
        <v>3.8093247200000002</v>
      </c>
      <c r="E45" s="11">
        <v>3.4616466899999998</v>
      </c>
      <c r="F45" s="11">
        <v>3.4256041600000002</v>
      </c>
      <c r="G45" s="11">
        <v>4.2202677499999997</v>
      </c>
      <c r="H45" s="11">
        <v>6.2734361399999994</v>
      </c>
    </row>
    <row r="46" spans="1:8" ht="13">
      <c r="A46" s="10" t="s">
        <v>648</v>
      </c>
      <c r="B46" s="10">
        <v>33.5807</v>
      </c>
      <c r="C46" s="10">
        <v>39.254089790000002</v>
      </c>
      <c r="D46" s="10">
        <v>37.403458380000004</v>
      </c>
      <c r="E46" s="10">
        <v>61.086858030000002</v>
      </c>
      <c r="F46" s="10">
        <v>36.842069180000003</v>
      </c>
      <c r="G46" s="10">
        <v>37.946525189999996</v>
      </c>
      <c r="H46" s="10">
        <v>102.36706088</v>
      </c>
    </row>
    <row r="47" spans="1:8" ht="13">
      <c r="A47" s="10" t="s">
        <v>101</v>
      </c>
      <c r="D47" s="10"/>
    </row>
    <row r="48" spans="1:8">
      <c r="A48" s="11" t="s">
        <v>102</v>
      </c>
      <c r="B48" s="11">
        <v>0.67</v>
      </c>
      <c r="C48" s="11">
        <v>0.7</v>
      </c>
      <c r="D48" s="11">
        <v>0.64</v>
      </c>
      <c r="E48" s="11">
        <v>1.05</v>
      </c>
      <c r="F48" s="11">
        <v>0.5</v>
      </c>
      <c r="G48" s="11">
        <v>0.32</v>
      </c>
      <c r="H48" s="11">
        <v>0.87</v>
      </c>
    </row>
    <row r="49" spans="1:8">
      <c r="A49" s="11" t="s">
        <v>103</v>
      </c>
      <c r="B49" s="11">
        <v>0.67</v>
      </c>
      <c r="C49" s="11">
        <v>0.7</v>
      </c>
      <c r="D49" s="11">
        <v>0.64</v>
      </c>
      <c r="E49" s="11">
        <v>1.05</v>
      </c>
      <c r="F49" s="11">
        <v>0.5</v>
      </c>
      <c r="G49" s="11">
        <v>0.32</v>
      </c>
      <c r="H49" s="11">
        <v>0.87</v>
      </c>
    </row>
    <row r="53" spans="1:8" ht="13">
      <c r="A53" s="4" t="s">
        <v>104</v>
      </c>
      <c r="B53" s="4"/>
      <c r="C53" s="4"/>
      <c r="D53" s="4"/>
      <c r="E53" s="4"/>
      <c r="F53" s="4"/>
      <c r="G53" s="4"/>
      <c r="H53" s="4"/>
    </row>
    <row r="54" spans="1:8" ht="13">
      <c r="A54" s="10" t="s">
        <v>105</v>
      </c>
    </row>
    <row r="55" spans="1:8">
      <c r="A55" s="11" t="s">
        <v>106</v>
      </c>
      <c r="B55" s="11">
        <v>79.193799999999996</v>
      </c>
      <c r="C55" s="11">
        <v>84.591019239999994</v>
      </c>
      <c r="D55" s="11">
        <v>117.00016292000001</v>
      </c>
      <c r="E55" s="11">
        <v>67.111494559999997</v>
      </c>
      <c r="F55" s="11">
        <v>427.67194108000001</v>
      </c>
      <c r="G55" s="11">
        <v>425.85023999000003</v>
      </c>
      <c r="H55" s="11">
        <v>328.80620489999995</v>
      </c>
    </row>
    <row r="56" spans="1:8">
      <c r="A56" s="11" t="s">
        <v>107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</row>
    <row r="57" spans="1:8">
      <c r="A57" s="11" t="s">
        <v>108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</row>
    <row r="58" spans="1:8">
      <c r="A58" s="11" t="s">
        <v>109</v>
      </c>
      <c r="B58" s="11">
        <v>0</v>
      </c>
      <c r="C58" s="11">
        <v>0</v>
      </c>
      <c r="D58" s="11">
        <v>0</v>
      </c>
      <c r="E58" s="11">
        <v>0</v>
      </c>
      <c r="F58" s="11">
        <v>0.74909999999999999</v>
      </c>
      <c r="G58" s="11">
        <v>0.96060000000000001</v>
      </c>
      <c r="H58" s="11">
        <v>0.74529999999999996</v>
      </c>
    </row>
    <row r="59" spans="1:8">
      <c r="A59" s="11" t="s">
        <v>110</v>
      </c>
      <c r="B59" s="11">
        <v>3.3721999999999999</v>
      </c>
      <c r="C59" s="11">
        <v>5.4119811100000002</v>
      </c>
      <c r="D59" s="11">
        <v>6.6946519999999996</v>
      </c>
      <c r="E59" s="11">
        <v>7.9200832400000003</v>
      </c>
      <c r="F59" s="11">
        <v>31.309759600000003</v>
      </c>
      <c r="G59" s="11">
        <v>88.945965799999996</v>
      </c>
      <c r="H59" s="11">
        <v>138.27320218</v>
      </c>
    </row>
    <row r="60" spans="1:8">
      <c r="A60" s="11" t="s">
        <v>111</v>
      </c>
      <c r="B60" s="11">
        <v>93.633799999999994</v>
      </c>
      <c r="C60" s="11">
        <v>110.64697548000001</v>
      </c>
      <c r="D60" s="11">
        <v>153.09587056999999</v>
      </c>
      <c r="E60" s="11">
        <v>164.83185334000001</v>
      </c>
      <c r="F60" s="11">
        <v>211.97999959999999</v>
      </c>
      <c r="G60" s="11">
        <v>295.82131306999997</v>
      </c>
      <c r="H60" s="11">
        <v>305.29558948000005</v>
      </c>
    </row>
    <row r="61" spans="1:8">
      <c r="A61" s="11" t="s">
        <v>112</v>
      </c>
      <c r="B61" s="11">
        <v>9.7445000000000004</v>
      </c>
      <c r="C61" s="11">
        <v>7.5523340599999997</v>
      </c>
      <c r="D61" s="11">
        <v>15.99243721</v>
      </c>
      <c r="E61" s="11">
        <v>23.27178155</v>
      </c>
      <c r="F61" s="11">
        <v>29.846843719999999</v>
      </c>
      <c r="G61" s="11">
        <v>33.453246839999998</v>
      </c>
      <c r="H61" s="11">
        <v>20.106107519999998</v>
      </c>
    </row>
    <row r="62" spans="1:8">
      <c r="A62" s="11" t="s">
        <v>113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</row>
    <row r="63" spans="1:8">
      <c r="A63" s="11" t="s">
        <v>114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</row>
    <row r="64" spans="1:8">
      <c r="A64" s="11" t="s">
        <v>115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</row>
    <row r="65" spans="1:8">
      <c r="A65" s="11" t="s">
        <v>116</v>
      </c>
      <c r="B65" s="11">
        <v>0</v>
      </c>
      <c r="C65" s="11">
        <v>0</v>
      </c>
      <c r="D65" s="11">
        <v>0</v>
      </c>
      <c r="E65" s="11">
        <v>0</v>
      </c>
      <c r="F65" s="11">
        <v>3.1548611099999997</v>
      </c>
      <c r="G65" s="11">
        <v>4.9708333300000005</v>
      </c>
      <c r="H65" s="11">
        <v>2.7612638899999999</v>
      </c>
    </row>
    <row r="66" spans="1:8">
      <c r="A66" s="11" t="s">
        <v>117</v>
      </c>
      <c r="B66" s="11">
        <v>3.2222</v>
      </c>
      <c r="C66" s="11">
        <v>6.2037657900000003</v>
      </c>
      <c r="D66" s="11">
        <v>3.6648299</v>
      </c>
      <c r="E66" s="11">
        <v>10.619103449999999</v>
      </c>
      <c r="F66" s="11">
        <v>6.9708875800000003</v>
      </c>
      <c r="G66" s="11">
        <v>5.9321507699999998</v>
      </c>
      <c r="H66" s="11">
        <v>6.3974980800000001</v>
      </c>
    </row>
    <row r="67" spans="1:8">
      <c r="A67" s="11" t="s">
        <v>118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</row>
    <row r="68" spans="1:8">
      <c r="A68" s="11" t="s">
        <v>119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</row>
    <row r="69" spans="1:8">
      <c r="A69" s="11" t="s">
        <v>120</v>
      </c>
      <c r="B69" s="11">
        <v>77.907200000000003</v>
      </c>
      <c r="C69" s="11">
        <v>87.098158080000005</v>
      </c>
      <c r="D69" s="11">
        <v>101.11977529000001</v>
      </c>
      <c r="E69" s="11">
        <v>117.59367969</v>
      </c>
      <c r="F69" s="11">
        <v>149.73906672000001</v>
      </c>
      <c r="G69" s="11">
        <v>176.79059793000002</v>
      </c>
      <c r="H69" s="11">
        <v>138.91072518000001</v>
      </c>
    </row>
    <row r="70" spans="1:8">
      <c r="A70" s="11" t="s">
        <v>121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</row>
    <row r="71" spans="1:8">
      <c r="A71" s="11" t="s">
        <v>122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</row>
    <row r="72" spans="1:8">
      <c r="A72" s="11" t="s">
        <v>123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</row>
    <row r="73" spans="1:8">
      <c r="A73" s="11" t="s">
        <v>124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1.52309469</v>
      </c>
    </row>
    <row r="74" spans="1:8">
      <c r="A74" s="11" t="s">
        <v>125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</row>
    <row r="75" spans="1:8">
      <c r="A75" s="11" t="s">
        <v>126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</row>
    <row r="76" spans="1:8" ht="13">
      <c r="A76" s="10" t="s">
        <v>127</v>
      </c>
      <c r="B76" s="10">
        <v>267.07369999999997</v>
      </c>
      <c r="C76" s="10">
        <v>301.50423375999998</v>
      </c>
      <c r="D76" s="10">
        <v>397.56772788999996</v>
      </c>
      <c r="E76" s="10">
        <v>391.34799583</v>
      </c>
      <c r="F76" s="10">
        <v>861.42245940999999</v>
      </c>
      <c r="G76" s="10">
        <v>1032.7249477299999</v>
      </c>
      <c r="H76" s="10">
        <v>942.81898591999993</v>
      </c>
    </row>
    <row r="77" spans="1:8" ht="13">
      <c r="A77" s="10" t="s">
        <v>128</v>
      </c>
    </row>
    <row r="78" spans="1:8">
      <c r="A78" s="11" t="s">
        <v>129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</row>
    <row r="79" spans="1:8">
      <c r="A79" s="11" t="s">
        <v>130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</row>
    <row r="80" spans="1:8">
      <c r="A80" s="11" t="s">
        <v>131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</row>
    <row r="81" spans="1:8">
      <c r="A81" s="11" t="s">
        <v>132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</row>
    <row r="82" spans="1:8">
      <c r="A82" s="11" t="s">
        <v>133</v>
      </c>
      <c r="B82" s="11">
        <v>0.06</v>
      </c>
      <c r="C82" s="11">
        <v>0.17025000000000001</v>
      </c>
      <c r="D82" s="11">
        <v>0.17025000000000001</v>
      </c>
      <c r="E82" s="11">
        <v>0.29025000000000001</v>
      </c>
      <c r="F82" s="11">
        <v>0.29025000000000001</v>
      </c>
      <c r="G82" s="11">
        <v>0.29025000000000001</v>
      </c>
      <c r="H82" s="11">
        <v>12.2515514</v>
      </c>
    </row>
    <row r="83" spans="1:8">
      <c r="A83" s="11" t="s">
        <v>134</v>
      </c>
      <c r="B83" s="11">
        <v>1.8411</v>
      </c>
      <c r="C83" s="11">
        <v>2.20143333</v>
      </c>
      <c r="D83" s="11">
        <v>1.7332887399999999</v>
      </c>
      <c r="E83" s="11">
        <v>1.6286638600000001</v>
      </c>
      <c r="F83" s="11">
        <v>1.52403902</v>
      </c>
      <c r="G83" s="11">
        <v>2.53706714</v>
      </c>
      <c r="H83" s="11">
        <v>2.3498360099999998</v>
      </c>
    </row>
    <row r="84" spans="1:8">
      <c r="A84" s="11" t="s">
        <v>135</v>
      </c>
      <c r="B84" s="11">
        <v>132.5352</v>
      </c>
      <c r="C84" s="11">
        <v>149.07556903</v>
      </c>
      <c r="D84" s="11">
        <v>145.17406912000001</v>
      </c>
      <c r="E84" s="11">
        <v>150.35203805</v>
      </c>
      <c r="F84" s="11">
        <v>162.34723466999998</v>
      </c>
      <c r="G84" s="11">
        <v>236.32841984000001</v>
      </c>
      <c r="H84" s="11">
        <v>246.58292553999999</v>
      </c>
    </row>
    <row r="85" spans="1:8">
      <c r="A85" s="11" t="s">
        <v>136</v>
      </c>
      <c r="B85" s="11">
        <v>0</v>
      </c>
      <c r="C85" s="11">
        <v>0</v>
      </c>
      <c r="D85" s="11">
        <v>16</v>
      </c>
      <c r="E85" s="11">
        <v>6.8712165399999998</v>
      </c>
      <c r="F85" s="11">
        <v>57.132923679999998</v>
      </c>
      <c r="G85" s="11">
        <v>1.4119250000000001</v>
      </c>
      <c r="H85" s="11">
        <v>79.594441379999992</v>
      </c>
    </row>
    <row r="86" spans="1:8">
      <c r="A86" s="11" t="s">
        <v>137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</row>
    <row r="87" spans="1:8">
      <c r="A87" s="11" t="s">
        <v>138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</row>
    <row r="88" spans="1:8">
      <c r="A88" s="11" t="s">
        <v>139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</row>
    <row r="89" spans="1:8">
      <c r="A89" s="11" t="s">
        <v>140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</row>
    <row r="90" spans="1:8">
      <c r="A90" s="11" t="s">
        <v>141</v>
      </c>
      <c r="B90" s="11">
        <v>18.309100000000001</v>
      </c>
      <c r="C90" s="11">
        <v>17.939132480000001</v>
      </c>
      <c r="D90" s="11">
        <v>17.527193140000001</v>
      </c>
      <c r="E90" s="11">
        <v>17.426579739999998</v>
      </c>
      <c r="F90" s="11">
        <v>17.00835082</v>
      </c>
      <c r="G90" s="11">
        <v>16.578053400000002</v>
      </c>
      <c r="H90" s="11">
        <v>28.575685850000003</v>
      </c>
    </row>
    <row r="91" spans="1:8">
      <c r="A91" s="11" t="s">
        <v>142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</row>
    <row r="92" spans="1:8">
      <c r="A92" s="11" t="s">
        <v>143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</row>
    <row r="93" spans="1:8">
      <c r="A93" s="11" t="s">
        <v>144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</row>
    <row r="94" spans="1:8">
      <c r="A94" s="11" t="s">
        <v>145</v>
      </c>
      <c r="B94" s="11">
        <v>2.1351</v>
      </c>
      <c r="C94" s="11">
        <v>1.7899386100000001</v>
      </c>
      <c r="D94" s="11">
        <v>1.48021157</v>
      </c>
      <c r="E94" s="11">
        <v>1.86328896</v>
      </c>
      <c r="F94" s="11">
        <v>1.83915505</v>
      </c>
      <c r="G94" s="11">
        <v>2.8155036499999997</v>
      </c>
      <c r="H94" s="11">
        <v>3.3702714600000001</v>
      </c>
    </row>
    <row r="95" spans="1:8">
      <c r="A95" s="11" t="s">
        <v>146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</row>
    <row r="96" spans="1:8">
      <c r="A96" s="11" t="s">
        <v>147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</row>
    <row r="97" spans="1:8">
      <c r="A97" s="11" t="s">
        <v>148</v>
      </c>
      <c r="B97" s="11">
        <v>1E-4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</row>
    <row r="98" spans="1:8" ht="13">
      <c r="A98" s="10" t="s">
        <v>149</v>
      </c>
      <c r="B98" s="10">
        <v>154.88059999999999</v>
      </c>
      <c r="C98" s="10">
        <v>171.17632344999998</v>
      </c>
      <c r="D98" s="10">
        <v>182.08501257</v>
      </c>
      <c r="E98" s="10">
        <v>178.43203715000001</v>
      </c>
      <c r="F98" s="10">
        <v>240.14195324000002</v>
      </c>
      <c r="G98" s="10">
        <v>259.96121903</v>
      </c>
      <c r="H98" s="10">
        <v>372.72471164000001</v>
      </c>
    </row>
    <row r="99" spans="1:8">
      <c r="A99" s="11" t="s">
        <v>150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</row>
    <row r="100" spans="1:8">
      <c r="A100" s="11" t="s">
        <v>151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</row>
    <row r="101" spans="1:8" ht="13">
      <c r="A101" s="10" t="s">
        <v>152</v>
      </c>
      <c r="B101" s="10">
        <v>421.95429999999999</v>
      </c>
      <c r="C101" s="10">
        <v>472.68055720999996</v>
      </c>
      <c r="D101" s="10">
        <v>579.65274046000002</v>
      </c>
      <c r="E101" s="10">
        <v>569.78003297999999</v>
      </c>
      <c r="F101" s="10">
        <v>1101.5644126500001</v>
      </c>
      <c r="G101" s="10">
        <v>1292.6861667599999</v>
      </c>
      <c r="H101" s="10">
        <v>1315.5436975600001</v>
      </c>
    </row>
    <row r="102" spans="1:8" ht="13">
      <c r="A102" s="10" t="s">
        <v>153</v>
      </c>
    </row>
    <row r="103" spans="1:8">
      <c r="A103" s="11" t="s">
        <v>154</v>
      </c>
      <c r="B103" s="11">
        <v>158.55000000000001</v>
      </c>
      <c r="C103" s="11">
        <v>105.15</v>
      </c>
      <c r="D103" s="11">
        <v>126.15</v>
      </c>
      <c r="E103" s="11">
        <v>88</v>
      </c>
      <c r="F103" s="11">
        <v>13</v>
      </c>
      <c r="G103" s="11">
        <v>35</v>
      </c>
      <c r="H103" s="11">
        <v>15</v>
      </c>
    </row>
    <row r="104" spans="1:8">
      <c r="A104" s="11" t="s">
        <v>155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</row>
    <row r="105" spans="1:8">
      <c r="A105" s="11" t="s">
        <v>156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</row>
    <row r="106" spans="1:8">
      <c r="A106" s="11" t="s">
        <v>157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</row>
    <row r="107" spans="1:8">
      <c r="A107" s="11" t="s">
        <v>158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</row>
    <row r="108" spans="1:8">
      <c r="A108" s="11" t="s">
        <v>159</v>
      </c>
      <c r="B108" s="11">
        <v>39.35</v>
      </c>
      <c r="C108" s="11">
        <v>31.5</v>
      </c>
      <c r="D108" s="11">
        <v>72.222560000000001</v>
      </c>
      <c r="E108" s="11">
        <v>22.128544190000003</v>
      </c>
      <c r="F108" s="11">
        <v>44.016004719999998</v>
      </c>
      <c r="G108" s="11">
        <v>133.83000000000001</v>
      </c>
      <c r="H108" s="11">
        <v>73.199399999999997</v>
      </c>
    </row>
    <row r="109" spans="1:8">
      <c r="A109" s="11" t="s">
        <v>160</v>
      </c>
      <c r="B109" s="11">
        <v>46.480699999999999</v>
      </c>
      <c r="C109" s="11">
        <v>60.252502890000002</v>
      </c>
      <c r="D109" s="11">
        <v>72.381958030000007</v>
      </c>
      <c r="E109" s="11">
        <v>85.585016370000005</v>
      </c>
      <c r="F109" s="11">
        <v>118.33270112999999</v>
      </c>
      <c r="G109" s="11">
        <v>161.91028277000001</v>
      </c>
      <c r="H109" s="11">
        <v>167.07594387</v>
      </c>
    </row>
    <row r="110" spans="1:8">
      <c r="A110" s="11" t="s">
        <v>161</v>
      </c>
      <c r="B110" s="11">
        <v>11.324400000000001</v>
      </c>
      <c r="C110" s="11">
        <v>13.345307779999999</v>
      </c>
      <c r="D110" s="11">
        <v>15.36614097</v>
      </c>
      <c r="E110" s="11">
        <v>29.33022953</v>
      </c>
      <c r="F110" s="11">
        <v>30.498061239999998</v>
      </c>
      <c r="G110" s="11">
        <v>36.915404869999996</v>
      </c>
      <c r="H110" s="11">
        <v>47.056973729999996</v>
      </c>
    </row>
    <row r="111" spans="1:8">
      <c r="A111" s="11" t="s">
        <v>162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</row>
    <row r="112" spans="1:8">
      <c r="A112" s="11" t="s">
        <v>163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</row>
    <row r="113" spans="1:8">
      <c r="A113" s="11" t="s">
        <v>164</v>
      </c>
      <c r="B113" s="11">
        <v>7.6405000000000003</v>
      </c>
      <c r="C113" s="11">
        <v>6.6501544199999998</v>
      </c>
      <c r="D113" s="11">
        <v>11.696144910000001</v>
      </c>
      <c r="E113" s="11">
        <v>11.15188392</v>
      </c>
      <c r="F113" s="11">
        <v>7.0965775400000002</v>
      </c>
      <c r="G113" s="11">
        <v>10.308317599999999</v>
      </c>
      <c r="H113" s="11">
        <v>11.55941367</v>
      </c>
    </row>
    <row r="114" spans="1:8">
      <c r="A114" s="11" t="s">
        <v>165</v>
      </c>
      <c r="B114" s="11">
        <v>6.3348000000000004</v>
      </c>
      <c r="C114" s="11">
        <v>3.3618204399999998</v>
      </c>
      <c r="D114" s="11">
        <v>4.4176635700000002</v>
      </c>
      <c r="E114" s="11">
        <v>9.1339338599999991</v>
      </c>
      <c r="F114" s="11">
        <v>4.0055495399999996</v>
      </c>
      <c r="G114" s="11">
        <v>7.7954142800000001</v>
      </c>
      <c r="H114" s="11">
        <v>13.96562406</v>
      </c>
    </row>
    <row r="115" spans="1:8">
      <c r="A115" s="11" t="s">
        <v>166</v>
      </c>
      <c r="B115" s="11">
        <v>0.30270000000000002</v>
      </c>
      <c r="C115" s="11">
        <v>0.21039374999999999</v>
      </c>
      <c r="D115" s="11">
        <v>0.39884350000000002</v>
      </c>
      <c r="E115" s="11">
        <v>0.20219210000000001</v>
      </c>
      <c r="F115" s="11">
        <v>2.1023759999999999E-2</v>
      </c>
      <c r="G115" s="11">
        <v>6.1920820000000001E-2</v>
      </c>
      <c r="H115" s="11">
        <v>2.232015E-2</v>
      </c>
    </row>
    <row r="116" spans="1:8">
      <c r="A116" s="11" t="s">
        <v>167</v>
      </c>
      <c r="B116" s="11">
        <v>6.3821000000000003</v>
      </c>
      <c r="C116" s="11">
        <v>1.00024487</v>
      </c>
      <c r="D116" s="11">
        <v>1.4520810100000001</v>
      </c>
      <c r="E116" s="11">
        <v>2.04500466</v>
      </c>
      <c r="F116" s="11">
        <v>3.0595807700000002</v>
      </c>
      <c r="G116" s="11">
        <v>1.7836990100000001</v>
      </c>
      <c r="H116" s="11">
        <v>2.1241196800000002</v>
      </c>
    </row>
    <row r="117" spans="1:8">
      <c r="A117" s="11" t="s">
        <v>168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</row>
    <row r="118" spans="1:8">
      <c r="A118" s="11" t="s">
        <v>169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</row>
    <row r="119" spans="1:8">
      <c r="A119" s="11" t="s">
        <v>170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</row>
    <row r="120" spans="1:8">
      <c r="A120" s="11" t="s">
        <v>171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</row>
    <row r="121" spans="1:8">
      <c r="A121" s="11" t="s">
        <v>172</v>
      </c>
      <c r="B121" s="11">
        <v>0</v>
      </c>
      <c r="C121" s="11">
        <v>0</v>
      </c>
      <c r="D121" s="11">
        <v>0</v>
      </c>
      <c r="E121" s="11">
        <v>20</v>
      </c>
      <c r="F121" s="11">
        <v>0</v>
      </c>
      <c r="G121" s="11">
        <v>0</v>
      </c>
      <c r="H121" s="11">
        <v>0</v>
      </c>
    </row>
    <row r="122" spans="1:8">
      <c r="A122" s="11" t="s">
        <v>173</v>
      </c>
      <c r="B122" s="11">
        <v>0.2984</v>
      </c>
      <c r="C122" s="11">
        <v>0.29051474999999999</v>
      </c>
      <c r="D122" s="11">
        <v>0</v>
      </c>
      <c r="E122" s="11">
        <v>0</v>
      </c>
      <c r="F122" s="11">
        <v>0</v>
      </c>
      <c r="G122" s="11">
        <v>0</v>
      </c>
      <c r="H122" s="11">
        <v>0.31064999999999998</v>
      </c>
    </row>
    <row r="123" spans="1:8">
      <c r="A123" s="11" t="s">
        <v>174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</row>
    <row r="124" spans="1:8">
      <c r="A124" s="11" t="s">
        <v>175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</row>
    <row r="125" spans="1:8">
      <c r="A125" s="11" t="s">
        <v>176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</row>
    <row r="126" spans="1:8">
      <c r="A126" s="11" t="s">
        <v>177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</row>
    <row r="127" spans="1:8">
      <c r="A127" s="11" t="s">
        <v>178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</row>
    <row r="128" spans="1:8">
      <c r="A128" s="11" t="s">
        <v>179</v>
      </c>
      <c r="B128" s="11">
        <v>0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</row>
    <row r="129" spans="1:8" ht="13">
      <c r="A129" s="10" t="s">
        <v>180</v>
      </c>
      <c r="B129" s="10">
        <v>276.66359999999997</v>
      </c>
      <c r="C129" s="10">
        <v>221.76093890000001</v>
      </c>
      <c r="D129" s="10">
        <v>304.08539199000001</v>
      </c>
      <c r="E129" s="10">
        <v>267.57680462999997</v>
      </c>
      <c r="F129" s="10">
        <v>220.02949869999998</v>
      </c>
      <c r="G129" s="10">
        <v>387.60503935000003</v>
      </c>
      <c r="H129" s="10">
        <v>330.31444516000005</v>
      </c>
    </row>
    <row r="130" spans="1:8" ht="13">
      <c r="A130" s="10" t="s">
        <v>181</v>
      </c>
    </row>
    <row r="131" spans="1:8">
      <c r="A131" s="11" t="s">
        <v>182</v>
      </c>
      <c r="B131" s="11">
        <v>0</v>
      </c>
      <c r="C131" s="11">
        <v>40</v>
      </c>
      <c r="D131" s="11">
        <v>40</v>
      </c>
      <c r="E131" s="11">
        <v>10</v>
      </c>
      <c r="F131" s="11">
        <v>0</v>
      </c>
      <c r="G131" s="11">
        <v>0</v>
      </c>
      <c r="H131" s="11">
        <v>0</v>
      </c>
    </row>
    <row r="132" spans="1:8">
      <c r="A132" s="11" t="s">
        <v>183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</row>
    <row r="133" spans="1:8">
      <c r="A133" s="11" t="s">
        <v>184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</row>
    <row r="134" spans="1:8">
      <c r="A134" s="11" t="s">
        <v>185</v>
      </c>
      <c r="B134" s="11">
        <v>0.15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</row>
    <row r="135" spans="1:8">
      <c r="A135" s="11" t="s">
        <v>186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</row>
    <row r="136" spans="1:8">
      <c r="A136" s="11" t="s">
        <v>187</v>
      </c>
      <c r="B136" s="11">
        <v>0</v>
      </c>
      <c r="C136" s="11">
        <v>0</v>
      </c>
      <c r="D136" s="11">
        <v>0</v>
      </c>
      <c r="E136" s="11">
        <v>0</v>
      </c>
      <c r="F136" s="11">
        <v>9.3637499999999999E-2</v>
      </c>
      <c r="G136" s="11">
        <v>0.24015</v>
      </c>
      <c r="H136" s="11">
        <v>0.18632499999999999</v>
      </c>
    </row>
    <row r="137" spans="1:8">
      <c r="A137" s="11" t="s">
        <v>188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</row>
    <row r="138" spans="1:8">
      <c r="A138" s="11" t="s">
        <v>189</v>
      </c>
      <c r="B138" s="11">
        <v>0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</row>
    <row r="139" spans="1:8">
      <c r="A139" s="11" t="s">
        <v>190</v>
      </c>
      <c r="B139" s="11">
        <v>0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</row>
    <row r="140" spans="1:8">
      <c r="A140" s="11" t="s">
        <v>191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</row>
    <row r="141" spans="1:8" ht="13">
      <c r="A141" s="10" t="s">
        <v>192</v>
      </c>
      <c r="B141" s="10">
        <v>0.15</v>
      </c>
      <c r="C141" s="10">
        <v>40</v>
      </c>
      <c r="D141" s="10">
        <v>40</v>
      </c>
      <c r="E141" s="10">
        <v>10</v>
      </c>
      <c r="F141" s="10">
        <v>9.3637499999999999E-2</v>
      </c>
      <c r="G141" s="10">
        <v>0.24015</v>
      </c>
      <c r="H141" s="10">
        <v>0.18632499999999999</v>
      </c>
    </row>
    <row r="142" spans="1:8">
      <c r="A142" s="11" t="s">
        <v>193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</row>
    <row r="143" spans="1:8">
      <c r="A143" s="11" t="s">
        <v>194</v>
      </c>
      <c r="B143" s="11">
        <v>0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</row>
    <row r="144" spans="1:8" ht="13">
      <c r="A144" s="10" t="s">
        <v>195</v>
      </c>
      <c r="B144" s="10">
        <v>276.81360000000001</v>
      </c>
      <c r="C144" s="10">
        <v>261.76093889999999</v>
      </c>
      <c r="D144" s="10">
        <v>344.08539199000001</v>
      </c>
      <c r="E144" s="10">
        <v>277.57680462999997</v>
      </c>
      <c r="F144" s="10">
        <v>220.12313619999998</v>
      </c>
      <c r="G144" s="10">
        <v>387.84518935</v>
      </c>
      <c r="H144" s="10">
        <v>330.50077016</v>
      </c>
    </row>
    <row r="145" spans="1:8" ht="13">
      <c r="A145" s="10" t="s">
        <v>196</v>
      </c>
    </row>
    <row r="146" spans="1:8">
      <c r="A146" s="11" t="s">
        <v>197</v>
      </c>
      <c r="B146" s="11">
        <v>50</v>
      </c>
      <c r="C146" s="11">
        <v>58</v>
      </c>
      <c r="D146" s="11">
        <v>58</v>
      </c>
      <c r="E146" s="11">
        <v>58</v>
      </c>
      <c r="F146" s="11">
        <v>78</v>
      </c>
      <c r="G146" s="11">
        <v>117</v>
      </c>
      <c r="H146" s="11">
        <v>117</v>
      </c>
    </row>
    <row r="147" spans="1:8">
      <c r="A147" s="11" t="s">
        <v>198</v>
      </c>
      <c r="B147" s="11">
        <v>4.9813999999999998</v>
      </c>
      <c r="C147" s="11">
        <v>25.781380070000001</v>
      </c>
      <c r="D147" s="11">
        <v>25.781380070000001</v>
      </c>
      <c r="E147" s="11">
        <v>25.781380070000001</v>
      </c>
      <c r="F147" s="11">
        <v>557.62828007000007</v>
      </c>
      <c r="G147" s="11">
        <v>518.62828006999996</v>
      </c>
      <c r="H147" s="11">
        <v>518.62828006999996</v>
      </c>
    </row>
    <row r="148" spans="1:8">
      <c r="A148" s="11" t="s">
        <v>199</v>
      </c>
      <c r="B148" s="11">
        <v>0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>
        <v>0</v>
      </c>
    </row>
    <row r="149" spans="1:8">
      <c r="A149" s="11" t="s">
        <v>200</v>
      </c>
      <c r="B149" s="11">
        <v>10.8344</v>
      </c>
      <c r="C149" s="11">
        <v>14.197385669999999</v>
      </c>
      <c r="D149" s="11">
        <v>18.159042620000001</v>
      </c>
      <c r="E149" s="11">
        <v>23.734264199999998</v>
      </c>
      <c r="F149" s="11">
        <v>27.124997390000001</v>
      </c>
      <c r="G149" s="11">
        <v>30.427857320000001</v>
      </c>
      <c r="H149" s="11">
        <v>39.443480810000004</v>
      </c>
    </row>
    <row r="150" spans="1:8">
      <c r="A150" s="11" t="s">
        <v>201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</row>
    <row r="151" spans="1:8">
      <c r="A151" s="11" t="s">
        <v>202</v>
      </c>
      <c r="B151" s="11">
        <v>63.308399999999999</v>
      </c>
      <c r="C151" s="11">
        <v>94.831789029999996</v>
      </c>
      <c r="D151" s="11">
        <v>121.80844026000001</v>
      </c>
      <c r="E151" s="11">
        <v>170.90745187000002</v>
      </c>
      <c r="F151" s="11">
        <v>203.76226262</v>
      </c>
      <c r="G151" s="11">
        <v>222.0718359</v>
      </c>
      <c r="H151" s="11">
        <v>290.92974929000002</v>
      </c>
    </row>
    <row r="152" spans="1:8">
      <c r="A152" s="11" t="s">
        <v>203</v>
      </c>
      <c r="B152" s="11">
        <v>0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</row>
    <row r="153" spans="1:8">
      <c r="A153" s="11" t="s">
        <v>204</v>
      </c>
      <c r="B153" s="11">
        <v>0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</row>
    <row r="154" spans="1:8">
      <c r="A154" s="11" t="s">
        <v>205</v>
      </c>
      <c r="B154" s="11">
        <v>16.0166</v>
      </c>
      <c r="C154" s="11">
        <v>18.109063539999998</v>
      </c>
      <c r="D154" s="11">
        <v>11.818485519999999</v>
      </c>
      <c r="E154" s="11">
        <v>13.780132210000001</v>
      </c>
      <c r="F154" s="11">
        <v>14.925736369999999</v>
      </c>
      <c r="G154" s="11">
        <v>16.713004120000001</v>
      </c>
      <c r="H154" s="11">
        <v>19.04141723</v>
      </c>
    </row>
    <row r="155" spans="1:8">
      <c r="A155" s="11" t="s">
        <v>206</v>
      </c>
      <c r="B155" s="11">
        <v>0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</row>
    <row r="156" spans="1:8">
      <c r="A156" s="11" t="s">
        <v>207</v>
      </c>
      <c r="B156" s="11">
        <v>-1E-4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</row>
    <row r="157" spans="1:8" ht="13">
      <c r="A157" s="10" t="s">
        <v>208</v>
      </c>
      <c r="B157" s="10">
        <v>129.1241</v>
      </c>
      <c r="C157" s="10">
        <v>192.81055477000001</v>
      </c>
      <c r="D157" s="10">
        <v>223.74886294999999</v>
      </c>
      <c r="E157" s="10">
        <v>278.42309613999998</v>
      </c>
      <c r="F157" s="10">
        <v>866.51554008000005</v>
      </c>
      <c r="G157" s="10">
        <v>888.12797329</v>
      </c>
      <c r="H157" s="10">
        <v>966.00151016999996</v>
      </c>
    </row>
    <row r="158" spans="1:8" ht="13">
      <c r="A158" s="10" t="s">
        <v>209</v>
      </c>
      <c r="B158" s="10">
        <v>145.14070000000001</v>
      </c>
      <c r="C158" s="10">
        <v>210.91961831</v>
      </c>
      <c r="D158" s="10">
        <v>235.56734846999998</v>
      </c>
      <c r="E158" s="10">
        <v>292.20322835000002</v>
      </c>
      <c r="F158" s="10">
        <v>881.44127645000003</v>
      </c>
      <c r="G158" s="10">
        <v>904.84097740999994</v>
      </c>
      <c r="H158" s="10">
        <v>985.04292739999994</v>
      </c>
    </row>
    <row r="159" spans="1:8">
      <c r="A159" s="11" t="s">
        <v>210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</row>
    <row r="160" spans="1:8">
      <c r="A160" s="11" t="s">
        <v>211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</row>
    <row r="161" spans="1:8" ht="13">
      <c r="A161" s="10" t="s">
        <v>212</v>
      </c>
      <c r="B161" s="10">
        <v>421.95429999999999</v>
      </c>
      <c r="C161" s="10">
        <v>472.68055720999996</v>
      </c>
      <c r="D161" s="10">
        <v>579.65274046000002</v>
      </c>
      <c r="E161" s="10">
        <v>569.78003297999999</v>
      </c>
      <c r="F161" s="10">
        <v>1101.5644126500001</v>
      </c>
      <c r="G161" s="10">
        <v>1292.6861667599999</v>
      </c>
      <c r="H161" s="10">
        <v>1315.5436975600001</v>
      </c>
    </row>
    <row r="165" spans="1:8" ht="13">
      <c r="A165" s="4" t="s">
        <v>213</v>
      </c>
      <c r="B165" s="4"/>
      <c r="C165" s="4"/>
      <c r="D165" s="4"/>
      <c r="E165" s="4"/>
      <c r="F165" s="4"/>
      <c r="G165" s="4"/>
      <c r="H165" s="4"/>
    </row>
    <row r="166" spans="1:8" ht="13">
      <c r="A166" s="10" t="s">
        <v>214</v>
      </c>
    </row>
    <row r="167" spans="1:8">
      <c r="A167" s="11" t="s">
        <v>215</v>
      </c>
      <c r="B167" s="11">
        <v>487.07159999999999</v>
      </c>
      <c r="C167" s="11">
        <v>576.14460746000009</v>
      </c>
      <c r="D167" s="11">
        <v>724.57234458000005</v>
      </c>
      <c r="E167" s="11">
        <v>712.46690338999997</v>
      </c>
      <c r="F167" s="11">
        <v>848.91660946000002</v>
      </c>
      <c r="G167" s="11">
        <v>1142.29305772</v>
      </c>
      <c r="H167" s="11">
        <v>1288.0648449800001</v>
      </c>
    </row>
    <row r="168" spans="1:8">
      <c r="A168" s="11" t="s">
        <v>216</v>
      </c>
      <c r="B168" s="11">
        <v>31.943000000000001</v>
      </c>
      <c r="C168" s="11">
        <v>18.886263760000002</v>
      </c>
      <c r="D168" s="11">
        <v>14.986993349999999</v>
      </c>
      <c r="E168" s="11">
        <v>12.00050646</v>
      </c>
      <c r="F168" s="11">
        <v>17.051477579999997</v>
      </c>
      <c r="G168" s="11">
        <v>21.698982079999997</v>
      </c>
      <c r="H168" s="11">
        <v>15.391940060000001</v>
      </c>
    </row>
    <row r="169" spans="1:8">
      <c r="A169" s="11" t="s">
        <v>217</v>
      </c>
      <c r="B169" s="11">
        <v>52.665599999999998</v>
      </c>
      <c r="C169" s="11">
        <v>59.065503409999998</v>
      </c>
      <c r="D169" s="11">
        <v>35.634854590000003</v>
      </c>
      <c r="E169" s="11">
        <v>41.711700520000001</v>
      </c>
      <c r="F169" s="11">
        <v>35.885597270000005</v>
      </c>
      <c r="G169" s="11">
        <v>45.014919909999996</v>
      </c>
      <c r="H169" s="11">
        <v>50.940776649999997</v>
      </c>
    </row>
    <row r="170" spans="1:8">
      <c r="A170" s="11" t="s">
        <v>218</v>
      </c>
      <c r="B170" s="11">
        <v>0</v>
      </c>
      <c r="C170" s="11">
        <v>0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</row>
    <row r="171" spans="1:8">
      <c r="A171" s="11" t="s">
        <v>219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</row>
    <row r="172" spans="1:8">
      <c r="A172" s="11" t="s">
        <v>220</v>
      </c>
      <c r="B172" s="11">
        <v>571.68020000000001</v>
      </c>
      <c r="C172" s="11">
        <v>654.09637463000001</v>
      </c>
      <c r="D172" s="11">
        <v>775.19419252</v>
      </c>
      <c r="E172" s="11">
        <v>766.17911036999999</v>
      </c>
      <c r="F172" s="11">
        <v>901.85368430999995</v>
      </c>
      <c r="G172" s="11">
        <v>1209.00695971</v>
      </c>
      <c r="H172" s="11">
        <v>1354.39756169</v>
      </c>
    </row>
    <row r="173" spans="1:8">
      <c r="A173" s="11" t="s">
        <v>221</v>
      </c>
      <c r="B173" s="11">
        <v>419.9443</v>
      </c>
      <c r="C173" s="11">
        <v>464.74422533999996</v>
      </c>
      <c r="D173" s="11">
        <v>593.08476179000002</v>
      </c>
      <c r="E173" s="11">
        <v>565.49960444999999</v>
      </c>
      <c r="F173" s="11">
        <v>729.19969226000001</v>
      </c>
      <c r="G173" s="11">
        <v>985.60561069000005</v>
      </c>
      <c r="H173" s="11">
        <v>1033.25169095</v>
      </c>
    </row>
    <row r="174" spans="1:8">
      <c r="A174" s="11" t="s">
        <v>222</v>
      </c>
      <c r="B174" s="11">
        <v>26.310199999999998</v>
      </c>
      <c r="C174" s="11">
        <v>28.215346820000001</v>
      </c>
      <c r="D174" s="11">
        <v>33.050621270000001</v>
      </c>
      <c r="E174" s="11">
        <v>44.56918666</v>
      </c>
      <c r="F174" s="11">
        <v>52.997542559999999</v>
      </c>
      <c r="G174" s="11">
        <v>57.410055499999999</v>
      </c>
      <c r="H174" s="11">
        <v>72.099832750000004</v>
      </c>
    </row>
    <row r="175" spans="1:8">
      <c r="A175" s="11" t="s">
        <v>223</v>
      </c>
      <c r="B175" s="11">
        <v>16.199100000000001</v>
      </c>
      <c r="C175" s="11">
        <v>31.066914100000002</v>
      </c>
      <c r="D175" s="11">
        <v>24.673459530000002</v>
      </c>
      <c r="E175" s="11">
        <v>33.273885749999998</v>
      </c>
      <c r="F175" s="11">
        <v>31.861085280000001</v>
      </c>
      <c r="G175" s="11">
        <v>26.73177038</v>
      </c>
      <c r="H175" s="11">
        <v>69.072313510000001</v>
      </c>
    </row>
    <row r="176" spans="1:8">
      <c r="A176" s="11" t="s">
        <v>224</v>
      </c>
      <c r="B176" s="11">
        <v>79.676599999999993</v>
      </c>
      <c r="C176" s="11">
        <v>75.057447269999997</v>
      </c>
      <c r="D176" s="11">
        <v>81.239361410000001</v>
      </c>
      <c r="E176" s="11">
        <v>58.134723039999997</v>
      </c>
      <c r="F176" s="11">
        <v>78.315663209999997</v>
      </c>
      <c r="G176" s="11">
        <v>100.73886129</v>
      </c>
      <c r="H176" s="11">
        <v>102.61536195000001</v>
      </c>
    </row>
    <row r="177" spans="1:8">
      <c r="A177" s="11" t="s">
        <v>225</v>
      </c>
      <c r="B177" s="11">
        <v>0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</row>
    <row r="178" spans="1:8">
      <c r="A178" s="11" t="s">
        <v>226</v>
      </c>
      <c r="B178" s="11">
        <v>-1E-4</v>
      </c>
      <c r="C178" s="11">
        <v>0</v>
      </c>
      <c r="D178" s="11">
        <v>0</v>
      </c>
      <c r="E178" s="11">
        <v>0</v>
      </c>
      <c r="F178" s="11">
        <v>0</v>
      </c>
      <c r="G178" s="11">
        <v>0</v>
      </c>
      <c r="H178" s="11">
        <v>0</v>
      </c>
    </row>
    <row r="179" spans="1:8">
      <c r="A179" s="11" t="s">
        <v>227</v>
      </c>
      <c r="B179" s="11">
        <v>542.13009999999997</v>
      </c>
      <c r="C179" s="11">
        <v>599.08393352999997</v>
      </c>
      <c r="D179" s="11">
        <v>732.04820400000006</v>
      </c>
      <c r="E179" s="11">
        <v>701.47739990000002</v>
      </c>
      <c r="F179" s="11">
        <v>892.37398330999997</v>
      </c>
      <c r="G179" s="11">
        <v>1170.4862978599999</v>
      </c>
      <c r="H179" s="11">
        <v>1277.0391991600002</v>
      </c>
    </row>
    <row r="180" spans="1:8">
      <c r="A180" s="11" t="s">
        <v>228</v>
      </c>
      <c r="B180" s="11">
        <v>0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</row>
    <row r="181" spans="1:8" ht="13">
      <c r="A181" s="10" t="s">
        <v>229</v>
      </c>
      <c r="B181" s="10">
        <v>29.5501</v>
      </c>
      <c r="C181" s="10">
        <v>55.012441100000004</v>
      </c>
      <c r="D181" s="10">
        <v>43.145988520000003</v>
      </c>
      <c r="E181" s="10">
        <v>64.701710469999995</v>
      </c>
      <c r="F181" s="10">
        <v>9.4797010000000004</v>
      </c>
      <c r="G181" s="10">
        <v>38.520661850000003</v>
      </c>
      <c r="H181" s="10">
        <v>77.358362530000008</v>
      </c>
    </row>
    <row r="182" spans="1:8" ht="13">
      <c r="A182" s="10" t="s">
        <v>230</v>
      </c>
    </row>
    <row r="183" spans="1:8">
      <c r="A183" s="11" t="s">
        <v>231</v>
      </c>
      <c r="B183" s="11">
        <v>0.2001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</row>
    <row r="184" spans="1:8">
      <c r="A184" s="11" t="s">
        <v>232</v>
      </c>
      <c r="B184" s="11">
        <v>4.2000000000000003E-2</v>
      </c>
      <c r="C184" s="11">
        <v>0</v>
      </c>
      <c r="D184" s="11">
        <v>1.7537509999999999E-2</v>
      </c>
      <c r="E184" s="11">
        <v>1.243998E-2</v>
      </c>
      <c r="F184" s="11">
        <v>0.48086735999999997</v>
      </c>
      <c r="G184" s="11">
        <v>7.6122299999999993E-3</v>
      </c>
      <c r="H184" s="11">
        <v>3.1164569999999999E-2</v>
      </c>
    </row>
    <row r="185" spans="1:8">
      <c r="A185" s="11" t="s">
        <v>233</v>
      </c>
      <c r="B185" s="11">
        <v>0</v>
      </c>
      <c r="C185" s="11">
        <v>0</v>
      </c>
      <c r="D185" s="11">
        <v>0.19500000000000001</v>
      </c>
      <c r="E185" s="11">
        <v>0.04</v>
      </c>
      <c r="F185" s="11">
        <v>0.55413460999999997</v>
      </c>
      <c r="G185" s="11">
        <v>0.69475226000000001</v>
      </c>
      <c r="H185" s="11">
        <v>1.266075E-2</v>
      </c>
    </row>
    <row r="186" spans="1:8">
      <c r="A186" s="11" t="s">
        <v>234</v>
      </c>
      <c r="B186" s="11">
        <v>0</v>
      </c>
      <c r="C186" s="11">
        <v>0</v>
      </c>
      <c r="D186" s="11">
        <v>0</v>
      </c>
      <c r="E186" s="11">
        <v>0</v>
      </c>
      <c r="F186" s="11">
        <v>0</v>
      </c>
      <c r="G186" s="11">
        <v>0</v>
      </c>
      <c r="H186" s="11">
        <v>0</v>
      </c>
    </row>
    <row r="187" spans="1:8">
      <c r="A187" s="11" t="s">
        <v>235</v>
      </c>
      <c r="B187" s="11">
        <v>0</v>
      </c>
      <c r="C187" s="11">
        <v>0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</row>
    <row r="188" spans="1:8">
      <c r="A188" s="11" t="s">
        <v>236</v>
      </c>
      <c r="B188" s="11">
        <v>0</v>
      </c>
      <c r="C188" s="11">
        <v>0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</row>
    <row r="189" spans="1:8">
      <c r="A189" s="11" t="s">
        <v>237</v>
      </c>
      <c r="B189" s="11">
        <v>1E-4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</row>
    <row r="190" spans="1:8">
      <c r="A190" s="11" t="s">
        <v>238</v>
      </c>
      <c r="B190" s="11">
        <v>0.2422</v>
      </c>
      <c r="C190" s="11">
        <v>0</v>
      </c>
      <c r="D190" s="11">
        <v>0.21253751000000001</v>
      </c>
      <c r="E190" s="11">
        <v>5.2439980000000004E-2</v>
      </c>
      <c r="F190" s="11">
        <v>1.0350019699999999</v>
      </c>
      <c r="G190" s="11">
        <v>0.70236449000000001</v>
      </c>
      <c r="H190" s="11">
        <v>4.3825320000000001E-2</v>
      </c>
    </row>
    <row r="191" spans="1:8">
      <c r="A191" s="11" t="s">
        <v>239</v>
      </c>
      <c r="B191" s="11">
        <v>28.421399999999998</v>
      </c>
      <c r="C191" s="11">
        <v>32.32778527</v>
      </c>
      <c r="D191" s="11">
        <v>27.974348969999998</v>
      </c>
      <c r="E191" s="11">
        <v>23.123112620000001</v>
      </c>
      <c r="F191" s="11">
        <v>88.11768189</v>
      </c>
      <c r="G191" s="11">
        <v>51.338625450000002</v>
      </c>
      <c r="H191" s="11">
        <v>105.06985759</v>
      </c>
    </row>
    <row r="192" spans="1:8">
      <c r="A192" s="11" t="s">
        <v>240</v>
      </c>
      <c r="B192" s="11">
        <v>0</v>
      </c>
      <c r="C192" s="11">
        <v>0.11025</v>
      </c>
      <c r="D192" s="11">
        <v>0</v>
      </c>
      <c r="E192" s="11">
        <v>0.12</v>
      </c>
      <c r="F192" s="11">
        <v>0</v>
      </c>
      <c r="G192" s="11">
        <v>0</v>
      </c>
      <c r="H192" s="11">
        <v>12</v>
      </c>
    </row>
    <row r="193" spans="1:8">
      <c r="A193" s="11" t="s">
        <v>241</v>
      </c>
      <c r="B193" s="11">
        <v>0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</row>
    <row r="194" spans="1:8">
      <c r="A194" s="11" t="s">
        <v>242</v>
      </c>
      <c r="B194" s="11">
        <v>0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</row>
    <row r="195" spans="1:8">
      <c r="A195" s="11" t="s">
        <v>243</v>
      </c>
      <c r="B195" s="11">
        <v>0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</row>
    <row r="196" spans="1:8">
      <c r="A196" s="11" t="s">
        <v>244</v>
      </c>
      <c r="B196" s="11">
        <v>0</v>
      </c>
      <c r="C196" s="11">
        <v>0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</row>
    <row r="197" spans="1:8">
      <c r="A197" s="11" t="s">
        <v>245</v>
      </c>
      <c r="B197" s="11">
        <v>28.421399999999998</v>
      </c>
      <c r="C197" s="11">
        <v>32.43803527</v>
      </c>
      <c r="D197" s="11">
        <v>27.974348969999998</v>
      </c>
      <c r="E197" s="11">
        <v>23.243112620000002</v>
      </c>
      <c r="F197" s="11">
        <v>88.11768189</v>
      </c>
      <c r="G197" s="11">
        <v>51.338625450000002</v>
      </c>
      <c r="H197" s="11">
        <v>117.06985759</v>
      </c>
    </row>
    <row r="198" spans="1:8">
      <c r="A198" s="11" t="s">
        <v>246</v>
      </c>
      <c r="B198" s="11">
        <v>0</v>
      </c>
      <c r="C198" s="11">
        <v>0</v>
      </c>
      <c r="D198" s="11">
        <v>0</v>
      </c>
      <c r="E198" s="11">
        <v>0</v>
      </c>
      <c r="F198" s="11">
        <v>0</v>
      </c>
      <c r="G198" s="11">
        <v>0</v>
      </c>
      <c r="H198" s="11">
        <v>0</v>
      </c>
    </row>
    <row r="199" spans="1:8" ht="13">
      <c r="A199" s="10" t="s">
        <v>247</v>
      </c>
      <c r="B199" s="10">
        <v>-28.179200000000002</v>
      </c>
      <c r="C199" s="10">
        <v>-32.43803527</v>
      </c>
      <c r="D199" s="10">
        <v>-27.761811460000001</v>
      </c>
      <c r="E199" s="10">
        <v>-23.190672639999999</v>
      </c>
      <c r="F199" s="10">
        <v>-87.082679920000004</v>
      </c>
      <c r="G199" s="10">
        <v>-50.636260960000001</v>
      </c>
      <c r="H199" s="10">
        <v>-117.02603227</v>
      </c>
    </row>
    <row r="200" spans="1:8" ht="13">
      <c r="A200" s="10" t="s">
        <v>248</v>
      </c>
    </row>
    <row r="201" spans="1:8">
      <c r="A201" s="11" t="s">
        <v>249</v>
      </c>
      <c r="B201" s="11">
        <v>4.8090999999999999</v>
      </c>
      <c r="C201" s="11">
        <v>28.8</v>
      </c>
      <c r="D201" s="11">
        <v>0</v>
      </c>
      <c r="E201" s="11">
        <v>0</v>
      </c>
      <c r="F201" s="11">
        <v>551.84690000000001</v>
      </c>
      <c r="G201" s="11">
        <v>0</v>
      </c>
      <c r="H201" s="11">
        <v>0</v>
      </c>
    </row>
    <row r="202" spans="1:8">
      <c r="A202" s="11" t="s">
        <v>250</v>
      </c>
      <c r="B202" s="11">
        <v>4.8090999999999999</v>
      </c>
      <c r="C202" s="11">
        <v>0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</row>
    <row r="203" spans="1:8">
      <c r="A203" s="11" t="s">
        <v>251</v>
      </c>
      <c r="B203" s="11">
        <v>266.7</v>
      </c>
      <c r="C203" s="11">
        <v>276.29296499999998</v>
      </c>
      <c r="D203" s="11">
        <v>228.15</v>
      </c>
      <c r="E203" s="11">
        <v>172.15</v>
      </c>
      <c r="F203" s="11">
        <v>101</v>
      </c>
      <c r="G203" s="11">
        <v>154.57893350000001</v>
      </c>
      <c r="H203" s="11">
        <v>84.026198500000007</v>
      </c>
    </row>
    <row r="204" spans="1:8">
      <c r="A204" s="11" t="s">
        <v>252</v>
      </c>
      <c r="B204" s="11">
        <v>5.16</v>
      </c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</row>
    <row r="205" spans="1:8">
      <c r="A205" s="11" t="s">
        <v>253</v>
      </c>
      <c r="B205" s="11">
        <v>0</v>
      </c>
      <c r="C205" s="11"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</row>
    <row r="206" spans="1:8">
      <c r="A206" s="11" t="s">
        <v>254</v>
      </c>
      <c r="B206" s="11">
        <v>0</v>
      </c>
      <c r="C206" s="11">
        <v>0</v>
      </c>
      <c r="D206" s="11">
        <v>0</v>
      </c>
      <c r="E206" s="11">
        <v>0</v>
      </c>
      <c r="F206" s="11">
        <v>0</v>
      </c>
      <c r="G206" s="11">
        <v>0</v>
      </c>
      <c r="H206" s="11">
        <v>0</v>
      </c>
    </row>
    <row r="207" spans="1:8">
      <c r="A207" s="11" t="s">
        <v>255</v>
      </c>
      <c r="B207" s="11">
        <v>0</v>
      </c>
      <c r="C207" s="11">
        <v>0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</row>
    <row r="208" spans="1:8">
      <c r="A208" s="11" t="s">
        <v>256</v>
      </c>
      <c r="B208" s="11">
        <v>276.66910000000001</v>
      </c>
      <c r="C208" s="11">
        <v>305.09296499999999</v>
      </c>
      <c r="D208" s="11">
        <v>228.15</v>
      </c>
      <c r="E208" s="11">
        <v>172.15</v>
      </c>
      <c r="F208" s="11">
        <v>652.84690000000001</v>
      </c>
      <c r="G208" s="11">
        <v>154.57893350000001</v>
      </c>
      <c r="H208" s="11">
        <v>84.026198500000007</v>
      </c>
    </row>
    <row r="209" spans="1:8">
      <c r="A209" s="11" t="s">
        <v>257</v>
      </c>
      <c r="B209" s="11">
        <v>248.4</v>
      </c>
      <c r="C209" s="11">
        <v>289.69296500000002</v>
      </c>
      <c r="D209" s="11">
        <v>199.15</v>
      </c>
      <c r="E209" s="11">
        <v>220.3</v>
      </c>
      <c r="F209" s="11">
        <v>206</v>
      </c>
      <c r="G209" s="11">
        <v>132.57893350000001</v>
      </c>
      <c r="H209" s="11">
        <v>104.02619850000001</v>
      </c>
    </row>
    <row r="210" spans="1:8">
      <c r="A210" s="11" t="s">
        <v>258</v>
      </c>
      <c r="B210" s="11">
        <v>22.4712</v>
      </c>
      <c r="C210" s="11">
        <v>19.508815250000001</v>
      </c>
      <c r="D210" s="11">
        <v>25.94118052</v>
      </c>
      <c r="E210" s="11">
        <v>16.593612320000002</v>
      </c>
      <c r="F210" s="11">
        <v>5.7918393899999998</v>
      </c>
      <c r="G210" s="11">
        <v>21.789885600000002</v>
      </c>
      <c r="H210" s="11">
        <v>29.205566010000002</v>
      </c>
    </row>
    <row r="211" spans="1:8">
      <c r="A211" s="11" t="s">
        <v>259</v>
      </c>
      <c r="B211" s="11">
        <v>0</v>
      </c>
      <c r="C211" s="11">
        <v>2.4610627300000001</v>
      </c>
      <c r="D211" s="11">
        <v>4.9174718400000001</v>
      </c>
      <c r="E211" s="11">
        <v>1.5</v>
      </c>
      <c r="F211" s="11">
        <v>2.2799999999999998</v>
      </c>
      <c r="G211" s="11">
        <v>2.4329999999999998</v>
      </c>
      <c r="H211" s="11">
        <v>3.6269999999999998</v>
      </c>
    </row>
    <row r="212" spans="1:8">
      <c r="A212" s="11" t="s">
        <v>260</v>
      </c>
      <c r="B212" s="11">
        <v>0</v>
      </c>
      <c r="C212" s="11">
        <v>0</v>
      </c>
      <c r="D212" s="11">
        <v>5.0428509999999998</v>
      </c>
      <c r="E212" s="11">
        <v>0</v>
      </c>
      <c r="F212" s="11">
        <v>0</v>
      </c>
      <c r="G212" s="11">
        <v>0</v>
      </c>
      <c r="H212" s="11">
        <v>0.31802303000000004</v>
      </c>
    </row>
    <row r="213" spans="1:8">
      <c r="A213" s="11" t="s">
        <v>261</v>
      </c>
      <c r="B213" s="11">
        <v>0</v>
      </c>
      <c r="C213" s="11">
        <v>0</v>
      </c>
      <c r="D213" s="11">
        <v>0</v>
      </c>
      <c r="E213" s="11">
        <v>0</v>
      </c>
      <c r="F213" s="11">
        <v>0</v>
      </c>
      <c r="G213" s="11">
        <v>0</v>
      </c>
      <c r="H213" s="11">
        <v>0</v>
      </c>
    </row>
    <row r="214" spans="1:8">
      <c r="A214" s="11" t="s">
        <v>262</v>
      </c>
      <c r="B214" s="11">
        <v>0</v>
      </c>
      <c r="C214" s="11">
        <v>0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</row>
    <row r="215" spans="1:8">
      <c r="A215" s="11" t="s">
        <v>263</v>
      </c>
      <c r="B215" s="11">
        <v>270.87119999999999</v>
      </c>
      <c r="C215" s="11">
        <v>309.20178025000001</v>
      </c>
      <c r="D215" s="11">
        <v>230.13403152000001</v>
      </c>
      <c r="E215" s="11">
        <v>236.89361231999999</v>
      </c>
      <c r="F215" s="11">
        <v>211.79183938999998</v>
      </c>
      <c r="G215" s="11">
        <v>154.3688191</v>
      </c>
      <c r="H215" s="11">
        <v>133.54978754000001</v>
      </c>
    </row>
    <row r="216" spans="1:8">
      <c r="A216" s="11" t="s">
        <v>264</v>
      </c>
      <c r="B216" s="11">
        <v>-1E-4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11">
        <v>0</v>
      </c>
    </row>
    <row r="217" spans="1:8" ht="13">
      <c r="A217" s="10" t="s">
        <v>265</v>
      </c>
      <c r="B217" s="10">
        <v>5.7977999999999996</v>
      </c>
      <c r="C217" s="10">
        <v>-4.1088152500000001</v>
      </c>
      <c r="D217" s="10">
        <v>-1.98403152</v>
      </c>
      <c r="E217" s="10">
        <v>-64.743612319999997</v>
      </c>
      <c r="F217" s="10">
        <v>441.05506061</v>
      </c>
      <c r="G217" s="10">
        <v>0.21011440000000001</v>
      </c>
      <c r="H217" s="10">
        <v>-49.523589039999997</v>
      </c>
    </row>
    <row r="218" spans="1:8" ht="13">
      <c r="A218" s="10" t="s">
        <v>266</v>
      </c>
    </row>
    <row r="219" spans="1:8">
      <c r="A219" s="11" t="s">
        <v>267</v>
      </c>
      <c r="B219" s="11">
        <v>0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1">
        <v>0</v>
      </c>
    </row>
    <row r="220" spans="1:8">
      <c r="A220" s="11" t="s">
        <v>268</v>
      </c>
      <c r="B220" s="11">
        <v>0</v>
      </c>
      <c r="C220" s="11">
        <v>0</v>
      </c>
      <c r="D220" s="11">
        <v>0</v>
      </c>
      <c r="E220" s="11">
        <v>0</v>
      </c>
      <c r="F220" s="11">
        <v>0</v>
      </c>
      <c r="G220" s="11">
        <v>0</v>
      </c>
      <c r="H220" s="11">
        <v>0</v>
      </c>
    </row>
    <row r="221" spans="1:8">
      <c r="A221" s="11" t="s">
        <v>269</v>
      </c>
      <c r="B221" s="11">
        <v>0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  <c r="H221" s="11">
        <v>0</v>
      </c>
    </row>
    <row r="222" spans="1:8" ht="13">
      <c r="A222" s="10" t="s">
        <v>270</v>
      </c>
      <c r="B222" s="10">
        <v>7.1687000000000003</v>
      </c>
      <c r="C222" s="10">
        <v>18.465590579999997</v>
      </c>
      <c r="D222" s="10">
        <v>13.400145539999999</v>
      </c>
      <c r="E222" s="10">
        <v>-23.232574489999998</v>
      </c>
      <c r="F222" s="10">
        <v>363.45208169</v>
      </c>
      <c r="G222" s="10">
        <v>-11.905484710000001</v>
      </c>
      <c r="H222" s="10">
        <v>-89.191258779999998</v>
      </c>
    </row>
    <row r="223" spans="1:8">
      <c r="A223" s="11" t="s">
        <v>271</v>
      </c>
      <c r="B223" s="11">
        <v>38.159599999999998</v>
      </c>
      <c r="C223" s="11">
        <v>45.3283542</v>
      </c>
      <c r="D223" s="11">
        <v>63.793944780000004</v>
      </c>
      <c r="E223" s="11">
        <v>77.194090319999987</v>
      </c>
      <c r="F223" s="11">
        <v>53.961515829999996</v>
      </c>
      <c r="G223" s="11">
        <v>417.41359752</v>
      </c>
      <c r="H223" s="11">
        <v>405.50811281</v>
      </c>
    </row>
    <row r="224" spans="1:8">
      <c r="A224" s="11" t="s">
        <v>272</v>
      </c>
      <c r="B224" s="11">
        <v>45.328400000000002</v>
      </c>
      <c r="C224" s="11">
        <v>63.793944780000004</v>
      </c>
      <c r="D224" s="11">
        <v>77.194090319999987</v>
      </c>
      <c r="E224" s="11">
        <v>53.961515829999996</v>
      </c>
      <c r="F224" s="11">
        <v>417.41359752</v>
      </c>
      <c r="G224" s="11">
        <v>405.50811281</v>
      </c>
      <c r="H224" s="11">
        <v>316.31685402999994</v>
      </c>
    </row>
    <row r="225" spans="1:8" ht="13">
      <c r="A225" s="10" t="s">
        <v>273</v>
      </c>
    </row>
    <row r="226" spans="1:8">
      <c r="A226" s="11" t="s">
        <v>274</v>
      </c>
      <c r="B226" s="11">
        <v>36.124699999999997</v>
      </c>
      <c r="C226" s="11">
        <v>43.807644340000003</v>
      </c>
      <c r="D226" s="11">
        <v>41.212783100000003</v>
      </c>
      <c r="E226" s="11">
        <v>64.548504719999997</v>
      </c>
      <c r="F226" s="11">
        <v>40.267673340000002</v>
      </c>
      <c r="G226" s="11">
        <v>42.166792940000001</v>
      </c>
      <c r="H226" s="11">
        <v>108.64049702</v>
      </c>
    </row>
    <row r="227" spans="1:8">
      <c r="A227" s="11" t="s">
        <v>275</v>
      </c>
      <c r="B227" s="11">
        <v>2.2562000000000002</v>
      </c>
      <c r="C227" s="11">
        <v>1.7881449199999999</v>
      </c>
      <c r="D227" s="11">
        <v>2.0353983100000002</v>
      </c>
      <c r="E227" s="11">
        <v>2.0902160699999999</v>
      </c>
      <c r="F227" s="11">
        <v>0.32640264000000002</v>
      </c>
      <c r="G227" s="11">
        <v>4.9102710700000003</v>
      </c>
      <c r="H227" s="11">
        <v>3.3964536499999998</v>
      </c>
    </row>
    <row r="228" spans="1:8">
      <c r="A228" s="11" t="s">
        <v>276</v>
      </c>
      <c r="B228" s="11">
        <v>13.4017</v>
      </c>
      <c r="C228" s="11">
        <v>15.120139289999999</v>
      </c>
      <c r="D228" s="11">
        <v>18.452997359999998</v>
      </c>
      <c r="E228" s="11">
        <v>19.626209120000002</v>
      </c>
      <c r="F228" s="11">
        <v>20.703305030000003</v>
      </c>
      <c r="G228" s="11">
        <v>23.80621803</v>
      </c>
      <c r="H228" s="11">
        <v>29.837853170000002</v>
      </c>
    </row>
    <row r="229" spans="1:8">
      <c r="A229" s="11" t="s">
        <v>277</v>
      </c>
      <c r="B229" s="11">
        <v>0.37240000000000001</v>
      </c>
      <c r="C229" s="11">
        <v>0.43389573999999997</v>
      </c>
      <c r="D229" s="11">
        <v>0.41193934000000004</v>
      </c>
      <c r="E229" s="11">
        <v>0.41877246000000001</v>
      </c>
      <c r="F229" s="11">
        <v>0.42191723999999997</v>
      </c>
      <c r="G229" s="11">
        <v>0.43882243999999998</v>
      </c>
      <c r="H229" s="11">
        <v>0.89680818999999989</v>
      </c>
    </row>
    <row r="230" spans="1:8">
      <c r="A230" s="11" t="s">
        <v>278</v>
      </c>
      <c r="B230" s="11">
        <v>2.7900000000000001E-2</v>
      </c>
      <c r="C230" s="11">
        <v>0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</row>
    <row r="231" spans="1:8">
      <c r="A231" s="11" t="s">
        <v>279</v>
      </c>
      <c r="B231" s="11">
        <v>0</v>
      </c>
      <c r="C231" s="11">
        <v>0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</row>
    <row r="232" spans="1:8">
      <c r="A232" s="11" t="s">
        <v>280</v>
      </c>
      <c r="B232" s="11">
        <v>0</v>
      </c>
      <c r="C232" s="11">
        <v>0</v>
      </c>
      <c r="D232" s="11">
        <v>0</v>
      </c>
      <c r="E232" s="11">
        <v>0</v>
      </c>
      <c r="F232" s="11">
        <v>0</v>
      </c>
      <c r="G232" s="11">
        <v>0</v>
      </c>
      <c r="H232" s="11">
        <v>0</v>
      </c>
    </row>
    <row r="233" spans="1:8">
      <c r="A233" s="11" t="s">
        <v>281</v>
      </c>
      <c r="B233" s="11">
        <v>3.7999999999999999E-2</v>
      </c>
      <c r="C233" s="11">
        <v>0</v>
      </c>
      <c r="D233" s="11">
        <v>0.87402510999999994</v>
      </c>
      <c r="E233" s="11">
        <v>-2.1942450000000002E-2</v>
      </c>
      <c r="F233" s="11">
        <v>-0.47049634000000001</v>
      </c>
      <c r="G233" s="11">
        <v>0.1995741</v>
      </c>
      <c r="H233" s="11">
        <v>0.16926901</v>
      </c>
    </row>
    <row r="234" spans="1:8">
      <c r="A234" s="11" t="s">
        <v>282</v>
      </c>
      <c r="B234" s="11">
        <v>0</v>
      </c>
      <c r="C234" s="11">
        <v>0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</row>
    <row r="235" spans="1:8">
      <c r="A235" s="11" t="s">
        <v>283</v>
      </c>
      <c r="B235" s="11">
        <v>-1.2999999999999999E-3</v>
      </c>
      <c r="C235" s="11">
        <v>0</v>
      </c>
      <c r="D235" s="11">
        <v>0</v>
      </c>
      <c r="E235" s="11">
        <v>0</v>
      </c>
      <c r="F235" s="11">
        <v>-0.74909999999999999</v>
      </c>
      <c r="G235" s="11">
        <v>-0.21149999999999999</v>
      </c>
      <c r="H235" s="11">
        <v>0.21529999999999999</v>
      </c>
    </row>
    <row r="236" spans="1:8">
      <c r="A236" s="11" t="s">
        <v>79</v>
      </c>
      <c r="B236" s="11">
        <v>10.971399999999999</v>
      </c>
      <c r="C236" s="11">
        <v>13.20113486</v>
      </c>
      <c r="D236" s="11">
        <v>14.982063779999999</v>
      </c>
      <c r="E236" s="11">
        <v>9.0969609200000008</v>
      </c>
      <c r="F236" s="11">
        <v>3.3306710499999999</v>
      </c>
      <c r="G236" s="11">
        <v>3.7977826600000002</v>
      </c>
      <c r="H236" s="11">
        <v>2.1389653399999999</v>
      </c>
    </row>
    <row r="237" spans="1:8">
      <c r="A237" s="11" t="s">
        <v>284</v>
      </c>
      <c r="B237" s="11">
        <v>-9.2999999999999999E-2</v>
      </c>
      <c r="C237" s="11">
        <v>-3.6250000000000002E-3</v>
      </c>
      <c r="D237" s="11">
        <v>-1.7537509999999999E-2</v>
      </c>
      <c r="E237" s="11">
        <v>-1.243998E-2</v>
      </c>
      <c r="F237" s="11">
        <v>-0.48086735999999997</v>
      </c>
      <c r="G237" s="11">
        <v>-7.6122299999999993E-3</v>
      </c>
      <c r="H237" s="11">
        <v>7.5340299999999997E-3</v>
      </c>
    </row>
    <row r="238" spans="1:8">
      <c r="A238" s="11" t="s">
        <v>285</v>
      </c>
      <c r="B238" s="11">
        <v>-1.9056</v>
      </c>
      <c r="C238" s="11">
        <v>0.34518703000000001</v>
      </c>
      <c r="D238" s="11">
        <v>0.30972703999999995</v>
      </c>
      <c r="E238" s="11">
        <v>-0.38307739000000002</v>
      </c>
      <c r="F238" s="11">
        <v>2.4133910000000001E-2</v>
      </c>
      <c r="G238" s="11">
        <v>-0.97634860000000001</v>
      </c>
      <c r="H238" s="11">
        <v>-0.55476781000000008</v>
      </c>
    </row>
    <row r="239" spans="1:8">
      <c r="A239" s="11" t="s">
        <v>286</v>
      </c>
      <c r="B239" s="11">
        <v>0</v>
      </c>
      <c r="C239" s="11">
        <v>0</v>
      </c>
      <c r="D239" s="11">
        <v>0</v>
      </c>
      <c r="E239" s="11">
        <v>0</v>
      </c>
      <c r="F239" s="11">
        <v>9.3637499999999999E-2</v>
      </c>
      <c r="G239" s="11">
        <v>0.14651249999999999</v>
      </c>
      <c r="H239" s="11">
        <v>-5.3824999999999998E-2</v>
      </c>
    </row>
    <row r="240" spans="1:8">
      <c r="A240" s="11" t="s">
        <v>287</v>
      </c>
      <c r="B240" s="11">
        <v>-30.7483</v>
      </c>
      <c r="C240" s="11">
        <v>-9.1780583499999988</v>
      </c>
      <c r="D240" s="11">
        <v>-13.905019830000001</v>
      </c>
      <c r="E240" s="11">
        <v>-16.473904400000002</v>
      </c>
      <c r="F240" s="11">
        <v>-32.145387030000002</v>
      </c>
      <c r="G240" s="11">
        <v>-27.05153121</v>
      </c>
      <c r="H240" s="11">
        <v>37.879872749999997</v>
      </c>
    </row>
    <row r="241" spans="1:8">
      <c r="A241" s="11" t="s">
        <v>288</v>
      </c>
      <c r="B241" s="11">
        <v>-33.285699999999999</v>
      </c>
      <c r="C241" s="11">
        <v>-8.4922222699999992</v>
      </c>
      <c r="D241" s="11">
        <v>-68.816982319999994</v>
      </c>
      <c r="E241" s="11">
        <v>0.57632289999999997</v>
      </c>
      <c r="F241" s="11">
        <v>-59.958358400000002</v>
      </c>
      <c r="G241" s="11">
        <v>-150.83841196</v>
      </c>
      <c r="H241" s="11">
        <v>-68.064317450000004</v>
      </c>
    </row>
    <row r="242" spans="1:8">
      <c r="A242" s="11" t="s">
        <v>289</v>
      </c>
      <c r="B242" s="11">
        <v>32.3917</v>
      </c>
      <c r="C242" s="11">
        <v>-2.00979946</v>
      </c>
      <c r="D242" s="11">
        <v>47.606594139999999</v>
      </c>
      <c r="E242" s="11">
        <v>-14.763911500000001</v>
      </c>
      <c r="F242" s="11">
        <v>38.116169419999999</v>
      </c>
      <c r="G242" s="11">
        <v>142.14009211000001</v>
      </c>
      <c r="H242" s="11">
        <v>-37.151280369999995</v>
      </c>
    </row>
    <row r="243" spans="1:8">
      <c r="A243" s="11" t="s">
        <v>204</v>
      </c>
      <c r="B243" s="11">
        <v>0</v>
      </c>
      <c r="C243" s="11">
        <v>0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</row>
    <row r="244" spans="1:8">
      <c r="A244" s="11" t="s">
        <v>290</v>
      </c>
      <c r="B244" s="11">
        <v>0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</row>
    <row r="245" spans="1:8">
      <c r="A245" s="11" t="s">
        <v>291</v>
      </c>
      <c r="B245" s="11">
        <v>0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</row>
    <row r="246" spans="1:8">
      <c r="A246" s="11" t="s">
        <v>292</v>
      </c>
      <c r="B246" s="11">
        <v>0</v>
      </c>
      <c r="C246" s="11">
        <v>0</v>
      </c>
      <c r="D246" s="11">
        <v>0</v>
      </c>
      <c r="E246" s="11">
        <v>0</v>
      </c>
      <c r="F246" s="11">
        <v>0</v>
      </c>
      <c r="G246" s="11">
        <v>0</v>
      </c>
      <c r="H246" s="11">
        <v>0</v>
      </c>
    </row>
    <row r="247" spans="1:8">
      <c r="A247" s="11" t="s">
        <v>293</v>
      </c>
      <c r="B247" s="11">
        <v>29.5501</v>
      </c>
      <c r="C247" s="11">
        <v>55.012441100000004</v>
      </c>
      <c r="D247" s="11">
        <v>43.145988520000003</v>
      </c>
      <c r="E247" s="11">
        <v>64.701710469999995</v>
      </c>
      <c r="F247" s="11">
        <v>9.4797010000000004</v>
      </c>
      <c r="G247" s="11">
        <v>38.520661850000003</v>
      </c>
      <c r="H247" s="11">
        <v>77.358362530000008</v>
      </c>
    </row>
    <row r="248" spans="1:8">
      <c r="A248" s="11" t="s">
        <v>294</v>
      </c>
      <c r="B248" s="11">
        <v>0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1">
        <v>0</v>
      </c>
    </row>
    <row r="249" spans="1:8">
      <c r="A249" s="11" t="s">
        <v>295</v>
      </c>
      <c r="B249" s="11">
        <v>0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</row>
    <row r="250" spans="1:8">
      <c r="A250" s="11" t="s">
        <v>296</v>
      </c>
      <c r="B250" s="11">
        <v>0</v>
      </c>
      <c r="C250" s="11">
        <v>0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</row>
    <row r="251" spans="1:8">
      <c r="A251" s="11" t="s">
        <v>297</v>
      </c>
      <c r="B251" s="11">
        <v>45.328400000000002</v>
      </c>
      <c r="C251" s="11">
        <v>63.793944780000004</v>
      </c>
      <c r="D251" s="11">
        <v>77.194090319999987</v>
      </c>
      <c r="E251" s="11">
        <v>53.961515829999996</v>
      </c>
      <c r="F251" s="11">
        <v>417.41359752</v>
      </c>
      <c r="G251" s="11">
        <v>405.50811281</v>
      </c>
      <c r="H251" s="11">
        <v>316.31685402999994</v>
      </c>
    </row>
    <row r="252" spans="1:8">
      <c r="A252" s="11" t="s">
        <v>298</v>
      </c>
      <c r="B252" s="11">
        <v>38.159599999999998</v>
      </c>
      <c r="C252" s="11">
        <v>45.3283542</v>
      </c>
      <c r="D252" s="11">
        <v>63.793944780000004</v>
      </c>
      <c r="E252" s="11">
        <v>77.194090319999987</v>
      </c>
      <c r="F252" s="11">
        <v>53.961515829999996</v>
      </c>
      <c r="G252" s="11">
        <v>417.41359752</v>
      </c>
      <c r="H252" s="11">
        <v>405.50811281</v>
      </c>
    </row>
    <row r="253" spans="1:8">
      <c r="A253" s="11" t="s">
        <v>299</v>
      </c>
      <c r="B253" s="11">
        <v>0</v>
      </c>
      <c r="C253" s="11">
        <v>0</v>
      </c>
      <c r="D253" s="11">
        <v>0</v>
      </c>
      <c r="E253" s="11">
        <v>0</v>
      </c>
      <c r="F253" s="11">
        <v>0</v>
      </c>
      <c r="G253" s="11">
        <v>0</v>
      </c>
      <c r="H253" s="11">
        <v>0</v>
      </c>
    </row>
    <row r="254" spans="1:8">
      <c r="A254" s="11" t="s">
        <v>300</v>
      </c>
      <c r="B254" s="11">
        <v>0</v>
      </c>
      <c r="C254" s="11">
        <v>0</v>
      </c>
      <c r="D254" s="11">
        <v>0</v>
      </c>
      <c r="E254" s="11">
        <v>0</v>
      </c>
      <c r="F254" s="11">
        <v>0</v>
      </c>
      <c r="G254" s="11">
        <v>0</v>
      </c>
      <c r="H254" s="11">
        <v>0</v>
      </c>
    </row>
    <row r="255" spans="1:8">
      <c r="A255" s="11" t="s">
        <v>301</v>
      </c>
      <c r="B255" s="11">
        <v>0</v>
      </c>
      <c r="C255" s="11">
        <v>0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</row>
    <row r="256" spans="1:8">
      <c r="A256" s="11" t="s">
        <v>302</v>
      </c>
      <c r="B256" s="11">
        <v>-1E-4</v>
      </c>
      <c r="C256" s="11">
        <v>0</v>
      </c>
      <c r="D256" s="11">
        <v>0</v>
      </c>
      <c r="E256" s="11">
        <v>0</v>
      </c>
      <c r="F256" s="11">
        <v>0</v>
      </c>
      <c r="G256" s="11">
        <v>0</v>
      </c>
      <c r="H256" s="11">
        <v>0</v>
      </c>
    </row>
    <row r="257" spans="1:8">
      <c r="A257" s="11" t="s">
        <v>303</v>
      </c>
      <c r="B257" s="11">
        <v>7.1687000000000003</v>
      </c>
      <c r="C257" s="11">
        <v>18.465590579999997</v>
      </c>
      <c r="D257" s="11">
        <v>13.400145539999999</v>
      </c>
      <c r="E257" s="11">
        <v>-23.232574489999998</v>
      </c>
      <c r="F257" s="11">
        <v>363.45208169</v>
      </c>
      <c r="G257" s="11">
        <v>-11.905484710000001</v>
      </c>
      <c r="H257" s="11">
        <v>-89.191258779999998</v>
      </c>
    </row>
    <row r="261" spans="1:8" ht="13">
      <c r="A261" s="9" t="s">
        <v>304</v>
      </c>
      <c r="B261" s="9"/>
      <c r="C261" s="9"/>
      <c r="D261" s="9"/>
      <c r="E261" s="9"/>
      <c r="F261" s="9"/>
      <c r="G261" s="9"/>
      <c r="H261" s="9"/>
    </row>
    <row r="262" spans="1:8">
      <c r="A262" s="11" t="s">
        <v>305</v>
      </c>
      <c r="B262" s="11">
        <v>0.67</v>
      </c>
      <c r="C262" s="11">
        <v>0.7</v>
      </c>
      <c r="D262" s="11">
        <v>0.64</v>
      </c>
      <c r="E262" s="11">
        <v>1.05</v>
      </c>
      <c r="F262" s="11">
        <v>0.5</v>
      </c>
      <c r="G262" s="11">
        <v>0.32</v>
      </c>
      <c r="H262" s="11">
        <v>0.87</v>
      </c>
    </row>
    <row r="263" spans="1:8">
      <c r="A263" s="11" t="s">
        <v>306</v>
      </c>
      <c r="B263" s="11">
        <v>0.67</v>
      </c>
      <c r="C263" s="11">
        <v>0.7</v>
      </c>
      <c r="D263" s="11">
        <v>0.64</v>
      </c>
      <c r="E263" s="11">
        <v>1.05</v>
      </c>
      <c r="F263" s="11">
        <v>0.5</v>
      </c>
      <c r="G263" s="11">
        <v>0.32</v>
      </c>
      <c r="H263" s="11">
        <v>0.87</v>
      </c>
    </row>
    <row r="264" spans="1:8">
      <c r="A264" s="11" t="s">
        <v>307</v>
      </c>
      <c r="B264" s="11">
        <v>0.67159999999999997</v>
      </c>
      <c r="C264" s="11">
        <v>0.67679999999999996</v>
      </c>
      <c r="D264" s="11">
        <v>0.64490000000000003</v>
      </c>
      <c r="E264" s="11">
        <v>1.0531999999999999</v>
      </c>
      <c r="F264" s="11">
        <v>0.4723</v>
      </c>
      <c r="G264" s="11">
        <v>0.32429999999999998</v>
      </c>
      <c r="H264" s="11">
        <v>0.87490000000000001</v>
      </c>
    </row>
    <row r="265" spans="1:8">
      <c r="A265" s="11" t="s">
        <v>308</v>
      </c>
      <c r="B265" s="11">
        <v>2.5825</v>
      </c>
      <c r="C265" s="11">
        <v>3.3243</v>
      </c>
      <c r="D265" s="11">
        <v>3.8576999999999999</v>
      </c>
      <c r="E265" s="11">
        <v>4.8</v>
      </c>
      <c r="F265" s="11">
        <v>11.11</v>
      </c>
      <c r="G265" s="11">
        <v>7.59</v>
      </c>
      <c r="H265" s="11">
        <v>8.2563999999999993</v>
      </c>
    </row>
    <row r="266" spans="1:8">
      <c r="A266" s="11" t="s">
        <v>309</v>
      </c>
      <c r="B266" s="11">
        <v>0.59</v>
      </c>
      <c r="C266" s="11">
        <v>0.95</v>
      </c>
      <c r="D266" s="11">
        <v>0.74</v>
      </c>
      <c r="E266" s="11">
        <v>1.1200000000000001</v>
      </c>
      <c r="F266" s="11">
        <v>0.12</v>
      </c>
      <c r="G266" s="11">
        <v>0.33</v>
      </c>
      <c r="H266" s="11">
        <v>0.66120000000000001</v>
      </c>
    </row>
    <row r="267" spans="1:8">
      <c r="A267" s="11" t="s">
        <v>310</v>
      </c>
      <c r="B267" s="11">
        <v>9.2375000000000007</v>
      </c>
      <c r="C267" s="11">
        <v>9.4480000000000004</v>
      </c>
      <c r="D267" s="11">
        <v>11.990600000000001</v>
      </c>
      <c r="E267" s="11">
        <v>10.808400000000001</v>
      </c>
      <c r="F267" s="11">
        <v>10.5709</v>
      </c>
      <c r="G267" s="11">
        <v>9.7942</v>
      </c>
      <c r="H267" s="11">
        <v>10.115</v>
      </c>
    </row>
    <row r="268" spans="1:8">
      <c r="A268" s="11" t="s">
        <v>311</v>
      </c>
      <c r="B268" s="11">
        <v>9.2375000000000007</v>
      </c>
      <c r="C268" s="11">
        <v>9.4480000000000004</v>
      </c>
      <c r="D268" s="11">
        <v>11.990600000000001</v>
      </c>
      <c r="E268" s="11">
        <v>10.808400000000001</v>
      </c>
      <c r="F268" s="11">
        <v>10.5709</v>
      </c>
      <c r="G268" s="11">
        <v>9.7942</v>
      </c>
      <c r="H268" s="11">
        <v>10.115</v>
      </c>
    </row>
    <row r="269" spans="1:8">
      <c r="A269" s="11" t="s">
        <v>312</v>
      </c>
      <c r="B269" s="11">
        <v>9.9599999999999994E-2</v>
      </c>
      <c r="C269" s="11">
        <v>0.44450000000000001</v>
      </c>
      <c r="D269" s="11">
        <v>0.44450000000000001</v>
      </c>
      <c r="E269" s="11">
        <v>0.44450000000000001</v>
      </c>
      <c r="F269" s="11">
        <v>7.1490999999999998</v>
      </c>
      <c r="G269" s="11">
        <v>4.4326999999999996</v>
      </c>
      <c r="H269" s="11">
        <v>4.4326999999999996</v>
      </c>
    </row>
    <row r="270" spans="1:8">
      <c r="A270" s="11" t="s">
        <v>313</v>
      </c>
      <c r="B270" s="11">
        <v>0.2167</v>
      </c>
      <c r="C270" s="11">
        <v>0.24479999999999999</v>
      </c>
      <c r="D270" s="11">
        <v>0.31309999999999999</v>
      </c>
      <c r="E270" s="11">
        <v>0.40920000000000001</v>
      </c>
      <c r="F270" s="11">
        <v>0.3478</v>
      </c>
      <c r="G270" s="11">
        <v>0.2601</v>
      </c>
      <c r="H270" s="11">
        <v>0.33710000000000001</v>
      </c>
    </row>
    <row r="271" spans="1:8">
      <c r="A271" s="11" t="s">
        <v>314</v>
      </c>
      <c r="B271" s="11">
        <v>1.2662</v>
      </c>
      <c r="C271" s="11">
        <v>1.635</v>
      </c>
      <c r="D271" s="11">
        <v>2.1000999999999999</v>
      </c>
      <c r="E271" s="11">
        <v>2.9466999999999999</v>
      </c>
      <c r="F271" s="11">
        <v>2.6122999999999998</v>
      </c>
      <c r="G271" s="11">
        <v>1.8979999999999999</v>
      </c>
      <c r="H271" s="11">
        <v>2.4866000000000001</v>
      </c>
    </row>
    <row r="272" spans="1:8">
      <c r="A272" s="11" t="s">
        <v>315</v>
      </c>
      <c r="B272" s="11">
        <v>1.4829000000000001</v>
      </c>
      <c r="C272" s="11">
        <v>1.8797999999999999</v>
      </c>
      <c r="D272" s="11">
        <v>2.4131999999999998</v>
      </c>
      <c r="E272" s="11">
        <v>3.3559000000000001</v>
      </c>
      <c r="F272" s="11">
        <v>2.9601000000000002</v>
      </c>
      <c r="G272" s="11">
        <v>2.1581000000000001</v>
      </c>
      <c r="H272" s="11">
        <v>2.8237000000000001</v>
      </c>
    </row>
    <row r="273" spans="1:8">
      <c r="A273" s="11" t="s">
        <v>316</v>
      </c>
      <c r="B273" s="11">
        <v>0.1434</v>
      </c>
      <c r="C273" s="11">
        <v>0.31840000000000002</v>
      </c>
      <c r="D273" s="11">
        <v>0.23100000000000001</v>
      </c>
      <c r="E273" s="11">
        <v>-0.40060000000000001</v>
      </c>
      <c r="F273" s="11">
        <v>4.6596000000000002</v>
      </c>
      <c r="G273" s="11">
        <v>-0.1018</v>
      </c>
      <c r="H273" s="11">
        <v>-0.76229999999999998</v>
      </c>
    </row>
    <row r="274" spans="1:8">
      <c r="A274" s="11" t="s">
        <v>317</v>
      </c>
      <c r="B274" s="11">
        <v>1.0414000000000001</v>
      </c>
      <c r="C274" s="11">
        <v>1.0976999999999999</v>
      </c>
      <c r="D274" s="11">
        <v>1.0519000000000001</v>
      </c>
      <c r="E274" s="11">
        <v>1.4411</v>
      </c>
      <c r="F274" s="11">
        <v>0.59589999999999999</v>
      </c>
      <c r="G274" s="11">
        <v>0.39229999999999998</v>
      </c>
      <c r="H274" s="11">
        <v>1.1294</v>
      </c>
    </row>
    <row r="275" spans="1:8">
      <c r="A275" s="11" t="s">
        <v>318</v>
      </c>
      <c r="B275" s="11">
        <v>0.8639</v>
      </c>
      <c r="C275" s="11">
        <v>-0.82940000000000003</v>
      </c>
      <c r="D275" s="11">
        <v>0.57289999999999996</v>
      </c>
      <c r="E275" s="11">
        <v>0.66769999999999996</v>
      </c>
      <c r="F275" s="11">
        <v>-6.9987000000000004</v>
      </c>
      <c r="G275" s="11">
        <v>7.46E-2</v>
      </c>
      <c r="H275" s="11">
        <v>0.54059999999999997</v>
      </c>
    </row>
    <row r="276" spans="1:8">
      <c r="A276" s="11" t="s">
        <v>319</v>
      </c>
      <c r="B276" s="11">
        <v>1.2299</v>
      </c>
      <c r="C276" s="11">
        <v>-1.0604</v>
      </c>
      <c r="D276" s="11">
        <v>1.0729</v>
      </c>
      <c r="E276" s="11">
        <v>-0.16239999999999999</v>
      </c>
      <c r="F276" s="11">
        <v>-8.3449000000000009</v>
      </c>
      <c r="G276" s="11">
        <v>0.2626</v>
      </c>
      <c r="H276" s="11">
        <v>0.36959999999999998</v>
      </c>
    </row>
    <row r="280" spans="1:8" ht="13">
      <c r="A280" s="9" t="s">
        <v>320</v>
      </c>
      <c r="B280" s="9"/>
      <c r="C280" s="9"/>
      <c r="D280" s="9"/>
      <c r="E280" s="9"/>
      <c r="F280" s="9"/>
      <c r="G280" s="9"/>
      <c r="H280" s="9"/>
    </row>
    <row r="281" spans="1:8" ht="13">
      <c r="A281" s="10" t="s">
        <v>321</v>
      </c>
    </row>
    <row r="282" spans="1:8">
      <c r="A282" s="11" t="s">
        <v>322</v>
      </c>
      <c r="B282" s="11">
        <v>26.006499999999999</v>
      </c>
      <c r="C282" s="11">
        <v>24.386399999999998</v>
      </c>
      <c r="D282" s="11">
        <v>17.958300000000001</v>
      </c>
      <c r="E282" s="11">
        <v>24.3291</v>
      </c>
      <c r="F282" s="11">
        <v>6.4356</v>
      </c>
      <c r="G282" s="11">
        <v>4.3253000000000004</v>
      </c>
      <c r="H282" s="11">
        <v>11.0421</v>
      </c>
    </row>
    <row r="283" spans="1:8">
      <c r="A283" s="11" t="s">
        <v>323</v>
      </c>
      <c r="B283" s="11">
        <v>24.133199999999999</v>
      </c>
      <c r="C283" s="11">
        <v>22.863299999999999</v>
      </c>
      <c r="D283" s="11">
        <v>16.7486</v>
      </c>
      <c r="E283" s="11">
        <v>24.406600000000001</v>
      </c>
      <c r="F283" s="11">
        <v>5.2777000000000003</v>
      </c>
      <c r="G283" s="11">
        <v>3.6048</v>
      </c>
      <c r="H283" s="11">
        <v>11.052</v>
      </c>
    </row>
    <row r="284" spans="1:8">
      <c r="A284" s="11" t="s">
        <v>324</v>
      </c>
      <c r="B284" s="11">
        <v>8.5612999999999992</v>
      </c>
      <c r="C284" s="11">
        <v>9.7934000000000001</v>
      </c>
      <c r="D284" s="11">
        <v>7.8326000000000002</v>
      </c>
      <c r="E284" s="11">
        <v>11.231400000000001</v>
      </c>
      <c r="F284" s="11">
        <v>4.8186</v>
      </c>
      <c r="G284" s="11">
        <v>3.5223</v>
      </c>
      <c r="H284" s="11">
        <v>8.3306000000000004</v>
      </c>
    </row>
    <row r="285" spans="1:8">
      <c r="A285" s="11" t="s">
        <v>325</v>
      </c>
      <c r="B285" s="11">
        <v>12.3406</v>
      </c>
      <c r="C285" s="11">
        <v>14.2325</v>
      </c>
      <c r="D285" s="11">
        <v>11.594799999999999</v>
      </c>
      <c r="E285" s="11">
        <v>14.543200000000001</v>
      </c>
      <c r="F285" s="11">
        <v>5.5621</v>
      </c>
      <c r="G285" s="11">
        <v>3.8344</v>
      </c>
      <c r="H285" s="11">
        <v>10.1326</v>
      </c>
    </row>
    <row r="286" spans="1:8">
      <c r="A286" s="11" t="s">
        <v>326</v>
      </c>
      <c r="B286" s="11">
        <v>10.249700000000001</v>
      </c>
      <c r="C286" s="11">
        <v>11.254300000000001</v>
      </c>
      <c r="D286" s="11">
        <v>8.9860000000000007</v>
      </c>
      <c r="E286" s="11">
        <v>13.863300000000001</v>
      </c>
      <c r="F286" s="11">
        <v>5.4893999999999998</v>
      </c>
      <c r="G286" s="11">
        <v>3.8319000000000001</v>
      </c>
      <c r="H286" s="11">
        <v>9.6959</v>
      </c>
    </row>
    <row r="287" spans="1:8">
      <c r="A287" s="11" t="s">
        <v>327</v>
      </c>
      <c r="B287" s="11">
        <v>26.006499999999999</v>
      </c>
      <c r="C287" s="11">
        <v>24.386399999999998</v>
      </c>
      <c r="D287" s="11">
        <v>17.958300000000001</v>
      </c>
      <c r="E287" s="11">
        <v>24.3291</v>
      </c>
      <c r="F287" s="11">
        <v>6.4356</v>
      </c>
      <c r="G287" s="11">
        <v>4.3253000000000004</v>
      </c>
      <c r="H287" s="11">
        <v>11.0421</v>
      </c>
    </row>
    <row r="288" spans="1:8">
      <c r="A288" s="11" t="s">
        <v>328</v>
      </c>
      <c r="B288" s="11">
        <v>8.5612999999999992</v>
      </c>
      <c r="C288" s="11">
        <v>9.7934000000000001</v>
      </c>
      <c r="D288" s="11">
        <v>7.8326000000000002</v>
      </c>
      <c r="E288" s="11">
        <v>11.231400000000001</v>
      </c>
      <c r="F288" s="11">
        <v>4.8186</v>
      </c>
      <c r="G288" s="11">
        <v>3.5223</v>
      </c>
      <c r="H288" s="11">
        <v>8.3306000000000004</v>
      </c>
    </row>
    <row r="289" spans="1:8">
      <c r="A289" s="11" t="s">
        <v>329</v>
      </c>
      <c r="B289" s="11">
        <v>12.3406</v>
      </c>
      <c r="C289" s="11">
        <v>14.2325</v>
      </c>
      <c r="D289" s="11">
        <v>11.594799999999999</v>
      </c>
      <c r="E289" s="11">
        <v>14.543200000000001</v>
      </c>
      <c r="F289" s="11">
        <v>5.5621</v>
      </c>
      <c r="G289" s="11">
        <v>3.8344</v>
      </c>
      <c r="H289" s="11">
        <v>10.1326</v>
      </c>
    </row>
    <row r="290" spans="1:8">
      <c r="A290" s="11" t="s">
        <v>330</v>
      </c>
      <c r="B290" s="11">
        <v>7.8212999999999999</v>
      </c>
      <c r="C290" s="11">
        <v>7.9943</v>
      </c>
      <c r="D290" s="11">
        <v>5.9260000000000002</v>
      </c>
      <c r="E290" s="11">
        <v>10.2967</v>
      </c>
      <c r="F290" s="11">
        <v>4.8837000000000002</v>
      </c>
      <c r="G290" s="11">
        <v>3.6797</v>
      </c>
      <c r="H290" s="11">
        <v>9.1798999999999999</v>
      </c>
    </row>
    <row r="291" spans="1:8">
      <c r="A291" s="11" t="s">
        <v>331</v>
      </c>
      <c r="B291" s="11">
        <v>19.119</v>
      </c>
      <c r="C291" s="11">
        <v>19.050599999999999</v>
      </c>
      <c r="D291" s="11">
        <v>16.083200000000001</v>
      </c>
      <c r="E291" s="11">
        <v>23.154599999999999</v>
      </c>
      <c r="F291" s="11">
        <v>15.0601</v>
      </c>
      <c r="G291" s="11">
        <v>13.8363</v>
      </c>
      <c r="H291" s="11">
        <v>24.0641</v>
      </c>
    </row>
    <row r="292" spans="1:8">
      <c r="A292" s="11" t="s">
        <v>332</v>
      </c>
      <c r="B292" s="11">
        <v>80.881</v>
      </c>
      <c r="C292" s="11">
        <v>80.949399999999997</v>
      </c>
      <c r="D292" s="11">
        <v>83.916799999999995</v>
      </c>
      <c r="E292" s="11">
        <v>76.845399999999998</v>
      </c>
      <c r="F292" s="11">
        <v>84.939899999999994</v>
      </c>
      <c r="G292" s="11">
        <v>86.163700000000006</v>
      </c>
      <c r="H292" s="11">
        <v>75.935900000000004</v>
      </c>
    </row>
    <row r="293" spans="1:8">
      <c r="A293" s="11" t="s">
        <v>333</v>
      </c>
      <c r="B293" s="11">
        <v>11.3667</v>
      </c>
      <c r="C293" s="11">
        <v>11.285399999999999</v>
      </c>
      <c r="D293" s="11">
        <v>10.609299999999999</v>
      </c>
      <c r="E293" s="11">
        <v>11.5138</v>
      </c>
      <c r="F293" s="11">
        <v>10.699199999999999</v>
      </c>
      <c r="G293" s="11">
        <v>9.9842999999999993</v>
      </c>
      <c r="H293" s="11">
        <v>12.0709</v>
      </c>
    </row>
    <row r="294" spans="1:8">
      <c r="A294" s="11" t="s">
        <v>334</v>
      </c>
      <c r="B294" s="11">
        <v>7.8212999999999999</v>
      </c>
      <c r="C294" s="11">
        <v>7.9943</v>
      </c>
      <c r="D294" s="11">
        <v>5.9260000000000002</v>
      </c>
      <c r="E294" s="11">
        <v>10.2967</v>
      </c>
      <c r="F294" s="11">
        <v>4.8837000000000002</v>
      </c>
      <c r="G294" s="11">
        <v>3.6797</v>
      </c>
      <c r="H294" s="11">
        <v>9.1798999999999999</v>
      </c>
    </row>
    <row r="295" spans="1:8">
      <c r="A295" s="11" t="s">
        <v>335</v>
      </c>
      <c r="B295" s="11">
        <v>6.8475999999999999</v>
      </c>
      <c r="C295" s="11">
        <v>7.0639000000000003</v>
      </c>
      <c r="D295" s="11">
        <v>4.8455000000000004</v>
      </c>
      <c r="E295" s="11">
        <v>10.892799999999999</v>
      </c>
      <c r="F295" s="11">
        <v>4.2257999999999996</v>
      </c>
      <c r="G295" s="11">
        <v>3.1345999999999998</v>
      </c>
      <c r="H295" s="11">
        <v>11.1028</v>
      </c>
    </row>
    <row r="296" spans="1:8">
      <c r="A296" s="11" t="s">
        <v>336</v>
      </c>
      <c r="B296" s="11">
        <v>11.273899999999999</v>
      </c>
      <c r="C296" s="11">
        <v>11.617900000000001</v>
      </c>
      <c r="D296" s="11">
        <v>8.7723999999999993</v>
      </c>
      <c r="E296" s="11">
        <v>13.3329</v>
      </c>
      <c r="F296" s="11">
        <v>5.6372</v>
      </c>
      <c r="G296" s="11">
        <v>4.0057999999999998</v>
      </c>
      <c r="H296" s="11">
        <v>11.1656</v>
      </c>
    </row>
    <row r="297" spans="1:8">
      <c r="A297" s="11" t="s">
        <v>337</v>
      </c>
      <c r="B297" s="11">
        <v>93.172799999999995</v>
      </c>
      <c r="C297" s="11">
        <v>92.936700000000002</v>
      </c>
      <c r="D297" s="11">
        <v>95.156999999999996</v>
      </c>
      <c r="E297" s="11">
        <v>89.109200000000001</v>
      </c>
      <c r="F297" s="11">
        <v>95.923299999999998</v>
      </c>
      <c r="G297" s="11">
        <v>96.884500000000003</v>
      </c>
      <c r="H297" s="11">
        <v>88.878399999999999</v>
      </c>
    </row>
    <row r="298" spans="1:8">
      <c r="A298" s="11" t="s">
        <v>338</v>
      </c>
      <c r="B298" s="11">
        <v>4.4965000000000002</v>
      </c>
      <c r="C298" s="11">
        <v>4.3731</v>
      </c>
      <c r="D298" s="11">
        <v>3.8883000000000001</v>
      </c>
      <c r="E298" s="11">
        <v>4.7922000000000002</v>
      </c>
      <c r="F298" s="11">
        <v>5.6726000000000001</v>
      </c>
      <c r="G298" s="11">
        <v>5.0664999999999996</v>
      </c>
      <c r="H298" s="11">
        <v>6.4107000000000003</v>
      </c>
    </row>
    <row r="299" spans="1:8">
      <c r="A299" s="11" t="s">
        <v>339</v>
      </c>
      <c r="B299" s="11">
        <v>4.0414000000000003</v>
      </c>
      <c r="C299" s="11">
        <v>4.0689000000000002</v>
      </c>
      <c r="D299" s="11">
        <v>4.3955000000000002</v>
      </c>
      <c r="E299" s="11">
        <v>5.3258000000000001</v>
      </c>
      <c r="F299" s="11">
        <v>4.9828999999999999</v>
      </c>
      <c r="G299" s="11">
        <v>5.1364999999999998</v>
      </c>
      <c r="H299" s="11">
        <v>6.0597000000000003</v>
      </c>
    </row>
    <row r="300" spans="1:8">
      <c r="A300" s="11" t="s">
        <v>340</v>
      </c>
      <c r="B300" s="11">
        <v>2.8288000000000002</v>
      </c>
      <c r="C300" s="11">
        <v>2.8433999999999999</v>
      </c>
      <c r="D300" s="11">
        <v>2.3254999999999999</v>
      </c>
      <c r="E300" s="11">
        <v>1.3957999999999999</v>
      </c>
      <c r="F300" s="11">
        <v>4.3799999999999999E-2</v>
      </c>
      <c r="G300" s="11">
        <v>-0.21870000000000001</v>
      </c>
      <c r="H300" s="11">
        <v>-0.39939999999999998</v>
      </c>
    </row>
    <row r="301" spans="1:8">
      <c r="A301" s="11" t="s">
        <v>341</v>
      </c>
      <c r="B301" s="11">
        <v>0.58609999999999995</v>
      </c>
      <c r="C301" s="11">
        <v>0.34710000000000002</v>
      </c>
      <c r="D301" s="11">
        <v>0.3553</v>
      </c>
      <c r="E301" s="11">
        <v>0.33339999999999997</v>
      </c>
      <c r="F301" s="11">
        <v>3.9600000000000003E-2</v>
      </c>
      <c r="G301" s="11">
        <v>0.42849999999999999</v>
      </c>
      <c r="H301" s="11">
        <v>0.28699999999999998</v>
      </c>
    </row>
    <row r="303" spans="1:8" ht="13">
      <c r="A303" s="10" t="s">
        <v>342</v>
      </c>
    </row>
    <row r="304" spans="1:8">
      <c r="A304" s="11" t="s">
        <v>343</v>
      </c>
      <c r="B304" s="11">
        <v>80.842100000000002</v>
      </c>
      <c r="C304" s="11">
        <v>80.497399999999999</v>
      </c>
      <c r="D304" s="11">
        <v>75.120999999999995</v>
      </c>
      <c r="E304" s="11">
        <v>91.235500000000002</v>
      </c>
      <c r="F304" s="11">
        <v>69.522499999999994</v>
      </c>
      <c r="G304" s="11">
        <v>72.941000000000003</v>
      </c>
      <c r="H304" s="11">
        <v>96.236099999999993</v>
      </c>
    </row>
    <row r="305" spans="1:8">
      <c r="A305" s="11" t="s">
        <v>344</v>
      </c>
      <c r="B305" s="11">
        <v>0.24179999999999999</v>
      </c>
      <c r="C305" s="11">
        <v>7.4999999999999997E-3</v>
      </c>
      <c r="D305" s="11">
        <v>3.9100000000000003E-2</v>
      </c>
      <c r="E305" s="11">
        <v>1.66E-2</v>
      </c>
      <c r="F305" s="11">
        <v>2.5438999999999998</v>
      </c>
      <c r="G305" s="11">
        <v>0.44769999999999999</v>
      </c>
      <c r="H305" s="11">
        <v>-0.16289999999999999</v>
      </c>
    </row>
    <row r="306" spans="1:8">
      <c r="A306" s="11" t="s">
        <v>345</v>
      </c>
      <c r="B306" s="11">
        <v>18.916399999999999</v>
      </c>
      <c r="C306" s="11">
        <v>19.495000000000001</v>
      </c>
      <c r="D306" s="11">
        <v>24.8399</v>
      </c>
      <c r="E306" s="11">
        <v>8.7478999999999996</v>
      </c>
      <c r="F306" s="11">
        <v>27.933499999999999</v>
      </c>
      <c r="G306" s="11">
        <v>26.6113</v>
      </c>
      <c r="H306" s="11">
        <v>3.9268000000000001</v>
      </c>
    </row>
    <row r="307" spans="1:8">
      <c r="A307" s="11" t="s">
        <v>346</v>
      </c>
      <c r="B307" s="11">
        <v>7.3863000000000003</v>
      </c>
      <c r="C307" s="11">
        <v>8.8917999999999999</v>
      </c>
      <c r="D307" s="11">
        <v>8.0794999999999995</v>
      </c>
      <c r="E307" s="11">
        <v>13.741899999999999</v>
      </c>
      <c r="F307" s="11">
        <v>16.714400000000001</v>
      </c>
      <c r="G307" s="11">
        <v>13.8492</v>
      </c>
      <c r="H307" s="11">
        <v>20.5657</v>
      </c>
    </row>
    <row r="308" spans="1:8">
      <c r="A308" s="11" t="s">
        <v>347</v>
      </c>
      <c r="B308" s="11">
        <v>92.796800000000005</v>
      </c>
      <c r="C308" s="11">
        <v>93.754499999999993</v>
      </c>
      <c r="D308" s="11">
        <v>93.263999999999996</v>
      </c>
      <c r="E308" s="11">
        <v>100.3189</v>
      </c>
      <c r="F308" s="11">
        <v>82.0077</v>
      </c>
      <c r="G308" s="11">
        <v>83.342200000000005</v>
      </c>
      <c r="H308" s="11">
        <v>100.08969999999999</v>
      </c>
    </row>
    <row r="312" spans="1:8" ht="13">
      <c r="A312" s="9" t="s">
        <v>348</v>
      </c>
      <c r="B312" s="9"/>
      <c r="C312" s="9"/>
      <c r="D312" s="9"/>
      <c r="E312" s="9"/>
      <c r="F312" s="9"/>
      <c r="G312" s="9"/>
      <c r="H312" s="9"/>
    </row>
    <row r="313" spans="1:8" ht="13">
      <c r="A313" s="10" t="s">
        <v>349</v>
      </c>
    </row>
    <row r="314" spans="1:8">
      <c r="A314" s="11" t="s">
        <v>350</v>
      </c>
      <c r="B314" s="11">
        <v>65.602699999999999</v>
      </c>
      <c r="C314" s="11">
        <v>55.378</v>
      </c>
      <c r="D314" s="11">
        <v>59.360599999999998</v>
      </c>
      <c r="E314" s="11">
        <v>48.716500000000003</v>
      </c>
      <c r="F314" s="11">
        <v>19.982800000000001</v>
      </c>
      <c r="G314" s="11">
        <v>30.003</v>
      </c>
      <c r="H314" s="11">
        <v>25.122800000000002</v>
      </c>
    </row>
    <row r="315" spans="1:8">
      <c r="A315" s="11" t="s">
        <v>351</v>
      </c>
      <c r="B315" s="11">
        <v>2.9072</v>
      </c>
      <c r="C315" s="11">
        <v>2.2410000000000001</v>
      </c>
      <c r="D315" s="11">
        <v>2.4607000000000001</v>
      </c>
      <c r="E315" s="11">
        <v>1.9499</v>
      </c>
      <c r="F315" s="11">
        <v>1.2497</v>
      </c>
      <c r="G315" s="11">
        <v>1.4286000000000001</v>
      </c>
      <c r="H315" s="11">
        <v>1.3354999999999999</v>
      </c>
    </row>
    <row r="316" spans="1:8">
      <c r="A316" s="11" t="s">
        <v>352</v>
      </c>
      <c r="B316" s="11">
        <v>63.294499999999999</v>
      </c>
      <c r="C316" s="11">
        <v>63.786000000000001</v>
      </c>
      <c r="D316" s="11">
        <v>68.587199999999996</v>
      </c>
      <c r="E316" s="11">
        <v>68.683999999999997</v>
      </c>
      <c r="F316" s="11">
        <v>78.1999</v>
      </c>
      <c r="G316" s="11">
        <v>79.889799999999994</v>
      </c>
      <c r="H316" s="11">
        <v>71.667599999999993</v>
      </c>
    </row>
    <row r="317" spans="1:8">
      <c r="A317" s="11" t="s">
        <v>353</v>
      </c>
      <c r="B317" s="11">
        <v>36.705500000000001</v>
      </c>
      <c r="C317" s="11">
        <v>36.213999999999999</v>
      </c>
      <c r="D317" s="11">
        <v>31.412800000000001</v>
      </c>
      <c r="E317" s="11">
        <v>31.315999999999999</v>
      </c>
      <c r="F317" s="11">
        <v>21.8001</v>
      </c>
      <c r="G317" s="11">
        <v>20.110199999999999</v>
      </c>
      <c r="H317" s="11">
        <v>28.3324</v>
      </c>
    </row>
    <row r="318" spans="1:8">
      <c r="A318" s="11" t="s">
        <v>354</v>
      </c>
      <c r="B318" s="11">
        <v>25.7563</v>
      </c>
      <c r="C318" s="11">
        <v>36.616999999999997</v>
      </c>
      <c r="D318" s="11">
        <v>35.321399999999997</v>
      </c>
      <c r="E318" s="11">
        <v>45.479500000000002</v>
      </c>
      <c r="F318" s="11">
        <v>76.951300000000003</v>
      </c>
      <c r="G318" s="11">
        <v>67.203800000000001</v>
      </c>
      <c r="H318" s="11">
        <v>71.001499999999993</v>
      </c>
    </row>
    <row r="319" spans="1:8">
      <c r="A319" s="11" t="s">
        <v>355</v>
      </c>
      <c r="B319" s="11">
        <v>39.412100000000002</v>
      </c>
      <c r="C319" s="11">
        <v>52.116399999999999</v>
      </c>
      <c r="D319" s="11">
        <v>48.375999999999998</v>
      </c>
      <c r="E319" s="11">
        <v>66.488500000000002</v>
      </c>
      <c r="F319" s="11">
        <v>93.824200000000005</v>
      </c>
      <c r="G319" s="11">
        <v>84.021900000000002</v>
      </c>
      <c r="H319" s="11">
        <v>91.604600000000005</v>
      </c>
    </row>
    <row r="320" spans="1:8">
      <c r="A320" s="11" t="s">
        <v>356</v>
      </c>
      <c r="B320" s="11">
        <v>60.587899999999998</v>
      </c>
      <c r="C320" s="11">
        <v>47.883600000000001</v>
      </c>
      <c r="D320" s="11">
        <v>51.624000000000002</v>
      </c>
      <c r="E320" s="11">
        <v>33.511499999999998</v>
      </c>
      <c r="F320" s="11">
        <v>6.1757999999999997</v>
      </c>
      <c r="G320" s="11">
        <v>15.9781</v>
      </c>
      <c r="H320" s="11">
        <v>8.3954000000000004</v>
      </c>
    </row>
    <row r="321" spans="1:8">
      <c r="A321" s="11" t="s">
        <v>357</v>
      </c>
      <c r="B321" s="11">
        <v>99.945800000000006</v>
      </c>
      <c r="C321" s="11">
        <v>84.718900000000005</v>
      </c>
      <c r="D321" s="11">
        <v>88.375</v>
      </c>
      <c r="E321" s="11">
        <v>96.397400000000005</v>
      </c>
      <c r="F321" s="11">
        <v>99.957499999999996</v>
      </c>
      <c r="G321" s="11">
        <v>99.938100000000006</v>
      </c>
      <c r="H321" s="11">
        <v>99.943600000000004</v>
      </c>
    </row>
    <row r="322" spans="1:8">
      <c r="A322" s="11" t="s">
        <v>358</v>
      </c>
      <c r="B322" s="11">
        <v>5.4199999999999998E-2</v>
      </c>
      <c r="C322" s="11">
        <v>15.2811</v>
      </c>
      <c r="D322" s="11">
        <v>11.625</v>
      </c>
      <c r="E322" s="11">
        <v>3.6025999999999998</v>
      </c>
      <c r="F322" s="11">
        <v>4.2500000000000003E-2</v>
      </c>
      <c r="G322" s="11">
        <v>6.1899999999999997E-2</v>
      </c>
      <c r="H322" s="11">
        <v>5.6399999999999999E-2</v>
      </c>
    </row>
    <row r="324" spans="1:8" ht="13">
      <c r="A324" s="10" t="s">
        <v>359</v>
      </c>
    </row>
    <row r="325" spans="1:8">
      <c r="A325" s="11" t="s">
        <v>360</v>
      </c>
      <c r="B325" s="11">
        <v>0.96530000000000005</v>
      </c>
      <c r="C325" s="11">
        <v>1.3595999999999999</v>
      </c>
      <c r="D325" s="11">
        <v>1.3073999999999999</v>
      </c>
      <c r="E325" s="11">
        <v>1.4625999999999999</v>
      </c>
      <c r="F325" s="11">
        <v>3.915</v>
      </c>
      <c r="G325" s="11">
        <v>2.6644000000000001</v>
      </c>
      <c r="H325" s="11">
        <v>2.8542999999999998</v>
      </c>
    </row>
    <row r="326" spans="1:8">
      <c r="A326" s="11" t="s">
        <v>361</v>
      </c>
      <c r="B326" s="11">
        <v>0.68369999999999997</v>
      </c>
      <c r="C326" s="11">
        <v>0.96679999999999999</v>
      </c>
      <c r="D326" s="11">
        <v>0.97489999999999999</v>
      </c>
      <c r="E326" s="11">
        <v>1.0230999999999999</v>
      </c>
      <c r="F326" s="11">
        <v>3.2345000000000002</v>
      </c>
      <c r="G326" s="11">
        <v>2.2082999999999999</v>
      </c>
      <c r="H326" s="11">
        <v>2.4338000000000002</v>
      </c>
    </row>
    <row r="327" spans="1:8">
      <c r="A327" s="11" t="s">
        <v>362</v>
      </c>
      <c r="B327" s="11">
        <v>0.64849999999999997</v>
      </c>
      <c r="C327" s="11">
        <v>0.93279999999999996</v>
      </c>
      <c r="D327" s="11">
        <v>0.92230000000000001</v>
      </c>
      <c r="E327" s="11">
        <v>0.93610000000000004</v>
      </c>
      <c r="F327" s="11">
        <v>3.0844999999999998</v>
      </c>
      <c r="G327" s="11">
        <v>2.1091000000000002</v>
      </c>
      <c r="H327" s="11">
        <v>2.3599000000000001</v>
      </c>
    </row>
    <row r="328" spans="1:8">
      <c r="A328" s="11" t="s">
        <v>363</v>
      </c>
      <c r="B328" s="11">
        <v>2.1438000000000001</v>
      </c>
      <c r="C328" s="11">
        <v>1.3575999999999999</v>
      </c>
      <c r="D328" s="11">
        <v>1.5378000000000001</v>
      </c>
      <c r="E328" s="11">
        <v>0.997</v>
      </c>
      <c r="F328" s="11">
        <v>0.254</v>
      </c>
      <c r="G328" s="11">
        <v>0.43669999999999998</v>
      </c>
      <c r="H328" s="11">
        <v>0.34210000000000002</v>
      </c>
    </row>
    <row r="329" spans="1:8">
      <c r="A329" s="11" t="s">
        <v>364</v>
      </c>
      <c r="B329" s="11">
        <v>0.46650000000000003</v>
      </c>
      <c r="C329" s="11">
        <v>0.73660000000000003</v>
      </c>
      <c r="D329" s="11">
        <v>0.65029999999999999</v>
      </c>
      <c r="E329" s="11">
        <v>1.0029999999999999</v>
      </c>
      <c r="F329" s="11">
        <v>3.9365000000000001</v>
      </c>
      <c r="G329" s="11">
        <v>2.2898999999999998</v>
      </c>
      <c r="H329" s="11">
        <v>2.9228000000000001</v>
      </c>
    </row>
    <row r="330" spans="1:8">
      <c r="A330" s="11" t="s">
        <v>365</v>
      </c>
      <c r="B330" s="11">
        <v>0.65049999999999997</v>
      </c>
      <c r="C330" s="11">
        <v>1.0884</v>
      </c>
      <c r="D330" s="11">
        <v>0.93710000000000004</v>
      </c>
      <c r="E330" s="11">
        <v>1.984</v>
      </c>
      <c r="F330" s="11">
        <v>15.1922</v>
      </c>
      <c r="G330" s="11">
        <v>5.2586000000000004</v>
      </c>
      <c r="H330" s="11">
        <v>10.911300000000001</v>
      </c>
    </row>
    <row r="331" spans="1:8">
      <c r="A331" s="11" t="s">
        <v>366</v>
      </c>
      <c r="B331" s="11">
        <v>0.3926</v>
      </c>
      <c r="C331" s="11">
        <v>0.66120000000000001</v>
      </c>
      <c r="D331" s="11">
        <v>0.59499999999999997</v>
      </c>
      <c r="E331" s="11">
        <v>0.93359999999999999</v>
      </c>
      <c r="F331" s="11">
        <v>3.8509000000000002</v>
      </c>
      <c r="G331" s="11">
        <v>2.2399</v>
      </c>
      <c r="H331" s="11">
        <v>2.8262</v>
      </c>
    </row>
    <row r="332" spans="1:8">
      <c r="A332" s="11" t="s">
        <v>367</v>
      </c>
      <c r="B332" s="11">
        <v>0.54749999999999999</v>
      </c>
      <c r="C332" s="11">
        <v>0.97699999999999998</v>
      </c>
      <c r="D332" s="11">
        <v>0.85750000000000004</v>
      </c>
      <c r="E332" s="11">
        <v>1.8466</v>
      </c>
      <c r="F332" s="11">
        <v>14.861700000000001</v>
      </c>
      <c r="G332" s="11">
        <v>5.1436999999999999</v>
      </c>
      <c r="H332" s="11">
        <v>10.5504</v>
      </c>
    </row>
    <row r="333" spans="1:8">
      <c r="A333" s="11" t="s">
        <v>368</v>
      </c>
      <c r="B333" s="11">
        <v>0.91090000000000004</v>
      </c>
      <c r="C333" s="11">
        <v>1.8698999999999999</v>
      </c>
      <c r="D333" s="11">
        <v>1.6814</v>
      </c>
      <c r="E333" s="11">
        <v>3.5390999999999999</v>
      </c>
      <c r="F333" s="11">
        <v>0</v>
      </c>
      <c r="G333" s="11">
        <v>0</v>
      </c>
      <c r="H333" s="11">
        <v>0</v>
      </c>
    </row>
    <row r="334" spans="1:8">
      <c r="A334" s="11" t="s">
        <v>369</v>
      </c>
      <c r="B334" s="11">
        <v>0.23799999999999999</v>
      </c>
      <c r="C334" s="11">
        <v>0.30259999999999998</v>
      </c>
      <c r="D334" s="11">
        <v>0.2321</v>
      </c>
      <c r="E334" s="11">
        <v>0.37330000000000002</v>
      </c>
      <c r="F334" s="11">
        <v>0.30709999999999998</v>
      </c>
      <c r="G334" s="11">
        <v>0.18090000000000001</v>
      </c>
      <c r="H334" s="11">
        <v>0.49280000000000002</v>
      </c>
    </row>
    <row r="335" spans="1:8">
      <c r="A335" s="11" t="s">
        <v>370</v>
      </c>
      <c r="B335" s="11">
        <v>0.10680000000000001</v>
      </c>
      <c r="C335" s="11">
        <v>0.2102</v>
      </c>
      <c r="D335" s="11">
        <v>0.12540000000000001</v>
      </c>
      <c r="E335" s="11">
        <v>0.2331</v>
      </c>
      <c r="F335" s="11">
        <v>4.3099999999999999E-2</v>
      </c>
      <c r="G335" s="11">
        <v>9.9299999999999999E-2</v>
      </c>
      <c r="H335" s="11">
        <v>0.2341</v>
      </c>
    </row>
    <row r="336" spans="1:8">
      <c r="A336" s="11" t="s">
        <v>371</v>
      </c>
      <c r="B336" s="11">
        <v>0.1489</v>
      </c>
      <c r="C336" s="11">
        <v>0.3105</v>
      </c>
      <c r="D336" s="11">
        <v>0.1807</v>
      </c>
      <c r="E336" s="11">
        <v>0.46110000000000001</v>
      </c>
      <c r="F336" s="11">
        <v>0.16619999999999999</v>
      </c>
      <c r="G336" s="11">
        <v>0.2281</v>
      </c>
      <c r="H336" s="11">
        <v>0.87380000000000002</v>
      </c>
    </row>
    <row r="337" spans="1:8">
      <c r="A337" s="11" t="s">
        <v>372</v>
      </c>
      <c r="B337" s="11">
        <v>0.10680000000000001</v>
      </c>
      <c r="C337" s="11">
        <v>0.24809999999999999</v>
      </c>
      <c r="D337" s="11">
        <v>0.1419</v>
      </c>
      <c r="E337" s="11">
        <v>0.24179999999999999</v>
      </c>
      <c r="F337" s="11">
        <v>4.3099999999999999E-2</v>
      </c>
      <c r="G337" s="11">
        <v>9.9400000000000002E-2</v>
      </c>
      <c r="H337" s="11">
        <v>0.23419999999999999</v>
      </c>
    </row>
    <row r="338" spans="1:8">
      <c r="A338" s="11" t="s">
        <v>373</v>
      </c>
      <c r="B338" s="11">
        <v>0.2477</v>
      </c>
      <c r="C338" s="11">
        <v>0.59430000000000005</v>
      </c>
      <c r="D338" s="11">
        <v>0.3543</v>
      </c>
      <c r="E338" s="11">
        <v>0.88370000000000004</v>
      </c>
      <c r="F338" s="11">
        <v>0</v>
      </c>
      <c r="G338" s="11">
        <v>0</v>
      </c>
      <c r="H338" s="11">
        <v>0</v>
      </c>
    </row>
    <row r="339" spans="1:8">
      <c r="A339" s="11" t="s">
        <v>374</v>
      </c>
      <c r="B339" s="11">
        <v>0</v>
      </c>
      <c r="C339" s="11">
        <v>0</v>
      </c>
      <c r="D339" s="11">
        <v>0</v>
      </c>
      <c r="E339" s="11">
        <v>0</v>
      </c>
      <c r="F339" s="11">
        <v>0</v>
      </c>
      <c r="G339" s="11">
        <v>0</v>
      </c>
      <c r="H339" s="11">
        <v>0</v>
      </c>
    </row>
    <row r="340" spans="1:8">
      <c r="A340" s="11" t="s">
        <v>375</v>
      </c>
      <c r="B340" s="11">
        <v>0</v>
      </c>
      <c r="C340" s="11">
        <v>0.50160000000000005</v>
      </c>
      <c r="D340" s="11">
        <v>0.4279</v>
      </c>
      <c r="E340" s="11">
        <v>8.0799999999999997E-2</v>
      </c>
      <c r="F340" s="11">
        <v>1E-4</v>
      </c>
      <c r="G340" s="11">
        <v>4.0000000000000002E-4</v>
      </c>
      <c r="H340" s="11">
        <v>2.9999999999999997E-4</v>
      </c>
    </row>
    <row r="344" spans="1:8" ht="13">
      <c r="A344" s="9" t="s">
        <v>376</v>
      </c>
      <c r="B344" s="9"/>
      <c r="C344" s="9"/>
      <c r="D344" s="9"/>
      <c r="E344" s="9"/>
      <c r="F344" s="9"/>
      <c r="G344" s="9"/>
      <c r="H344" s="9"/>
    </row>
    <row r="345" spans="1:8">
      <c r="A345" s="11" t="s">
        <v>377</v>
      </c>
      <c r="B345" s="11">
        <v>148.0575</v>
      </c>
      <c r="C345" s="11">
        <v>134.05719999999999</v>
      </c>
      <c r="D345" s="11">
        <v>126.3147</v>
      </c>
      <c r="E345" s="11">
        <v>173.0087</v>
      </c>
      <c r="F345" s="11">
        <v>150.96690000000001</v>
      </c>
      <c r="G345" s="11">
        <v>139.2911</v>
      </c>
      <c r="H345" s="11">
        <v>154.6619</v>
      </c>
    </row>
    <row r="346" spans="1:8">
      <c r="A346" s="11" t="s">
        <v>378</v>
      </c>
      <c r="B346" s="11">
        <v>75.076599999999999</v>
      </c>
      <c r="C346" s="11">
        <v>66.955600000000004</v>
      </c>
      <c r="D346" s="11">
        <v>58.051400000000001</v>
      </c>
      <c r="E346" s="11">
        <v>81.721599999999995</v>
      </c>
      <c r="F346" s="11">
        <v>68.707499999999996</v>
      </c>
      <c r="G346" s="11">
        <v>59.526800000000001</v>
      </c>
      <c r="H346" s="11">
        <v>63.2333</v>
      </c>
    </row>
    <row r="347" spans="1:8">
      <c r="A347" s="11" t="s">
        <v>379</v>
      </c>
      <c r="B347" s="11">
        <v>72.980900000000005</v>
      </c>
      <c r="C347" s="11">
        <v>67.101600000000005</v>
      </c>
      <c r="D347" s="11">
        <v>68.263300000000001</v>
      </c>
      <c r="E347" s="11">
        <v>91.287099999999995</v>
      </c>
      <c r="F347" s="11">
        <v>82.259399999999999</v>
      </c>
      <c r="G347" s="11">
        <v>79.764300000000006</v>
      </c>
      <c r="H347" s="11">
        <v>91.428600000000003</v>
      </c>
    </row>
    <row r="348" spans="1:8">
      <c r="A348" s="11" t="s">
        <v>380</v>
      </c>
      <c r="B348" s="11">
        <v>4.7950999999999997</v>
      </c>
      <c r="C348" s="11">
        <v>5.3766999999999996</v>
      </c>
      <c r="D348" s="11">
        <v>6.2013999999999996</v>
      </c>
      <c r="E348" s="11">
        <v>4.4051999999999998</v>
      </c>
      <c r="F348" s="11">
        <v>5.2396000000000003</v>
      </c>
      <c r="G348" s="11">
        <v>6.0476999999999999</v>
      </c>
      <c r="H348" s="11">
        <v>5.6932</v>
      </c>
    </row>
    <row r="349" spans="1:8">
      <c r="A349" s="11" t="s">
        <v>381</v>
      </c>
      <c r="B349" s="11">
        <v>4.9328000000000003</v>
      </c>
      <c r="C349" s="11">
        <v>5.3650000000000002</v>
      </c>
      <c r="D349" s="11">
        <v>5.2736999999999998</v>
      </c>
      <c r="E349" s="11">
        <v>3.9436</v>
      </c>
      <c r="F349" s="11">
        <v>4.3764000000000003</v>
      </c>
      <c r="G349" s="11">
        <v>4.5133000000000001</v>
      </c>
      <c r="H349" s="11">
        <v>3.9375</v>
      </c>
    </row>
    <row r="350" spans="1:8">
      <c r="A350" s="11" t="s">
        <v>382</v>
      </c>
      <c r="B350" s="11">
        <v>1.7294</v>
      </c>
      <c r="C350" s="11">
        <v>1.9276</v>
      </c>
      <c r="D350" s="11">
        <v>1.9897</v>
      </c>
      <c r="E350" s="11">
        <v>1.5891999999999999</v>
      </c>
      <c r="F350" s="11">
        <v>1.3163</v>
      </c>
      <c r="G350" s="11">
        <v>1.21</v>
      </c>
      <c r="H350" s="11">
        <v>1.1980999999999999</v>
      </c>
    </row>
    <row r="351" spans="1:8">
      <c r="A351" s="11" t="s">
        <v>383</v>
      </c>
      <c r="B351" s="11">
        <v>3.4849000000000001</v>
      </c>
      <c r="C351" s="11">
        <v>3.8917999999999999</v>
      </c>
      <c r="D351" s="11">
        <v>4.7270000000000003</v>
      </c>
      <c r="E351" s="11">
        <v>4.2424999999999997</v>
      </c>
      <c r="F351" s="11">
        <v>5.2736000000000001</v>
      </c>
      <c r="G351" s="11">
        <v>5.7487000000000004</v>
      </c>
      <c r="H351" s="11">
        <v>4.9013999999999998</v>
      </c>
    </row>
    <row r="352" spans="1:8">
      <c r="A352" s="11" t="s">
        <v>384</v>
      </c>
      <c r="B352" s="11">
        <v>1.0946</v>
      </c>
      <c r="C352" s="11">
        <v>1.2251000000000001</v>
      </c>
      <c r="D352" s="11">
        <v>1.3217000000000001</v>
      </c>
      <c r="E352" s="11">
        <v>1.0908</v>
      </c>
      <c r="F352" s="11">
        <v>0.98670000000000002</v>
      </c>
      <c r="G352" s="11">
        <v>0.95720000000000005</v>
      </c>
      <c r="H352" s="11">
        <v>0.90749999999999997</v>
      </c>
    </row>
    <row r="356" spans="1:8" ht="13">
      <c r="A356" s="9" t="s">
        <v>385</v>
      </c>
      <c r="B356" s="9"/>
      <c r="C356" s="9"/>
      <c r="D356" s="9"/>
      <c r="E356" s="9"/>
      <c r="F356" s="9"/>
      <c r="G356" s="9"/>
      <c r="H356" s="9"/>
    </row>
    <row r="357" spans="1:8">
      <c r="A357" s="11" t="s">
        <v>386</v>
      </c>
      <c r="B357" s="11">
        <v>105.45</v>
      </c>
      <c r="C357" s="11">
        <v>105.13999999999999</v>
      </c>
      <c r="D357" s="11">
        <v>104.19</v>
      </c>
      <c r="E357" s="11">
        <v>113.65</v>
      </c>
      <c r="F357" s="11">
        <v>102.96000000000001</v>
      </c>
      <c r="G357" s="11">
        <v>99.68</v>
      </c>
      <c r="H357" s="11">
        <v>108.84</v>
      </c>
    </row>
    <row r="358" spans="1:8">
      <c r="A358" s="11" t="s">
        <v>387</v>
      </c>
      <c r="B358" s="11">
        <v>6.4</v>
      </c>
      <c r="C358" s="11">
        <v>10.040000000000001</v>
      </c>
      <c r="D358" s="11">
        <v>6.2</v>
      </c>
      <c r="E358" s="11">
        <v>10.32</v>
      </c>
      <c r="F358" s="11">
        <v>1.1499999999999999</v>
      </c>
      <c r="G358" s="11">
        <v>3.36</v>
      </c>
      <c r="H358" s="11">
        <v>6.54</v>
      </c>
    </row>
    <row r="359" spans="1:8">
      <c r="A359" s="11" t="s">
        <v>388</v>
      </c>
      <c r="B359" s="11">
        <v>93.710000000000008</v>
      </c>
      <c r="C359" s="11">
        <v>142.13</v>
      </c>
      <c r="D359" s="11">
        <v>128.1</v>
      </c>
      <c r="E359" s="11">
        <v>94.77</v>
      </c>
      <c r="F359" s="11">
        <v>28.199999999999996</v>
      </c>
      <c r="G359" s="11">
        <v>107.89999999999999</v>
      </c>
      <c r="H359" s="11">
        <v>58.77</v>
      </c>
    </row>
    <row r="360" spans="1:8">
      <c r="A360" s="11" t="s">
        <v>389</v>
      </c>
      <c r="B360" s="11">
        <v>2.0592000000000001</v>
      </c>
      <c r="C360" s="11">
        <v>2.0783999999999998</v>
      </c>
      <c r="D360" s="11">
        <v>1.4829000000000001</v>
      </c>
      <c r="E360" s="11">
        <v>1.1536</v>
      </c>
      <c r="F360" s="11">
        <v>4.1711999999999998</v>
      </c>
      <c r="G360" s="11">
        <v>2.1175000000000002</v>
      </c>
      <c r="H360" s="11">
        <v>3.4186000000000001</v>
      </c>
    </row>
    <row r="364" spans="1:8" ht="13">
      <c r="A364" s="9" t="s">
        <v>390</v>
      </c>
      <c r="B364" s="9"/>
      <c r="C364" s="9"/>
      <c r="D364" s="9"/>
      <c r="E364" s="9"/>
      <c r="F364" s="9"/>
      <c r="G364" s="9"/>
      <c r="H364" s="9"/>
    </row>
    <row r="365" spans="1:8">
      <c r="A365" s="11" t="s">
        <v>391</v>
      </c>
      <c r="B365" s="11">
        <v>0</v>
      </c>
      <c r="C365" s="11">
        <v>4.4776119402984946</v>
      </c>
      <c r="D365" s="11">
        <v>-8.5714285714285623</v>
      </c>
      <c r="E365" s="11">
        <v>64.0625</v>
      </c>
      <c r="F365" s="11">
        <v>-52.380952380952387</v>
      </c>
      <c r="G365" s="11">
        <v>-5.8823529411764754</v>
      </c>
      <c r="H365" s="11">
        <v>171.875</v>
      </c>
    </row>
    <row r="366" spans="1:8">
      <c r="A366" s="11" t="s">
        <v>392</v>
      </c>
      <c r="B366" s="11">
        <v>0</v>
      </c>
      <c r="C366" s="11">
        <v>4.4776119402984946</v>
      </c>
      <c r="D366" s="11">
        <v>-8.5714285714285623</v>
      </c>
      <c r="E366" s="11">
        <v>64.0625</v>
      </c>
      <c r="F366" s="11">
        <v>-67.619047619047606</v>
      </c>
      <c r="G366" s="11">
        <v>-5.8823529411764754</v>
      </c>
      <c r="H366" s="11">
        <v>171.875</v>
      </c>
    </row>
    <row r="367" spans="1:8">
      <c r="A367" s="11" t="s">
        <v>393</v>
      </c>
      <c r="B367" s="11">
        <v>0</v>
      </c>
      <c r="C367" s="11">
        <v>61.0169</v>
      </c>
      <c r="D367" s="11">
        <v>-22.1053</v>
      </c>
      <c r="E367" s="11">
        <v>51.351399999999998</v>
      </c>
      <c r="F367" s="11">
        <v>-89.29</v>
      </c>
      <c r="G367" s="11">
        <v>175</v>
      </c>
      <c r="H367" s="11">
        <v>100.36360000000001</v>
      </c>
    </row>
    <row r="368" spans="1:8">
      <c r="A368" s="11" t="s">
        <v>394</v>
      </c>
      <c r="B368" s="11">
        <v>0</v>
      </c>
      <c r="C368" s="11">
        <v>22.391999999999999</v>
      </c>
      <c r="D368" s="11">
        <v>-12.945399999999999</v>
      </c>
      <c r="E368" s="11">
        <v>102.6386</v>
      </c>
      <c r="F368" s="11">
        <v>-48.9741</v>
      </c>
      <c r="G368" s="11">
        <v>3.0909</v>
      </c>
      <c r="H368" s="11">
        <v>265.80189999999999</v>
      </c>
    </row>
    <row r="369" spans="1:8">
      <c r="A369" s="11" t="s">
        <v>395</v>
      </c>
      <c r="B369" s="11">
        <v>0</v>
      </c>
      <c r="C369" s="11">
        <v>23.271699999999999</v>
      </c>
      <c r="D369" s="11">
        <v>-6.7546999999999997</v>
      </c>
      <c r="E369" s="11">
        <v>66.903999999999996</v>
      </c>
      <c r="F369" s="11">
        <v>-35.39</v>
      </c>
      <c r="G369" s="11">
        <v>1.2336</v>
      </c>
      <c r="H369" s="11">
        <v>179.4298</v>
      </c>
    </row>
    <row r="370" spans="1:8">
      <c r="A370" s="11" t="s">
        <v>396</v>
      </c>
      <c r="B370" s="11">
        <v>0</v>
      </c>
      <c r="C370" s="11">
        <v>16.8948</v>
      </c>
      <c r="D370" s="11">
        <v>-4.7145000000000001</v>
      </c>
      <c r="E370" s="11">
        <v>63.3187</v>
      </c>
      <c r="F370" s="11">
        <v>-39.689</v>
      </c>
      <c r="G370" s="11">
        <v>2.9977999999999998</v>
      </c>
      <c r="H370" s="11">
        <v>169.76660000000001</v>
      </c>
    </row>
    <row r="371" spans="1:8">
      <c r="A371" s="11" t="s">
        <v>397</v>
      </c>
      <c r="B371" s="11">
        <v>0</v>
      </c>
      <c r="C371" s="11">
        <v>18.101199999999999</v>
      </c>
      <c r="D371" s="11">
        <v>-5.2130000000000001</v>
      </c>
      <c r="E371" s="11">
        <v>75.672899999999998</v>
      </c>
      <c r="F371" s="11">
        <v>-50.7</v>
      </c>
      <c r="G371" s="11">
        <v>4.67</v>
      </c>
      <c r="H371" s="11">
        <v>223.98</v>
      </c>
    </row>
    <row r="372" spans="1:8">
      <c r="A372" s="11" t="s">
        <v>398</v>
      </c>
      <c r="B372" s="11">
        <v>0</v>
      </c>
      <c r="C372" s="11">
        <v>86.166700000000006</v>
      </c>
      <c r="D372" s="11">
        <v>-21.570499999999999</v>
      </c>
      <c r="E372" s="11">
        <v>49.96</v>
      </c>
      <c r="F372" s="11">
        <v>-85.348600000000005</v>
      </c>
      <c r="G372" s="11">
        <v>306.34890000000001</v>
      </c>
      <c r="H372" s="11">
        <v>100.82299999999999</v>
      </c>
    </row>
    <row r="373" spans="1:8">
      <c r="A373" s="11" t="s">
        <v>399</v>
      </c>
      <c r="B373" s="11">
        <v>0</v>
      </c>
      <c r="C373" s="11">
        <v>-21.716200000000001</v>
      </c>
      <c r="D373" s="11">
        <v>-17.889900000000001</v>
      </c>
      <c r="E373" s="11">
        <v>31.247699999999998</v>
      </c>
      <c r="F373" s="11">
        <v>-80.621300000000005</v>
      </c>
      <c r="G373" s="11">
        <v>0.4914</v>
      </c>
      <c r="H373" s="11">
        <v>148.0196</v>
      </c>
    </row>
    <row r="374" spans="1:8">
      <c r="A374" s="11" t="s">
        <v>400</v>
      </c>
      <c r="B374" s="11">
        <v>0</v>
      </c>
      <c r="C374" s="11">
        <v>28.7241</v>
      </c>
      <c r="D374" s="11">
        <v>16.045500000000001</v>
      </c>
      <c r="E374" s="11">
        <v>24.426500000000001</v>
      </c>
      <c r="F374" s="11">
        <v>131.46</v>
      </c>
      <c r="G374" s="11">
        <v>-31.68</v>
      </c>
      <c r="H374" s="11">
        <v>8.7799999999999994</v>
      </c>
    </row>
    <row r="375" spans="1:8">
      <c r="A375" s="11" t="s">
        <v>401</v>
      </c>
      <c r="B375" s="11">
        <v>0</v>
      </c>
      <c r="C375" s="11">
        <v>12.021699999999999</v>
      </c>
      <c r="D375" s="11">
        <v>22.631</v>
      </c>
      <c r="E375" s="11">
        <v>-1.7032</v>
      </c>
      <c r="F375" s="11">
        <v>93.331500000000005</v>
      </c>
      <c r="G375" s="11">
        <v>17.350000000000001</v>
      </c>
      <c r="H375" s="11">
        <v>1.7682</v>
      </c>
    </row>
    <row r="376" spans="1:8">
      <c r="A376" s="11" t="s">
        <v>402</v>
      </c>
      <c r="B376" s="11">
        <v>0</v>
      </c>
      <c r="C376" s="11">
        <v>49.321899999999999</v>
      </c>
      <c r="D376" s="11">
        <v>16.045999999999999</v>
      </c>
      <c r="E376" s="11">
        <v>24.435500000000001</v>
      </c>
      <c r="F376" s="11">
        <v>211.2226</v>
      </c>
      <c r="G376" s="11">
        <v>2.4942000000000002</v>
      </c>
      <c r="H376" s="11">
        <v>8.7683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9"/>
  <sheetViews>
    <sheetView workbookViewId="0">
      <selection activeCell="K17" sqref="K17"/>
    </sheetView>
  </sheetViews>
  <sheetFormatPr baseColWidth="10" defaultColWidth="9.1640625" defaultRowHeight="15" customHeight="1" outlineLevelCol="1"/>
  <cols>
    <col min="1" max="2" width="21.33203125" style="312" customWidth="1"/>
    <col min="3" max="4" width="9.83203125" style="327" customWidth="1" outlineLevel="1"/>
    <col min="5" max="9" width="9.83203125" style="327" customWidth="1"/>
    <col min="10" max="16384" width="9.1640625" style="318"/>
  </cols>
  <sheetData>
    <row r="1" spans="1:9" s="305" customFormat="1" ht="15" customHeight="1">
      <c r="A1" s="302" t="s">
        <v>911</v>
      </c>
      <c r="B1" s="303"/>
      <c r="C1" s="304"/>
      <c r="D1" s="304"/>
      <c r="E1" s="304"/>
      <c r="F1" s="304"/>
      <c r="G1" s="304"/>
      <c r="H1" s="304"/>
      <c r="I1" s="304"/>
    </row>
    <row r="3" spans="1:9" s="310" customFormat="1" ht="30" customHeight="1">
      <c r="A3" s="306" t="s">
        <v>912</v>
      </c>
      <c r="B3" s="307" t="s">
        <v>913</v>
      </c>
      <c r="C3" s="308" t="s">
        <v>990</v>
      </c>
      <c r="D3" s="308" t="s">
        <v>991</v>
      </c>
      <c r="E3" s="308" t="s">
        <v>992</v>
      </c>
      <c r="F3" s="308" t="s">
        <v>914</v>
      </c>
      <c r="G3" s="308" t="s">
        <v>915</v>
      </c>
      <c r="H3" s="308" t="s">
        <v>993</v>
      </c>
      <c r="I3" s="309" t="s">
        <v>916</v>
      </c>
    </row>
    <row r="4" spans="1:9" ht="15" customHeight="1">
      <c r="A4" s="311" t="s">
        <v>917</v>
      </c>
      <c r="B4" s="312" t="s">
        <v>918</v>
      </c>
      <c r="C4" s="313">
        <v>10427.405000000001</v>
      </c>
      <c r="D4" s="313">
        <v>10998.867</v>
      </c>
      <c r="E4" s="314">
        <v>11089.918</v>
      </c>
      <c r="F4" s="315">
        <f>E4/C4-1</f>
        <v>6.3535750265765856E-2</v>
      </c>
      <c r="G4" s="316">
        <f>E4/D4-1</f>
        <v>8.2782162926418046E-3</v>
      </c>
      <c r="H4" s="317">
        <v>23007.744999999999</v>
      </c>
      <c r="I4" s="316">
        <f>E4/H4</f>
        <v>0.48200803685889254</v>
      </c>
    </row>
    <row r="5" spans="1:9" ht="15" customHeight="1">
      <c r="A5" s="311" t="s">
        <v>919</v>
      </c>
      <c r="B5" s="312" t="s">
        <v>920</v>
      </c>
      <c r="C5" s="313">
        <v>2022.8000000000011</v>
      </c>
      <c r="D5" s="313">
        <v>1719.6580000000013</v>
      </c>
      <c r="E5" s="314">
        <v>2125.6270000000004</v>
      </c>
      <c r="F5" s="315">
        <f>E5/C5-1</f>
        <v>5.0833992485663115E-2</v>
      </c>
      <c r="G5" s="316">
        <f>E5/D5-1</f>
        <v>0.23607542895156985</v>
      </c>
      <c r="H5" s="317">
        <v>3750.3799999999974</v>
      </c>
      <c r="I5" s="316">
        <f>E5/H5</f>
        <v>0.56677643332142391</v>
      </c>
    </row>
    <row r="6" spans="1:9" ht="15" customHeight="1">
      <c r="A6" s="312" t="s">
        <v>921</v>
      </c>
      <c r="B6" s="312" t="s">
        <v>922</v>
      </c>
      <c r="C6" s="313">
        <v>1252.354000000001</v>
      </c>
      <c r="D6" s="313">
        <v>1075.7980000000009</v>
      </c>
      <c r="E6" s="314">
        <v>1045.1500000000005</v>
      </c>
      <c r="F6" s="315">
        <f>E6/C6-1</f>
        <v>-0.16545162150637938</v>
      </c>
      <c r="G6" s="316">
        <f>E6/D6-1</f>
        <v>-2.8488619610745114E-2</v>
      </c>
      <c r="H6" s="317">
        <v>2071.0019999999977</v>
      </c>
      <c r="I6" s="316">
        <f>E6/H6</f>
        <v>0.50465909738377934</v>
      </c>
    </row>
    <row r="7" spans="1:9" ht="15" customHeight="1">
      <c r="A7" s="312" t="s">
        <v>923</v>
      </c>
      <c r="B7" s="312" t="s">
        <v>924</v>
      </c>
      <c r="C7" s="313">
        <v>1000.7180000000011</v>
      </c>
      <c r="D7" s="313">
        <v>958.53900000000124</v>
      </c>
      <c r="E7" s="314">
        <v>1087.6260000000007</v>
      </c>
      <c r="F7" s="315">
        <f>E7/C7-1</f>
        <v>8.6845644827013624E-2</v>
      </c>
      <c r="G7" s="316">
        <f>E7/D7-1</f>
        <v>0.13467057678404237</v>
      </c>
      <c r="H7" s="317">
        <v>2096.8509999999974</v>
      </c>
      <c r="I7" s="316">
        <f>E7/H7</f>
        <v>0.51869493826695456</v>
      </c>
    </row>
    <row r="8" spans="1:9" s="310" customFormat="1" ht="15" customHeight="1">
      <c r="A8" s="319" t="s">
        <v>925</v>
      </c>
      <c r="B8" s="319" t="s">
        <v>926</v>
      </c>
      <c r="C8" s="320">
        <v>0.24255714181835838</v>
      </c>
      <c r="D8" s="320">
        <v>0.23233366459025165</v>
      </c>
      <c r="E8" s="321">
        <v>0.26362217320697112</v>
      </c>
      <c r="F8" s="322">
        <f>E8/C8-1</f>
        <v>8.6845644827013624E-2</v>
      </c>
      <c r="G8" s="323">
        <f>E8/D8-1</f>
        <v>0.13467057678404259</v>
      </c>
      <c r="H8" s="320">
        <v>0.50824126814843484</v>
      </c>
      <c r="I8" s="323">
        <f>E8/H8</f>
        <v>0.51869493826695456</v>
      </c>
    </row>
    <row r="9" spans="1:9" ht="15" customHeight="1">
      <c r="C9" s="324"/>
      <c r="D9" s="324"/>
      <c r="E9" s="325"/>
      <c r="F9" s="315"/>
      <c r="G9" s="316"/>
      <c r="H9" s="324"/>
      <c r="I9" s="316"/>
    </row>
    <row r="10" spans="1:9" ht="15" customHeight="1">
      <c r="A10" s="312" t="s">
        <v>927</v>
      </c>
      <c r="B10" s="312" t="s">
        <v>928</v>
      </c>
      <c r="C10" s="316">
        <f>C5/C$4</f>
        <v>0.19398882080440924</v>
      </c>
      <c r="D10" s="316">
        <f t="shared" ref="D10:E12" si="0">D5/D$4</f>
        <v>0.15634864936543022</v>
      </c>
      <c r="E10" s="315">
        <f t="shared" si="0"/>
        <v>0.19167202138014008</v>
      </c>
      <c r="F10" s="315" t="str">
        <f>ROUND((E10-C10)*100,1)&amp;"ppt"</f>
        <v>-0.2ppt</v>
      </c>
      <c r="G10" s="316" t="str">
        <f>ROUND((E10-D10)*100,1)&amp;"ppt"</f>
        <v>3.5ppt</v>
      </c>
      <c r="H10" s="316">
        <f>H5/H$4</f>
        <v>0.16300510980106905</v>
      </c>
      <c r="I10" s="316"/>
    </row>
    <row r="11" spans="1:9" ht="15" customHeight="1">
      <c r="A11" s="312" t="s">
        <v>929</v>
      </c>
      <c r="B11" s="312" t="s">
        <v>930</v>
      </c>
      <c r="C11" s="316">
        <f>C6/C$4</f>
        <v>0.1201021730718238</v>
      </c>
      <c r="D11" s="316">
        <f t="shared" si="0"/>
        <v>9.7809892600756135E-2</v>
      </c>
      <c r="E11" s="315">
        <f t="shared" si="0"/>
        <v>9.4243257704881192E-2</v>
      </c>
      <c r="F11" s="315" t="str">
        <f>ROUND((E11-C11)*100,1)&amp;"ppt"</f>
        <v>-2.6ppt</v>
      </c>
      <c r="G11" s="316" t="str">
        <f>ROUND((E11-D11)*100,1)&amp;"ppt"</f>
        <v>-0.4ppt</v>
      </c>
      <c r="H11" s="316">
        <f>H6/H$4</f>
        <v>9.0013254232433379E-2</v>
      </c>
      <c r="I11" s="316"/>
    </row>
    <row r="12" spans="1:9" ht="15" customHeight="1">
      <c r="A12" s="312" t="s">
        <v>931</v>
      </c>
      <c r="B12" s="312" t="s">
        <v>932</v>
      </c>
      <c r="C12" s="316">
        <f>C7/C$4</f>
        <v>9.5969994452119303E-2</v>
      </c>
      <c r="D12" s="316">
        <f t="shared" si="0"/>
        <v>8.7148885426108089E-2</v>
      </c>
      <c r="E12" s="315">
        <f t="shared" si="0"/>
        <v>9.807340324788702E-2</v>
      </c>
      <c r="F12" s="315" t="str">
        <f>ROUND((E12-C12)*100,1)&amp;"ppt"</f>
        <v>0.2ppt</v>
      </c>
      <c r="G12" s="316" t="str">
        <f>ROUND((E12-D12)*100,1)&amp;"ppt"</f>
        <v>1.1ppt</v>
      </c>
      <c r="H12" s="316">
        <f>H7/H$4</f>
        <v>9.1136745474186959E-2</v>
      </c>
      <c r="I12" s="316"/>
    </row>
    <row r="16" spans="1:9" ht="15" customHeight="1">
      <c r="A16" s="326" t="s">
        <v>933</v>
      </c>
    </row>
    <row r="17" spans="1:1" ht="15" customHeight="1">
      <c r="A17" s="328" t="s">
        <v>934</v>
      </c>
    </row>
    <row r="18" spans="1:1" ht="15" customHeight="1">
      <c r="A18" s="328" t="s">
        <v>935</v>
      </c>
    </row>
    <row r="19" spans="1:1" ht="15" customHeight="1">
      <c r="A19" s="328" t="s">
        <v>936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9</vt:i4>
      </vt:variant>
    </vt:vector>
  </HeadingPairs>
  <TitlesOfParts>
    <vt:vector size="21" baseType="lpstr">
      <vt:lpstr>S&amp;C</vt:lpstr>
      <vt:lpstr>PL-CF-BS</vt:lpstr>
      <vt:lpstr>Other ASPT</vt:lpstr>
      <vt:lpstr>CAPEX</vt:lpstr>
      <vt:lpstr>W.C</vt:lpstr>
      <vt:lpstr>Output</vt:lpstr>
      <vt:lpstr>DCF </vt:lpstr>
      <vt:lpstr>Wind Paste</vt:lpstr>
      <vt:lpstr>中报模板</vt:lpstr>
      <vt:lpstr>季报模板</vt:lpstr>
      <vt:lpstr>年报模板</vt:lpstr>
      <vt:lpstr>分季度业绩预览</vt:lpstr>
      <vt:lpstr>'PL-CF-BS'!OLE_LINK16</vt:lpstr>
      <vt:lpstr>CAPEX!Print_Area</vt:lpstr>
      <vt:lpstr>'DCF '!Print_Area</vt:lpstr>
      <vt:lpstr>'Other ASPT'!Print_Area</vt:lpstr>
      <vt:lpstr>Output!Print_Area</vt:lpstr>
      <vt:lpstr>'PL-CF-BS'!Print_Area</vt:lpstr>
      <vt:lpstr>'S&amp;C'!Print_Area</vt:lpstr>
      <vt:lpstr>W.C!Print_Area</vt:lpstr>
      <vt:lpstr>'PL-CF-BS'!Print_Titles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blpcn</dc:creator>
  <cp:lastModifiedBy>Guo Zhang</cp:lastModifiedBy>
  <cp:lastPrinted>2015-06-19T07:28:11Z</cp:lastPrinted>
  <dcterms:created xsi:type="dcterms:W3CDTF">2003-04-21T04:24:01Z</dcterms:created>
  <dcterms:modified xsi:type="dcterms:W3CDTF">2020-11-25T09:51:09Z</dcterms:modified>
</cp:coreProperties>
</file>