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acher\Desktop\"/>
    </mc:Choice>
  </mc:AlternateContent>
  <bookViews>
    <workbookView xWindow="0" yWindow="0" windowWidth="28800" windowHeight="13770" activeTab="2"/>
  </bookViews>
  <sheets>
    <sheet name="Данни" sheetId="1" r:id="rId1"/>
    <sheet name="1)" sheetId="10" r:id="rId2"/>
    <sheet name="2)" sheetId="3" r:id="rId3"/>
    <sheet name="3)" sheetId="14" r:id="rId4"/>
    <sheet name="4)" sheetId="15" r:id="rId5"/>
    <sheet name="5)" sheetId="1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3" l="1"/>
  <c r="K53" i="3"/>
  <c r="V111" i="3"/>
  <c r="B3" i="10" l="1"/>
  <c r="B4" i="14" l="1"/>
  <c r="B6" i="14"/>
  <c r="B2" i="14"/>
  <c r="B5" i="10"/>
  <c r="B6" i="10" s="1"/>
  <c r="B7" i="10" s="1"/>
  <c r="B8" i="10" s="1"/>
  <c r="B9" i="10" s="1"/>
  <c r="B4" i="10"/>
  <c r="X110" i="3"/>
  <c r="X114" i="3"/>
  <c r="X118" i="3"/>
  <c r="X122" i="3"/>
  <c r="X126" i="3"/>
  <c r="W110" i="3"/>
  <c r="W114" i="3"/>
  <c r="W118" i="3"/>
  <c r="W122" i="3"/>
  <c r="W126" i="3"/>
  <c r="W130" i="3"/>
  <c r="X130" i="3" s="1"/>
  <c r="W132" i="3"/>
  <c r="X132" i="3" s="1"/>
  <c r="W134" i="3"/>
  <c r="X134" i="3" s="1"/>
  <c r="W136" i="3"/>
  <c r="X136" i="3" s="1"/>
  <c r="V108" i="3"/>
  <c r="W108" i="3" s="1"/>
  <c r="X108" i="3" s="1"/>
  <c r="V136" i="3"/>
  <c r="V135" i="3"/>
  <c r="W135" i="3" s="1"/>
  <c r="X135" i="3" s="1"/>
  <c r="V134" i="3"/>
  <c r="V133" i="3"/>
  <c r="W133" i="3" s="1"/>
  <c r="X133" i="3" s="1"/>
  <c r="V132" i="3"/>
  <c r="V131" i="3"/>
  <c r="W131" i="3" s="1"/>
  <c r="X131" i="3" s="1"/>
  <c r="V130" i="3"/>
  <c r="V129" i="3"/>
  <c r="W129" i="3" s="1"/>
  <c r="X129" i="3" s="1"/>
  <c r="V128" i="3"/>
  <c r="W128" i="3" s="1"/>
  <c r="X128" i="3" s="1"/>
  <c r="V127" i="3"/>
  <c r="W127" i="3" s="1"/>
  <c r="X127" i="3" s="1"/>
  <c r="V126" i="3"/>
  <c r="V125" i="3"/>
  <c r="W125" i="3" s="1"/>
  <c r="X125" i="3" s="1"/>
  <c r="V124" i="3"/>
  <c r="W124" i="3" s="1"/>
  <c r="X124" i="3" s="1"/>
  <c r="V123" i="3"/>
  <c r="W123" i="3" s="1"/>
  <c r="X123" i="3" s="1"/>
  <c r="V122" i="3"/>
  <c r="V121" i="3"/>
  <c r="W121" i="3" s="1"/>
  <c r="X121" i="3" s="1"/>
  <c r="V120" i="3"/>
  <c r="W120" i="3" s="1"/>
  <c r="X120" i="3" s="1"/>
  <c r="V119" i="3"/>
  <c r="W119" i="3" s="1"/>
  <c r="X119" i="3" s="1"/>
  <c r="V118" i="3"/>
  <c r="V117" i="3"/>
  <c r="W117" i="3" s="1"/>
  <c r="X117" i="3" s="1"/>
  <c r="V116" i="3"/>
  <c r="W116" i="3" s="1"/>
  <c r="X116" i="3" s="1"/>
  <c r="V115" i="3"/>
  <c r="W115" i="3" s="1"/>
  <c r="X115" i="3" s="1"/>
  <c r="V114" i="3"/>
  <c r="V113" i="3"/>
  <c r="W113" i="3" s="1"/>
  <c r="X113" i="3" s="1"/>
  <c r="V112" i="3"/>
  <c r="W112" i="3" s="1"/>
  <c r="X112" i="3" s="1"/>
  <c r="W111" i="3"/>
  <c r="X111" i="3" s="1"/>
  <c r="V110" i="3"/>
  <c r="V109" i="3"/>
  <c r="W109" i="3" s="1"/>
  <c r="X109" i="3" s="1"/>
  <c r="X137" i="3" s="1"/>
  <c r="W94" i="3"/>
  <c r="X94" i="3"/>
  <c r="V94" i="3"/>
  <c r="V93" i="3"/>
  <c r="W93" i="3" s="1"/>
  <c r="X93" i="3" s="1"/>
  <c r="V95" i="3"/>
  <c r="W95" i="3" s="1"/>
  <c r="X95" i="3" s="1"/>
  <c r="W101" i="3"/>
  <c r="X101" i="3" s="1"/>
  <c r="V101" i="3"/>
  <c r="X81" i="3"/>
  <c r="X85" i="3"/>
  <c r="X89" i="3"/>
  <c r="X96" i="3"/>
  <c r="X100" i="3"/>
  <c r="W75" i="3"/>
  <c r="X75" i="3" s="1"/>
  <c r="W77" i="3"/>
  <c r="X77" i="3" s="1"/>
  <c r="W81" i="3"/>
  <c r="W85" i="3"/>
  <c r="W89" i="3"/>
  <c r="W96" i="3"/>
  <c r="W100" i="3"/>
  <c r="V73" i="3"/>
  <c r="W73" i="3" s="1"/>
  <c r="X73" i="3" s="1"/>
  <c r="V100" i="3"/>
  <c r="V99" i="3"/>
  <c r="W99" i="3" s="1"/>
  <c r="X99" i="3" s="1"/>
  <c r="V98" i="3"/>
  <c r="W98" i="3" s="1"/>
  <c r="X98" i="3" s="1"/>
  <c r="V97" i="3"/>
  <c r="W97" i="3" s="1"/>
  <c r="X97" i="3" s="1"/>
  <c r="V96" i="3"/>
  <c r="V92" i="3"/>
  <c r="W92" i="3" s="1"/>
  <c r="X92" i="3" s="1"/>
  <c r="V91" i="3"/>
  <c r="W91" i="3" s="1"/>
  <c r="X91" i="3" s="1"/>
  <c r="V90" i="3"/>
  <c r="W90" i="3" s="1"/>
  <c r="X90" i="3" s="1"/>
  <c r="V89" i="3"/>
  <c r="V88" i="3"/>
  <c r="W88" i="3" s="1"/>
  <c r="X88" i="3" s="1"/>
  <c r="V87" i="3"/>
  <c r="W87" i="3" s="1"/>
  <c r="X87" i="3" s="1"/>
  <c r="V86" i="3"/>
  <c r="W86" i="3" s="1"/>
  <c r="X86" i="3" s="1"/>
  <c r="V85" i="3"/>
  <c r="V84" i="3"/>
  <c r="W84" i="3" s="1"/>
  <c r="X84" i="3" s="1"/>
  <c r="V83" i="3"/>
  <c r="W83" i="3" s="1"/>
  <c r="X83" i="3" s="1"/>
  <c r="V82" i="3"/>
  <c r="W82" i="3" s="1"/>
  <c r="X82" i="3" s="1"/>
  <c r="V81" i="3"/>
  <c r="V80" i="3"/>
  <c r="W80" i="3" s="1"/>
  <c r="X80" i="3" s="1"/>
  <c r="V79" i="3"/>
  <c r="W79" i="3" s="1"/>
  <c r="X79" i="3" s="1"/>
  <c r="V78" i="3"/>
  <c r="W78" i="3" s="1"/>
  <c r="X78" i="3" s="1"/>
  <c r="V77" i="3"/>
  <c r="V76" i="3"/>
  <c r="W76" i="3" s="1"/>
  <c r="X76" i="3" s="1"/>
  <c r="V75" i="3"/>
  <c r="V74" i="3"/>
  <c r="W74" i="3" s="1"/>
  <c r="X74" i="3" s="1"/>
  <c r="K54" i="3"/>
  <c r="W59" i="3"/>
  <c r="X59" i="3" s="1"/>
  <c r="V59" i="3"/>
  <c r="V39" i="3"/>
  <c r="W39" i="3" s="1"/>
  <c r="X39" i="3" s="1"/>
  <c r="V40" i="3"/>
  <c r="W40" i="3" s="1"/>
  <c r="X40" i="3" s="1"/>
  <c r="V41" i="3"/>
  <c r="W41" i="3" s="1"/>
  <c r="X41" i="3" s="1"/>
  <c r="V42" i="3"/>
  <c r="W42" i="3" s="1"/>
  <c r="X42" i="3" s="1"/>
  <c r="V43" i="3"/>
  <c r="W43" i="3" s="1"/>
  <c r="X43" i="3" s="1"/>
  <c r="V44" i="3"/>
  <c r="W44" i="3" s="1"/>
  <c r="X44" i="3" s="1"/>
  <c r="V45" i="3"/>
  <c r="W45" i="3" s="1"/>
  <c r="X45" i="3" s="1"/>
  <c r="V46" i="3"/>
  <c r="W46" i="3" s="1"/>
  <c r="X46" i="3" s="1"/>
  <c r="V47" i="3"/>
  <c r="W47" i="3" s="1"/>
  <c r="X47" i="3" s="1"/>
  <c r="V48" i="3"/>
  <c r="W48" i="3" s="1"/>
  <c r="X48" i="3" s="1"/>
  <c r="V49" i="3"/>
  <c r="W49" i="3" s="1"/>
  <c r="X49" i="3" s="1"/>
  <c r="V50" i="3"/>
  <c r="W50" i="3" s="1"/>
  <c r="X50" i="3" s="1"/>
  <c r="V51" i="3"/>
  <c r="W51" i="3" s="1"/>
  <c r="X51" i="3" s="1"/>
  <c r="V52" i="3"/>
  <c r="W52" i="3" s="1"/>
  <c r="X52" i="3" s="1"/>
  <c r="V53" i="3"/>
  <c r="W53" i="3" s="1"/>
  <c r="X53" i="3" s="1"/>
  <c r="V54" i="3"/>
  <c r="W54" i="3" s="1"/>
  <c r="X54" i="3" s="1"/>
  <c r="V55" i="3"/>
  <c r="W55" i="3" s="1"/>
  <c r="X55" i="3" s="1"/>
  <c r="V56" i="3"/>
  <c r="W56" i="3" s="1"/>
  <c r="X56" i="3" s="1"/>
  <c r="V57" i="3"/>
  <c r="W57" i="3" s="1"/>
  <c r="X57" i="3" s="1"/>
  <c r="V58" i="3"/>
  <c r="W58" i="3" s="1"/>
  <c r="X58" i="3" s="1"/>
  <c r="V60" i="3"/>
  <c r="W60" i="3" s="1"/>
  <c r="X60" i="3" s="1"/>
  <c r="V61" i="3"/>
  <c r="W61" i="3" s="1"/>
  <c r="X61" i="3" s="1"/>
  <c r="V62" i="3"/>
  <c r="W62" i="3" s="1"/>
  <c r="X62" i="3" s="1"/>
  <c r="V63" i="3"/>
  <c r="W63" i="3" s="1"/>
  <c r="X63" i="3" s="1"/>
  <c r="V64" i="3"/>
  <c r="W64" i="3" s="1"/>
  <c r="X64" i="3" s="1"/>
  <c r="V65" i="3"/>
  <c r="W65" i="3" s="1"/>
  <c r="X65" i="3" s="1"/>
  <c r="V66" i="3"/>
  <c r="W66" i="3" s="1"/>
  <c r="X66" i="3" s="1"/>
  <c r="V38" i="3"/>
  <c r="W38" i="3" s="1"/>
  <c r="X38" i="3" s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4" i="3"/>
  <c r="B39" i="3"/>
  <c r="C39" i="3"/>
  <c r="D39" i="3"/>
  <c r="E39" i="3"/>
  <c r="F39" i="3"/>
  <c r="B40" i="3"/>
  <c r="C40" i="3"/>
  <c r="D40" i="3"/>
  <c r="E40" i="3"/>
  <c r="F40" i="3"/>
  <c r="B41" i="3"/>
  <c r="C41" i="3"/>
  <c r="D41" i="3"/>
  <c r="E41" i="3"/>
  <c r="F41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B57" i="3"/>
  <c r="C57" i="3"/>
  <c r="D57" i="3"/>
  <c r="E57" i="3"/>
  <c r="F57" i="3"/>
  <c r="B58" i="3"/>
  <c r="C58" i="3"/>
  <c r="D58" i="3"/>
  <c r="E58" i="3"/>
  <c r="F58" i="3"/>
  <c r="B59" i="3"/>
  <c r="C59" i="3"/>
  <c r="D59" i="3"/>
  <c r="E59" i="3"/>
  <c r="F59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C38" i="3"/>
  <c r="D38" i="3"/>
  <c r="E38" i="3"/>
  <c r="F38" i="3"/>
  <c r="B38" i="3"/>
  <c r="X67" i="3" l="1"/>
  <c r="X102" i="3"/>
  <c r="V33" i="3"/>
</calcChain>
</file>

<file path=xl/sharedStrings.xml><?xml version="1.0" encoding="utf-8"?>
<sst xmlns="http://schemas.openxmlformats.org/spreadsheetml/2006/main" count="357" uniqueCount="100">
  <si>
    <t>Location</t>
  </si>
  <si>
    <t>(m3/s)</t>
  </si>
  <si>
    <t>(m)</t>
  </si>
  <si>
    <t>(kW)</t>
  </si>
  <si>
    <t>(degrees)</t>
  </si>
  <si>
    <t>(%)</t>
  </si>
  <si>
    <t>Haddo</t>
  </si>
  <si>
    <t>Indore</t>
  </si>
  <si>
    <t>Schnaittach</t>
  </si>
  <si>
    <t>Herrenhof</t>
  </si>
  <si>
    <t>Gennkikungou</t>
  </si>
  <si>
    <t>Bischofsmais</t>
  </si>
  <si>
    <t>Mühlen</t>
  </si>
  <si>
    <t>Vadodara</t>
  </si>
  <si>
    <t>Eitting</t>
  </si>
  <si>
    <t>Erding</t>
  </si>
  <si>
    <t>Vierhöfen</t>
  </si>
  <si>
    <t>Colditz</t>
  </si>
  <si>
    <t>Niedermühle</t>
  </si>
  <si>
    <t>Gescher</t>
  </si>
  <si>
    <t>Yvoir</t>
  </si>
  <si>
    <t>Stimpfach</t>
  </si>
  <si>
    <t>Dautphetal</t>
  </si>
  <si>
    <t>Untermünkheim</t>
  </si>
  <si>
    <t>Pilsing</t>
  </si>
  <si>
    <t>Baiersdorff</t>
  </si>
  <si>
    <t>Hausen</t>
  </si>
  <si>
    <t>Kirchberg</t>
  </si>
  <si>
    <t>Wien</t>
  </si>
  <si>
    <t>Regression</t>
  </si>
  <si>
    <t>St.Michael</t>
  </si>
  <si>
    <t>Flatford Mill</t>
  </si>
  <si>
    <t>Turbury Mill</t>
  </si>
  <si>
    <t>Wiener Neustadt</t>
  </si>
  <si>
    <t>Shanes Castle</t>
  </si>
  <si>
    <t>Maple Durham</t>
  </si>
  <si>
    <t>error</t>
  </si>
  <si>
    <t>diameter</t>
  </si>
  <si>
    <t>Поток</t>
  </si>
  <si>
    <t>Височина</t>
  </si>
  <si>
    <t>Генерирана мощност</t>
  </si>
  <si>
    <t>Дължина</t>
  </si>
  <si>
    <t>Диаметър</t>
  </si>
  <si>
    <t>Наклон</t>
  </si>
  <si>
    <t>Ефикасност</t>
  </si>
  <si>
    <t>Изчислени</t>
  </si>
  <si>
    <t>Дании от производител:</t>
  </si>
  <si>
    <t>Височина:</t>
  </si>
  <si>
    <t>Среден поток:</t>
  </si>
  <si>
    <t>Макс киловат часа</t>
  </si>
  <si>
    <t>Генерирана енергия:</t>
  </si>
  <si>
    <t>Лева на ден:</t>
  </si>
  <si>
    <t>Лева на месец:</t>
  </si>
  <si>
    <t>Лева на година: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</si>
  <si>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</si>
  <si>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</si>
  <si>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</si>
  <si>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</si>
  <si>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</si>
  <si>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</si>
  <si>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</si>
  <si>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</si>
  <si>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</si>
  <si>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</si>
  <si>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</si>
  <si>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</si>
  <si>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</si>
  <si>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</si>
  <si>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</si>
  <si>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Генерирана мощност</t>
  </si>
  <si>
    <t>Residuals</t>
  </si>
  <si>
    <t>Log(Поток)</t>
  </si>
  <si>
    <t>Log(Височина)</t>
  </si>
  <si>
    <t>Log(Дължина)</t>
  </si>
  <si>
    <t>Log(Диаметър)</t>
  </si>
  <si>
    <t>Log(Генерирана мощност)</t>
  </si>
  <si>
    <t>%</t>
  </si>
  <si>
    <t>MAPE:</t>
  </si>
  <si>
    <t>Predicted Log(Генерирана мощност)</t>
  </si>
  <si>
    <t>Прогноза:</t>
  </si>
  <si>
    <t>Грешка:</t>
  </si>
  <si>
    <t>Поток:</t>
  </si>
  <si>
    <t>Ефикасност:</t>
  </si>
  <si>
    <t>Средна ефикасност:</t>
  </si>
  <si>
    <t>Лева на час</t>
  </si>
  <si>
    <t>Очаквана генерирана енергия (квч):</t>
  </si>
  <si>
    <t>Дължина:</t>
  </si>
  <si>
    <t>Цена:</t>
  </si>
  <si>
    <t>Общо</t>
  </si>
  <si>
    <t>Материал:</t>
  </si>
  <si>
    <t>Радиус:</t>
  </si>
  <si>
    <t>ANOVA</t>
  </si>
  <si>
    <t>Residual</t>
  </si>
  <si>
    <t>Total</t>
  </si>
  <si>
    <t>df</t>
  </si>
  <si>
    <t>SS</t>
  </si>
  <si>
    <t>MS</t>
  </si>
  <si>
    <t>F</t>
  </si>
  <si>
    <t>Significance F</t>
  </si>
  <si>
    <t>Дължина/Диаметър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</si>
</sst>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2" fontId="2" fillId="0" borderId="0" xfId="0" applyNumberFormat="1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2" fontId="5" fillId="0" borderId="0" xfId="0" applyNumberFormat="1" applyFont="1"/>
    <xf numFmtId="0" fontId="6" fillId="0" borderId="0" xfId="0" applyFo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32</xdr:row>
      <xdr:rowOff>129540</xdr:rowOff>
    </xdr:from>
    <xdr:ext cx="5095434" cy="264560"/>
    <xdr:sp macro="" textlink="">
      <xdr:nvSpPr>
        <xdr:cNvPr id="2" name="TextBox 1"/>
        <xdr:cNvSpPr txBox="1"/>
      </xdr:nvSpPr>
      <xdr:spPr>
        <a:xfrm>
          <a:off x="0" y="6225540"/>
          <a:ext cx="50954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100" u="sng"/>
            <a:t>Източник</a:t>
          </a:r>
          <a:r>
            <a:rPr lang="bg-BG" sz="1100"/>
            <a:t>: </a:t>
          </a:r>
          <a:r>
            <a:rPr lang="en-US" sz="1100"/>
            <a:t>https://iopscience.iop.org/article/10.1088/1755-1315/664/1/012034/pdf</a:t>
          </a:r>
          <a:r>
            <a:rPr lang="bg-BG" sz="1100"/>
            <a:t> </a:t>
          </a:r>
        </a:p>
      </xdr:txBody>
    </xdr:sp>
    <xdr:clientData/>
  </xdr:oneCellAnchor>
  <xdr:oneCellAnchor>
    <xdr:from>
      <xdr:col>10</xdr:col>
      <xdr:colOff>571500</xdr:colOff>
      <xdr:row>18</xdr:row>
      <xdr:rowOff>152400</xdr:rowOff>
    </xdr:from>
    <xdr:ext cx="6248400" cy="4831080"/>
    <xdr:sp macro="" textlink="">
      <xdr:nvSpPr>
        <xdr:cNvPr id="3" name="TextBox 2"/>
        <xdr:cNvSpPr txBox="1"/>
      </xdr:nvSpPr>
      <xdr:spPr>
        <a:xfrm>
          <a:off x="6164580" y="3444240"/>
          <a:ext cx="6248400" cy="4831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bg-BG" sz="1200" b="1"/>
            <a:t>Разполагате с данни за малки хидроцентрали, базирани на архимедов винт. Вие сте предприемач</a:t>
          </a:r>
          <a:r>
            <a:rPr lang="bg-BG" sz="1200" b="1" baseline="0"/>
            <a:t> и се чудите дали да инсталирате подобна централа на ваш имот, през който минава река. Реката е с дебит от </a:t>
          </a:r>
          <a:r>
            <a:rPr lang="en-US" sz="1200" b="1" baseline="0"/>
            <a:t>0,5</a:t>
          </a:r>
          <a:r>
            <a:rPr lang="bg-BG" sz="1200" b="1" baseline="0"/>
            <a:t> до </a:t>
          </a:r>
          <a:r>
            <a:rPr lang="en-US" sz="1200" b="1" baseline="0"/>
            <a:t>1,5</a:t>
          </a:r>
          <a:r>
            <a:rPr lang="bg-BG" sz="1200" b="1" baseline="0"/>
            <a:t> куб.метра в секунда в зависимост от сезона, а максималната разлика в денивелацията, която можете да постигнете е </a:t>
          </a:r>
          <a:r>
            <a:rPr lang="en-US" sz="1200" b="1" baseline="0"/>
            <a:t>4</a:t>
          </a:r>
          <a:r>
            <a:rPr lang="bg-BG" sz="1200" b="1" baseline="0"/>
            <a:t> метра.</a:t>
          </a:r>
        </a:p>
        <a:p>
          <a:r>
            <a:rPr lang="bg-BG" sz="1200" b="1" baseline="0"/>
            <a:t>1) Оценете максималният приход на час, който може да генерирате от тази река, ако цената на киловат е 0,2 лв, а формулата за получаване на максималната налична енергия е 9,81*височина*воден поток;</a:t>
          </a:r>
        </a:p>
        <a:p>
          <a:endParaRPr lang="bg-BG" sz="1200" b="1"/>
        </a:p>
        <a:p>
          <a:r>
            <a:rPr lang="bg-BG" sz="1200" b="1"/>
            <a:t>2) Посредством</a:t>
          </a:r>
          <a:r>
            <a:rPr lang="bg-BG" sz="1200" b="1" baseline="0"/>
            <a:t> регресия върху наличните данни оценете приблизително колко енергия ще може да генерирате от архимедов винт във вашият имот (той не може да е по-нависоко от </a:t>
          </a:r>
          <a:r>
            <a:rPr lang="en-US" sz="1200" b="1" baseline="0"/>
            <a:t>4</a:t>
          </a:r>
          <a:r>
            <a:rPr lang="bg-BG" sz="1200" b="1" baseline="0"/>
            <a:t> метра и не е нужно да преобразува повече от 1,5</a:t>
          </a:r>
          <a:r>
            <a:rPr lang="en-US" sz="1200" b="1" baseline="0"/>
            <a:t> </a:t>
          </a:r>
          <a:r>
            <a:rPr lang="bg-BG" sz="1200" b="1" baseline="0"/>
            <a:t>куб. метра вода на секунда);</a:t>
          </a:r>
        </a:p>
        <a:p>
          <a:endParaRPr lang="bg-BG" sz="1200" b="1" baseline="0"/>
        </a:p>
        <a:p>
          <a:r>
            <a:rPr lang="bg-BG" sz="1200" b="1" baseline="0"/>
            <a:t>3) Колко ще струва вашият винт, ако материала (заедно с изготовката)  струва по 1000 лв на квадратен метър, а материала за един архимедов винт се намира по формулата : 2,54*дължина*</a:t>
          </a:r>
          <a:r>
            <a:rPr lang="en-US" sz="1200" b="1" baseline="0"/>
            <a:t>(</a:t>
          </a:r>
          <a:r>
            <a:rPr lang="bg-BG" sz="1200" b="1" baseline="0"/>
            <a:t>радиус</a:t>
          </a:r>
          <a:r>
            <a:rPr lang="en-US" sz="1200" b="1" baseline="0"/>
            <a:t>^</a:t>
          </a:r>
          <a:r>
            <a:rPr lang="bg-BG" sz="1200" b="1" baseline="0"/>
            <a:t>2</a:t>
          </a:r>
          <a:r>
            <a:rPr lang="en-US" sz="1200" b="1" baseline="0"/>
            <a:t>)</a:t>
          </a:r>
          <a:r>
            <a:rPr lang="bg-BG" sz="1200" b="1" baseline="0"/>
            <a:t> </a:t>
          </a:r>
          <a:r>
            <a:rPr lang="en-US" sz="1200" b="1" baseline="0"/>
            <a:t>- </a:t>
          </a:r>
          <a:r>
            <a:rPr lang="bg-BG" sz="1200" b="1" baseline="0"/>
            <a:t>реалната формула не е точно такава, но тази ще позволи реалистично сравнение в следващата подточка. Допуснете диаметъра да 1,6 м </a:t>
          </a:r>
          <a:r>
            <a:rPr lang="bg-BG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(дължината си я определете сами на база на регресията или данните)</a:t>
          </a:r>
          <a:r>
            <a:rPr lang="bg-BG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bg-BG" sz="1200" b="1" baseline="0"/>
            <a:t>;</a:t>
          </a:r>
        </a:p>
        <a:p>
          <a:endParaRPr lang="bg-BG" sz="1200" b="1" baseline="0"/>
        </a:p>
        <a:p>
          <a:r>
            <a:rPr lang="bg-BG" sz="1200" b="1" baseline="0"/>
            <a:t>4) Дали, ще ни е по-изгодно от гледна точка на материала да сложим два архимедови винта със същите парамери, но на половина като диаметър?</a:t>
          </a:r>
        </a:p>
        <a:p>
          <a:endParaRPr lang="bg-BG" sz="1200" b="1" baseline="0"/>
        </a:p>
        <a:p>
          <a:r>
            <a:rPr lang="bg-BG" sz="1200" b="1" baseline="0"/>
            <a:t>5)  Ако експоатационните разходи са 2000 лв на година, а първоначалните разходи за озаконяване и пригодяване на терена са 20 000 лв, плюс добавете разходите за материал и изготовка на винта, плюс добавете цена на генератор, която е единократна сума от 1000 лв на киловат желана генерирана енергия, то ще си върнем ли инвестицията за период под 10 години при средна цена 0,2 лв за киловат час?</a:t>
          </a:r>
        </a:p>
        <a:p>
          <a:endParaRPr lang="bg-BG" sz="1200" b="1"/>
        </a:p>
      </xdr:txBody>
    </xdr:sp>
    <xdr:clientData/>
  </xdr:oneCellAnchor>
  <xdr:twoCellAnchor editAs="oneCell">
    <xdr:from>
      <xdr:col>11</xdr:col>
      <xdr:colOff>60960</xdr:colOff>
      <xdr:row>0</xdr:row>
      <xdr:rowOff>68580</xdr:rowOff>
    </xdr:from>
    <xdr:to>
      <xdr:col>18</xdr:col>
      <xdr:colOff>472440</xdr:colOff>
      <xdr:row>18</xdr:row>
      <xdr:rowOff>15240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2680" y="68580"/>
          <a:ext cx="467868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129541</xdr:colOff>
      <xdr:row>13</xdr:row>
      <xdr:rowOff>99060</xdr:rowOff>
    </xdr:from>
    <xdr:ext cx="5577840" cy="843821"/>
    <xdr:sp macro="" textlink="">
      <xdr:nvSpPr>
        <xdr:cNvPr id="2" name="TextBox 1"/>
        <xdr:cNvSpPr txBox="1"/>
      </xdr:nvSpPr>
      <xdr:spPr>
        <a:xfrm>
          <a:off x="5006341" y="2499360"/>
          <a:ext cx="5577840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g-BG" sz="1200" b="1">
              <a:solidFill>
                <a:srgbClr val="0070C0"/>
              </a:solidFill>
            </a:rPr>
            <a:t>Регресия е с висок </a:t>
          </a:r>
          <a:r>
            <a:rPr lang="en-US" sz="1200" b="1">
              <a:solidFill>
                <a:srgbClr val="0070C0"/>
              </a:solidFill>
            </a:rPr>
            <a:t>R^2</a:t>
          </a:r>
          <a:r>
            <a:rPr lang="bg-BG" sz="1200" b="1">
              <a:solidFill>
                <a:srgbClr val="0070C0"/>
              </a:solidFill>
            </a:rPr>
            <a:t>, но очакваната</a:t>
          </a:r>
          <a:r>
            <a:rPr lang="bg-BG" sz="1200" b="1" baseline="0">
              <a:solidFill>
                <a:srgbClr val="0070C0"/>
              </a:solidFill>
            </a:rPr>
            <a:t> грешка е 24,4 киловата! Това е почти толкова, колкото очаквамеда генерираме.... Причината е, че параметрите си взаимодействат  нелинейно. За да коригираме частично това логаритмуваме с десетичен алгоритъм всички променливи.</a:t>
          </a:r>
          <a:endParaRPr lang="bg-BG" sz="1200" b="1">
            <a:solidFill>
              <a:srgbClr val="0070C0"/>
            </a:solidFill>
          </a:endParaRPr>
        </a:p>
      </xdr:txBody>
    </xdr:sp>
    <xdr:clientData/>
  </xdr:oneCellAnchor>
  <xdr:oneCellAnchor>
    <xdr:from>
      <xdr:col>6</xdr:col>
      <xdr:colOff>358140</xdr:colOff>
      <xdr:row>44</xdr:row>
      <xdr:rowOff>99060</xdr:rowOff>
    </xdr:from>
    <xdr:ext cx="7576241" cy="655949"/>
    <xdr:sp macro="" textlink="">
      <xdr:nvSpPr>
        <xdr:cNvPr id="3" name="TextBox 2"/>
        <xdr:cNvSpPr txBox="1"/>
      </xdr:nvSpPr>
      <xdr:spPr>
        <a:xfrm>
          <a:off x="5265420" y="8191500"/>
          <a:ext cx="7576241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200" b="1"/>
            <a:t>Резултата е вече повече от 2 пъти по-добър. Забелязваме, че 22-ро наблюдение се води изключителна точка.</a:t>
          </a:r>
        </a:p>
        <a:p>
          <a:r>
            <a:rPr lang="bg-BG" sz="1200" b="1"/>
            <a:t>Може да го премахнем, но в случая след внимателно наблюдение установяваме, че може да го спасим. Как?</a:t>
          </a:r>
        </a:p>
        <a:p>
          <a:r>
            <a:rPr lang="bg-BG" sz="1200" b="1"/>
            <a:t>Първо</a:t>
          </a:r>
          <a:r>
            <a:rPr lang="bg-BG" sz="1200" b="1" baseline="0"/>
            <a:t> проверяваме колко е максималната мощност генерирана при условията от Наблюдение 22:</a:t>
          </a:r>
          <a:endParaRPr lang="bg-BG" sz="1200" b="1"/>
        </a:p>
      </xdr:txBody>
    </xdr:sp>
    <xdr:clientData/>
  </xdr:oneCellAnchor>
  <xdr:oneCellAnchor>
    <xdr:from>
      <xdr:col>6</xdr:col>
      <xdr:colOff>320040</xdr:colOff>
      <xdr:row>55</xdr:row>
      <xdr:rowOff>144780</xdr:rowOff>
    </xdr:from>
    <xdr:ext cx="7597140" cy="436786"/>
    <xdr:sp macro="" textlink="">
      <xdr:nvSpPr>
        <xdr:cNvPr id="4" name="TextBox 3"/>
        <xdr:cNvSpPr txBox="1"/>
      </xdr:nvSpPr>
      <xdr:spPr>
        <a:xfrm>
          <a:off x="5227320" y="10248900"/>
          <a:ext cx="759714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g-BG" sz="1100" b="1">
              <a:solidFill>
                <a:srgbClr val="0070C0"/>
              </a:solidFill>
            </a:rPr>
            <a:t>Тоест грешката е техничека и вместо 8</a:t>
          </a:r>
          <a:r>
            <a:rPr lang="bg-BG" sz="1100" b="1" baseline="0">
              <a:solidFill>
                <a:srgbClr val="0070C0"/>
              </a:solidFill>
            </a:rPr>
            <a:t> киловата, генерира 80 (винаги проверявайте всичко, дори, когато е научна статия). Нека поправим грешката и преизчислим регресията</a:t>
          </a:r>
          <a:endParaRPr lang="bg-BG" sz="1100" b="1">
            <a:solidFill>
              <a:srgbClr val="0070C0"/>
            </a:solidFill>
          </a:endParaRPr>
        </a:p>
      </xdr:txBody>
    </xdr:sp>
    <xdr:clientData/>
  </xdr:oneCellAnchor>
  <xdr:oneCellAnchor>
    <xdr:from>
      <xdr:col>8</xdr:col>
      <xdr:colOff>106681</xdr:colOff>
      <xdr:row>81</xdr:row>
      <xdr:rowOff>167640</xdr:rowOff>
    </xdr:from>
    <xdr:ext cx="5722620" cy="1031693"/>
    <xdr:sp macro="" textlink="">
      <xdr:nvSpPr>
        <xdr:cNvPr id="5" name="TextBox 4"/>
        <xdr:cNvSpPr txBox="1"/>
      </xdr:nvSpPr>
      <xdr:spPr>
        <a:xfrm>
          <a:off x="6233161" y="15049500"/>
          <a:ext cx="5722620" cy="103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g-BG" sz="1200" b="1">
              <a:solidFill>
                <a:srgbClr val="0070C0"/>
              </a:solidFill>
            </a:rPr>
            <a:t>Новополученият модел оценява с грешка от само 3%! Неприятен</a:t>
          </a:r>
          <a:r>
            <a:rPr lang="bg-BG" sz="1200" b="1" baseline="0">
              <a:solidFill>
                <a:srgbClr val="0070C0"/>
              </a:solidFill>
            </a:rPr>
            <a:t> факт е, че диаметърът е слабо оценен параметър и следва да се премахне... Това е реалистично, защото по-голям диаметър значи повече тяга, но от друга страна забавя въртенето на винта, така хем допринася, хем вреди на генерираните мощности...</a:t>
          </a:r>
          <a:endParaRPr lang="bg-BG" sz="1200" b="1">
            <a:solidFill>
              <a:srgbClr val="0070C0"/>
            </a:solidFill>
          </a:endParaRPr>
        </a:p>
      </xdr:txBody>
    </xdr:sp>
    <xdr:clientData/>
  </xdr:oneCellAnchor>
  <xdr:oneCellAnchor>
    <xdr:from>
      <xdr:col>8</xdr:col>
      <xdr:colOff>175260</xdr:colOff>
      <xdr:row>116</xdr:row>
      <xdr:rowOff>7620</xdr:rowOff>
    </xdr:from>
    <xdr:ext cx="6138091" cy="468077"/>
    <xdr:sp macro="" textlink="">
      <xdr:nvSpPr>
        <xdr:cNvPr id="6" name="TextBox 5"/>
        <xdr:cNvSpPr txBox="1"/>
      </xdr:nvSpPr>
      <xdr:spPr>
        <a:xfrm>
          <a:off x="6301740" y="21320760"/>
          <a:ext cx="6138091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200" b="1">
              <a:solidFill>
                <a:srgbClr val="0070C0"/>
              </a:solidFill>
            </a:rPr>
            <a:t>Премахването на диаметъра като параметър НЕ подобри особено модела. </a:t>
          </a:r>
        </a:p>
        <a:p>
          <a:r>
            <a:rPr lang="bg-BG" sz="1200" b="1">
              <a:solidFill>
                <a:srgbClr val="0070C0"/>
              </a:solidFill>
            </a:rPr>
            <a:t>Като добавим и факта,  е тази променлива ни трябва, то няма смисъл да я премахваме...</a:t>
          </a:r>
        </a:p>
      </xdr:txBody>
    </xdr:sp>
    <xdr:clientData/>
  </xdr:oneCellAnchor>
  <xdr:oneCellAnchor>
    <xdr:from>
      <xdr:col>7</xdr:col>
      <xdr:colOff>704850</xdr:colOff>
      <xdr:row>136</xdr:row>
      <xdr:rowOff>114300</xdr:rowOff>
    </xdr:from>
    <xdr:ext cx="4984441" cy="264560"/>
    <xdr:sp macro="" textlink="">
      <xdr:nvSpPr>
        <xdr:cNvPr id="7" name="TextBox 6"/>
        <xdr:cNvSpPr txBox="1"/>
      </xdr:nvSpPr>
      <xdr:spPr>
        <a:xfrm>
          <a:off x="7410450" y="26165175"/>
          <a:ext cx="49844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bg-BG" sz="1100"/>
            <a:t>Тук правим опит да вкараме</a:t>
          </a:r>
          <a:r>
            <a:rPr lang="bg-BG" sz="1100" baseline="0"/>
            <a:t> диаметъра по друг начин и виждаме значим успех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571500</xdr:colOff>
      <xdr:row>6</xdr:row>
      <xdr:rowOff>121920</xdr:rowOff>
    </xdr:from>
    <xdr:ext cx="6697980" cy="1626471"/>
    <xdr:sp macro="" textlink="">
      <xdr:nvSpPr>
        <xdr:cNvPr id="2" name="TextBox 1"/>
        <xdr:cNvSpPr txBox="1"/>
      </xdr:nvSpPr>
      <xdr:spPr>
        <a:xfrm>
          <a:off x="2499360" y="1226820"/>
          <a:ext cx="6697980" cy="16264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g-BG" sz="1400" b="1">
              <a:solidFill>
                <a:srgbClr val="0070C0"/>
              </a:solidFill>
            </a:rPr>
            <a:t>От регресията виждаме, че с нарастването на дължната нараства и производителността ( кеофициента не е мн добре оценен</a:t>
          </a:r>
          <a:r>
            <a:rPr lang="bg-BG" sz="1400" b="1" baseline="0">
              <a:solidFill>
                <a:srgbClr val="0070C0"/>
              </a:solidFill>
            </a:rPr>
            <a:t> и има слаб ефект)</a:t>
          </a:r>
          <a:r>
            <a:rPr lang="bg-BG" sz="1400" b="1">
              <a:solidFill>
                <a:srgbClr val="0070C0"/>
              </a:solidFill>
            </a:rPr>
            <a:t>, но не може да увеличаваме дължината до безкрай, най-</a:t>
          </a:r>
          <a:r>
            <a:rPr lang="bg-BG" sz="1400" b="1" baseline="0">
              <a:solidFill>
                <a:srgbClr val="0070C0"/>
              </a:solidFill>
            </a:rPr>
            <a:t> малкото, защото разходите за материали нарастват на квадрат...</a:t>
          </a:r>
        </a:p>
        <a:p>
          <a:endParaRPr lang="bg-BG" sz="1400" b="1" baseline="0">
            <a:solidFill>
              <a:srgbClr val="0070C0"/>
            </a:solidFill>
          </a:endParaRPr>
        </a:p>
        <a:p>
          <a:r>
            <a:rPr lang="bg-BG" sz="1400" b="1" baseline="0">
              <a:solidFill>
                <a:srgbClr val="0070C0"/>
              </a:solidFill>
            </a:rPr>
            <a:t>От данните виждаме , че ъгъла на винта варира между 17 и 31 градуса, което генерира дължина на винта поне 2 пъти височината.</a:t>
          </a:r>
          <a:endParaRPr lang="bg-BG" sz="1400" b="1">
            <a:solidFill>
              <a:srgbClr val="0070C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510540</xdr:colOff>
      <xdr:row>1</xdr:row>
      <xdr:rowOff>45720</xdr:rowOff>
    </xdr:from>
    <xdr:ext cx="6938010" cy="1407308"/>
    <xdr:sp macro="" textlink="">
      <xdr:nvSpPr>
        <xdr:cNvPr id="2" name="TextBox 1"/>
        <xdr:cNvSpPr txBox="1"/>
      </xdr:nvSpPr>
      <xdr:spPr>
        <a:xfrm>
          <a:off x="510540" y="236220"/>
          <a:ext cx="6938010" cy="14073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g-BG" sz="1400" b="1"/>
            <a:t>Понеже</a:t>
          </a:r>
          <a:r>
            <a:rPr lang="bg-BG" sz="1400" b="1" baseline="0"/>
            <a:t> във формулата имаме квадрата на радиуса на винта, това означава, че 2 пъти по-малък винт ще има 4 пъти по-малко материал в него. От гледна точка на материала е 2 пъти по-евтино да имаме два винта. Проблемът е, че един по-голям генератор е често по-ефикасен от два малки, които уж са му еквивалентни, но може двата винта заедно да задвижват един генератор. Тогава остава да проверим дали два по-малки винта ще хванат целия поток вода.</a:t>
          </a:r>
          <a:endParaRPr lang="bg-BG" sz="14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7621</xdr:colOff>
      <xdr:row>1</xdr:row>
      <xdr:rowOff>68580</xdr:rowOff>
    </xdr:from>
    <xdr:ext cx="10946130" cy="2283959"/>
    <xdr:sp macro="" textlink="">
      <xdr:nvSpPr>
        <xdr:cNvPr id="2" name="TextBox 1"/>
        <xdr:cNvSpPr txBox="1"/>
      </xdr:nvSpPr>
      <xdr:spPr>
        <a:xfrm>
          <a:off x="617221" y="259080"/>
          <a:ext cx="10946130" cy="2283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g-BG" sz="1400" b="0" u="sng"/>
            <a:t>Разходи</a:t>
          </a:r>
          <a:r>
            <a:rPr lang="bg-BG" sz="1400" b="0"/>
            <a:t>:</a:t>
          </a:r>
        </a:p>
        <a:p>
          <a:r>
            <a:rPr lang="bg-BG" sz="1400" b="0"/>
            <a:t>* от 1) знаем,</a:t>
          </a:r>
          <a:r>
            <a:rPr lang="bg-BG" sz="1400" b="0" baseline="0"/>
            <a:t> че очакваме да генерираме 27 киловата, като следствие ни трябва 30 киловата генератор, което е 30 000 лв.</a:t>
          </a:r>
        </a:p>
        <a:p>
          <a:r>
            <a:rPr lang="bg-BG" sz="1400" b="0" baseline="0"/>
            <a:t>* 20 000 начални разходи</a:t>
          </a:r>
        </a:p>
        <a:p>
          <a:r>
            <a:rPr lang="bg-BG" sz="1400" b="0" baseline="0"/>
            <a:t>* 2000 лв на година</a:t>
          </a:r>
        </a:p>
        <a:p>
          <a:r>
            <a:rPr lang="bg-BG" sz="1400" b="0" baseline="0"/>
            <a:t>* от 3) се спираме на винт с дължина 2 пъти височината, което прави 32 500 лв (може би е по-удачно да увеличим още малко дължината)</a:t>
          </a:r>
        </a:p>
        <a:p>
          <a:endParaRPr lang="bg-BG" sz="1400" b="0" baseline="0"/>
        </a:p>
        <a:p>
          <a:r>
            <a:rPr lang="bg-BG" sz="1400" b="1" baseline="0"/>
            <a:t>Общо разходи: 82 500+ 2000 лв на година</a:t>
          </a:r>
        </a:p>
        <a:p>
          <a:r>
            <a:rPr lang="bg-BG" sz="1400" b="1" baseline="0"/>
            <a:t>Очакван приход на година: 47 400лв</a:t>
          </a:r>
        </a:p>
        <a:p>
          <a:r>
            <a:rPr lang="bg-BG" sz="1400" b="1" baseline="0"/>
            <a:t>Тоест, ще се изплати за 2 години (смело предположение, при положение, че в научните статии посочват период от 7 години, но статията е публикувана през 2018, когато тока бе 3 пъти по-евтин....)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4"/>
  <sheetViews>
    <sheetView topLeftCell="A16" workbookViewId="0">
      <selection activeCell="G37" sqref="G37"/>
    </sheetView>
  </sheetViews>
  <sheetFormatPr defaultRowHeight="15" x14ac:dyDescent="0.25"/>
  <cols>
    <col min="1" max="1" width="15.7109375" customWidth="1"/>
    <col min="3" max="3" width="11.7109375" customWidth="1"/>
    <col min="5" max="5" width="9.7109375" customWidth="1"/>
    <col min="9" max="9" width="11.42578125" hidden="1" customWidth="1"/>
    <col min="10" max="10" width="11.28515625" hidden="1" customWidth="1"/>
  </cols>
  <sheetData>
    <row r="1" spans="1:38" x14ac:dyDescent="0.25">
      <c r="A1" s="19" t="s">
        <v>46</v>
      </c>
      <c r="B1" s="19"/>
      <c r="G1" s="19" t="s">
        <v>45</v>
      </c>
      <c r="H1" s="19"/>
      <c r="I1" s="20" t="s">
        <v>29</v>
      </c>
      <c r="J1" s="20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A2" s="3" t="s">
        <v>0</v>
      </c>
      <c r="B2" s="3" t="s">
        <v>38</v>
      </c>
      <c r="C2" s="3" t="s">
        <v>39</v>
      </c>
      <c r="D2" s="3" t="s">
        <v>41</v>
      </c>
      <c r="E2" s="3" t="s">
        <v>42</v>
      </c>
      <c r="F2" s="3" t="s">
        <v>40</v>
      </c>
      <c r="G2" s="3" t="s">
        <v>43</v>
      </c>
      <c r="H2" s="3" t="s">
        <v>44</v>
      </c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5">
      <c r="A3" s="3"/>
      <c r="B3" s="3" t="s">
        <v>1</v>
      </c>
      <c r="C3" s="3" t="s">
        <v>2</v>
      </c>
      <c r="D3" s="3" t="s">
        <v>2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37</v>
      </c>
      <c r="J3" s="3" t="s">
        <v>36</v>
      </c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5">
      <c r="A4" t="s">
        <v>6</v>
      </c>
      <c r="B4" s="1">
        <v>0.5</v>
      </c>
      <c r="C4" s="1">
        <v>5</v>
      </c>
      <c r="D4" s="1">
        <v>10.47</v>
      </c>
      <c r="E4" s="1">
        <v>1.4</v>
      </c>
      <c r="F4" s="4">
        <v>15.9</v>
      </c>
      <c r="G4" s="1">
        <v>28.5</v>
      </c>
      <c r="H4" s="1">
        <v>64.8</v>
      </c>
      <c r="I4" s="1">
        <v>1.35</v>
      </c>
      <c r="J4" s="1">
        <v>3.7</v>
      </c>
      <c r="K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5">
      <c r="A5" t="s">
        <v>7</v>
      </c>
      <c r="B5" s="1">
        <v>0.6</v>
      </c>
      <c r="C5" s="1">
        <v>5.3</v>
      </c>
      <c r="D5" s="1">
        <v>10.23</v>
      </c>
      <c r="E5" s="1">
        <v>1.4</v>
      </c>
      <c r="F5" s="4">
        <v>19</v>
      </c>
      <c r="G5" s="1">
        <v>31.2</v>
      </c>
      <c r="H5" s="1">
        <v>60.9</v>
      </c>
      <c r="I5" s="1">
        <v>1.53</v>
      </c>
      <c r="J5" s="1">
        <v>8.5</v>
      </c>
      <c r="K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5">
      <c r="A6" t="s">
        <v>8</v>
      </c>
      <c r="B6" s="1">
        <v>0.8</v>
      </c>
      <c r="C6" s="1">
        <v>1.35</v>
      </c>
      <c r="D6" s="1">
        <v>3.2</v>
      </c>
      <c r="E6" s="1">
        <v>1.6</v>
      </c>
      <c r="F6" s="4">
        <v>7.5</v>
      </c>
      <c r="G6" s="1">
        <v>25</v>
      </c>
      <c r="H6" s="1">
        <v>70.8</v>
      </c>
      <c r="I6" s="1">
        <v>1.54</v>
      </c>
      <c r="J6" s="1">
        <v>3.9</v>
      </c>
      <c r="K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5">
      <c r="A7" t="s">
        <v>9</v>
      </c>
      <c r="B7" s="1">
        <v>0.9</v>
      </c>
      <c r="C7" s="1">
        <v>2.1</v>
      </c>
      <c r="D7" s="1">
        <v>5.71</v>
      </c>
      <c r="E7" s="1">
        <v>1.6</v>
      </c>
      <c r="F7" s="4">
        <v>13.9</v>
      </c>
      <c r="G7" s="1">
        <v>21.6</v>
      </c>
      <c r="H7" s="1">
        <v>75</v>
      </c>
      <c r="I7" s="1">
        <v>1.51</v>
      </c>
      <c r="J7" s="1">
        <v>6</v>
      </c>
      <c r="K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5">
      <c r="A8" t="s">
        <v>10</v>
      </c>
      <c r="B8" s="1">
        <v>0.99</v>
      </c>
      <c r="C8" s="1">
        <v>1.05</v>
      </c>
      <c r="D8" s="1">
        <v>3.02</v>
      </c>
      <c r="E8" s="1">
        <v>1.6</v>
      </c>
      <c r="F8" s="4">
        <v>7.3</v>
      </c>
      <c r="G8" s="1">
        <v>20.3</v>
      </c>
      <c r="H8" s="1">
        <v>71.599999999999994</v>
      </c>
      <c r="I8" s="1">
        <v>1.53</v>
      </c>
      <c r="J8" s="1">
        <v>4.5999999999999996</v>
      </c>
      <c r="K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5">
      <c r="A9" t="s">
        <v>11</v>
      </c>
      <c r="B9" s="1">
        <v>1</v>
      </c>
      <c r="C9" s="1">
        <v>3.16</v>
      </c>
      <c r="D9" s="1">
        <v>7.43</v>
      </c>
      <c r="E9" s="1">
        <v>1.6</v>
      </c>
      <c r="F9" s="4">
        <v>21</v>
      </c>
      <c r="G9" s="1">
        <v>25.2</v>
      </c>
      <c r="H9" s="1">
        <v>67.7</v>
      </c>
      <c r="I9" s="1">
        <v>1.7</v>
      </c>
      <c r="J9" s="1">
        <v>5.9</v>
      </c>
      <c r="K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5">
      <c r="A10" t="s">
        <v>12</v>
      </c>
      <c r="B10" s="1">
        <v>1</v>
      </c>
      <c r="C10" s="1">
        <v>3</v>
      </c>
      <c r="D10" s="1">
        <v>6</v>
      </c>
      <c r="E10" s="1">
        <v>1.5</v>
      </c>
      <c r="F10" s="4">
        <v>21</v>
      </c>
      <c r="G10" s="1">
        <v>30</v>
      </c>
      <c r="H10" s="1">
        <v>71.400000000000006</v>
      </c>
      <c r="I10" s="1">
        <v>1.86</v>
      </c>
      <c r="J10" s="1">
        <v>19.399999999999999</v>
      </c>
      <c r="K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5">
      <c r="A11" t="s">
        <v>13</v>
      </c>
      <c r="B11" s="1">
        <v>1</v>
      </c>
      <c r="C11" s="1">
        <v>5</v>
      </c>
      <c r="D11" s="1">
        <v>10.35</v>
      </c>
      <c r="E11" s="1">
        <v>1.7</v>
      </c>
      <c r="F11" s="4">
        <v>33</v>
      </c>
      <c r="G11" s="1">
        <v>28.9</v>
      </c>
      <c r="H11" s="1">
        <v>67.3</v>
      </c>
      <c r="I11" s="1">
        <v>1.82</v>
      </c>
      <c r="J11" s="1">
        <v>6.6</v>
      </c>
      <c r="K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5">
      <c r="A12" t="s">
        <v>14</v>
      </c>
      <c r="B12" s="1">
        <v>1.2</v>
      </c>
      <c r="C12" s="1">
        <v>3.57</v>
      </c>
      <c r="D12" s="1">
        <v>9.6</v>
      </c>
      <c r="E12" s="1">
        <v>1.8</v>
      </c>
      <c r="F12" s="4">
        <v>29</v>
      </c>
      <c r="G12" s="1">
        <v>21.8</v>
      </c>
      <c r="H12" s="1">
        <v>69</v>
      </c>
      <c r="I12" s="1">
        <v>1.72</v>
      </c>
      <c r="J12" s="1">
        <v>4.7</v>
      </c>
      <c r="K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5">
      <c r="A13" t="s">
        <v>15</v>
      </c>
      <c r="B13" s="1">
        <v>1.2</v>
      </c>
      <c r="C13" s="1">
        <v>1.75</v>
      </c>
      <c r="D13" s="1">
        <v>4.5199999999999996</v>
      </c>
      <c r="E13" s="1">
        <v>1.8</v>
      </c>
      <c r="F13" s="4">
        <v>13.9</v>
      </c>
      <c r="G13" s="1">
        <v>22.8</v>
      </c>
      <c r="H13" s="1">
        <v>67.5</v>
      </c>
      <c r="I13" s="1">
        <v>1.75</v>
      </c>
      <c r="J13" s="1">
        <v>2.9</v>
      </c>
      <c r="K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5">
      <c r="A14" t="s">
        <v>30</v>
      </c>
      <c r="B14" s="1">
        <v>1.2</v>
      </c>
      <c r="C14" s="4">
        <v>3.2</v>
      </c>
      <c r="D14" s="1">
        <v>6.67</v>
      </c>
      <c r="E14" s="1">
        <v>1.7</v>
      </c>
      <c r="F14" s="1">
        <v>26.92</v>
      </c>
      <c r="G14" s="1">
        <v>28.7</v>
      </c>
      <c r="H14" s="1">
        <v>71.5</v>
      </c>
      <c r="I14" s="1">
        <v>1.96</v>
      </c>
      <c r="J14" s="1">
        <v>13.3</v>
      </c>
      <c r="K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5">
      <c r="A15" t="s">
        <v>16</v>
      </c>
      <c r="B15" s="1">
        <v>1.2</v>
      </c>
      <c r="C15" s="1">
        <v>1</v>
      </c>
      <c r="D15" s="1">
        <v>3.1</v>
      </c>
      <c r="E15" s="1">
        <v>1.6</v>
      </c>
      <c r="F15" s="4">
        <v>8</v>
      </c>
      <c r="G15" s="1">
        <v>18.8</v>
      </c>
      <c r="H15" s="1">
        <v>68</v>
      </c>
      <c r="I15" s="1">
        <v>1.6</v>
      </c>
      <c r="J15" s="1">
        <v>0</v>
      </c>
      <c r="K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5">
      <c r="A16" t="s">
        <v>17</v>
      </c>
      <c r="B16" s="1">
        <v>1.5</v>
      </c>
      <c r="C16" s="1">
        <v>3</v>
      </c>
      <c r="D16" s="1">
        <v>8.6999999999999993</v>
      </c>
      <c r="E16" s="1">
        <v>2.2000000000000002</v>
      </c>
      <c r="F16" s="4">
        <v>33</v>
      </c>
      <c r="G16" s="1">
        <v>20.2</v>
      </c>
      <c r="H16" s="1">
        <v>74.8</v>
      </c>
      <c r="I16" s="1">
        <v>1.82</v>
      </c>
      <c r="J16" s="1">
        <v>20.9</v>
      </c>
      <c r="K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5">
      <c r="A17" t="s">
        <v>18</v>
      </c>
      <c r="B17" s="1">
        <v>1.5</v>
      </c>
      <c r="C17" s="1">
        <v>3.17</v>
      </c>
      <c r="D17" s="1">
        <v>8.4600000000000009</v>
      </c>
      <c r="E17" s="1">
        <v>1.9</v>
      </c>
      <c r="F17" s="4">
        <v>33</v>
      </c>
      <c r="G17" s="1">
        <v>22</v>
      </c>
      <c r="H17" s="1">
        <v>70.7</v>
      </c>
      <c r="I17" s="1">
        <v>1.9</v>
      </c>
      <c r="J17" s="1">
        <v>0</v>
      </c>
      <c r="K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5">
      <c r="A18" t="s">
        <v>31</v>
      </c>
      <c r="B18" s="1">
        <v>1.6</v>
      </c>
      <c r="C18" s="4">
        <v>1.1000000000000001</v>
      </c>
      <c r="D18" s="1">
        <v>3.13</v>
      </c>
      <c r="E18" s="1">
        <v>1.9</v>
      </c>
      <c r="F18" s="1">
        <v>12.6</v>
      </c>
      <c r="G18" s="1">
        <v>20.6</v>
      </c>
      <c r="H18" s="1">
        <v>73</v>
      </c>
      <c r="I18" s="1">
        <v>1.89</v>
      </c>
      <c r="J18" s="1">
        <v>0.5</v>
      </c>
      <c r="K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5">
      <c r="A19" t="s">
        <v>19</v>
      </c>
      <c r="B19" s="1">
        <v>1.8</v>
      </c>
      <c r="C19" s="1">
        <v>3.45</v>
      </c>
      <c r="D19" s="1">
        <v>9.4</v>
      </c>
      <c r="E19" s="1">
        <v>2</v>
      </c>
      <c r="F19" s="4">
        <v>46</v>
      </c>
      <c r="G19" s="1">
        <v>21.5</v>
      </c>
      <c r="H19" s="1">
        <v>75.5</v>
      </c>
      <c r="I19" s="1">
        <v>2.0299999999999998</v>
      </c>
      <c r="J19" s="1">
        <v>1.5</v>
      </c>
      <c r="K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5">
      <c r="A20" t="s">
        <v>20</v>
      </c>
      <c r="B20" s="1">
        <v>2</v>
      </c>
      <c r="C20" s="1">
        <v>1.8</v>
      </c>
      <c r="D20" s="1">
        <v>4.83</v>
      </c>
      <c r="E20" s="1">
        <v>2.1</v>
      </c>
      <c r="F20" s="4">
        <v>26</v>
      </c>
      <c r="G20" s="1">
        <v>21.9</v>
      </c>
      <c r="H20" s="1">
        <v>73.599999999999994</v>
      </c>
      <c r="I20" s="1">
        <v>2.14</v>
      </c>
      <c r="J20" s="1">
        <v>1.9</v>
      </c>
      <c r="K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t="s">
        <v>21</v>
      </c>
      <c r="B21" s="1">
        <v>2.2999999999999998</v>
      </c>
      <c r="C21" s="1">
        <v>2.5499999999999998</v>
      </c>
      <c r="D21" s="1">
        <v>6.57</v>
      </c>
      <c r="E21" s="1">
        <v>2.2999999999999998</v>
      </c>
      <c r="F21" s="4">
        <v>44</v>
      </c>
      <c r="G21" s="1">
        <v>22.8</v>
      </c>
      <c r="H21" s="1">
        <v>76.5</v>
      </c>
      <c r="I21" s="1">
        <v>2.3199999999999998</v>
      </c>
      <c r="J21" s="1">
        <v>0.9</v>
      </c>
      <c r="K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22</v>
      </c>
      <c r="B22" s="1">
        <v>2.5</v>
      </c>
      <c r="C22" s="1">
        <v>2.5499999999999998</v>
      </c>
      <c r="D22" s="1">
        <v>7.3</v>
      </c>
      <c r="E22" s="1">
        <v>2.6</v>
      </c>
      <c r="F22" s="4">
        <v>45.8</v>
      </c>
      <c r="G22" s="1">
        <v>20.399999999999999</v>
      </c>
      <c r="H22" s="1">
        <v>73.2</v>
      </c>
      <c r="I22" s="1">
        <v>2.2799999999999998</v>
      </c>
      <c r="J22" s="1">
        <v>14</v>
      </c>
      <c r="K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5">
      <c r="A23" t="s">
        <v>23</v>
      </c>
      <c r="B23" s="1">
        <v>2.5</v>
      </c>
      <c r="C23" s="1">
        <v>1.8</v>
      </c>
      <c r="D23" s="1">
        <v>5</v>
      </c>
      <c r="E23" s="1">
        <v>2.4</v>
      </c>
      <c r="F23" s="4">
        <v>31</v>
      </c>
      <c r="G23" s="1">
        <v>21.1</v>
      </c>
      <c r="H23" s="1">
        <v>70.2</v>
      </c>
      <c r="I23" s="1">
        <v>2.3199999999999998</v>
      </c>
      <c r="J23" s="1">
        <v>3.4</v>
      </c>
      <c r="K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32</v>
      </c>
      <c r="B24" s="1">
        <v>2.8</v>
      </c>
      <c r="C24" s="4">
        <v>2.1</v>
      </c>
      <c r="D24" s="1">
        <v>6.4</v>
      </c>
      <c r="E24" s="1">
        <v>2.5</v>
      </c>
      <c r="F24" s="1">
        <v>43</v>
      </c>
      <c r="G24" s="1">
        <v>19.2</v>
      </c>
      <c r="H24" s="1">
        <v>74.5</v>
      </c>
      <c r="I24" s="1">
        <v>2.33</v>
      </c>
      <c r="J24" s="1">
        <v>7.3</v>
      </c>
      <c r="K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t="s">
        <v>24</v>
      </c>
      <c r="B25" s="1">
        <v>3.2</v>
      </c>
      <c r="C25" s="1">
        <v>3.6</v>
      </c>
      <c r="D25" s="1">
        <v>8.1</v>
      </c>
      <c r="E25" s="1">
        <v>2.9</v>
      </c>
      <c r="F25" s="15">
        <v>8</v>
      </c>
      <c r="G25" s="1">
        <v>26.4</v>
      </c>
      <c r="H25" s="1">
        <v>70.8</v>
      </c>
      <c r="I25" s="1">
        <v>2.87</v>
      </c>
      <c r="J25" s="1">
        <v>1</v>
      </c>
      <c r="K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t="s">
        <v>33</v>
      </c>
      <c r="B26" s="1">
        <v>3.5</v>
      </c>
      <c r="C26" s="4">
        <v>4.05</v>
      </c>
      <c r="D26" s="1">
        <v>9.76</v>
      </c>
      <c r="E26" s="1">
        <v>2.8</v>
      </c>
      <c r="F26" s="1">
        <v>98</v>
      </c>
      <c r="G26" s="1">
        <v>24.5</v>
      </c>
      <c r="H26" s="1">
        <v>70.5</v>
      </c>
      <c r="I26" s="1">
        <v>2.88</v>
      </c>
      <c r="J26" s="1">
        <v>2.8</v>
      </c>
      <c r="K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t="s">
        <v>25</v>
      </c>
      <c r="B27" s="1">
        <v>4.5</v>
      </c>
      <c r="C27" s="1">
        <v>1.5</v>
      </c>
      <c r="D27" s="1">
        <v>5.08</v>
      </c>
      <c r="E27" s="1">
        <v>3.2</v>
      </c>
      <c r="F27" s="4">
        <v>48.1</v>
      </c>
      <c r="G27" s="1">
        <v>17.2</v>
      </c>
      <c r="H27" s="1">
        <v>72.599999999999994</v>
      </c>
      <c r="I27" s="1">
        <v>2.71</v>
      </c>
      <c r="J27" s="1">
        <v>18.100000000000001</v>
      </c>
      <c r="K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t="s">
        <v>34</v>
      </c>
      <c r="B28" s="1">
        <v>5.5</v>
      </c>
      <c r="C28" s="4">
        <v>5</v>
      </c>
      <c r="D28" s="1">
        <v>12.85</v>
      </c>
      <c r="E28" s="1">
        <v>3.4</v>
      </c>
      <c r="F28" s="1">
        <v>192</v>
      </c>
      <c r="G28" s="1">
        <v>22.9</v>
      </c>
      <c r="H28" s="1">
        <v>71.2</v>
      </c>
      <c r="I28" s="1">
        <v>3.38</v>
      </c>
      <c r="J28" s="1">
        <v>0.6</v>
      </c>
      <c r="K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A29" t="s">
        <v>26</v>
      </c>
      <c r="B29" s="1">
        <v>6</v>
      </c>
      <c r="C29" s="1">
        <v>5.8</v>
      </c>
      <c r="D29" s="1">
        <v>15.3</v>
      </c>
      <c r="E29" s="1">
        <v>3.4</v>
      </c>
      <c r="F29" s="4">
        <v>250</v>
      </c>
      <c r="G29" s="1">
        <v>22.3</v>
      </c>
      <c r="H29" s="1">
        <v>73.2</v>
      </c>
      <c r="I29" s="1">
        <v>3.46</v>
      </c>
      <c r="J29" s="1">
        <v>1.7</v>
      </c>
      <c r="K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A30" t="s">
        <v>27</v>
      </c>
      <c r="B30" s="1">
        <v>6</v>
      </c>
      <c r="C30" s="1">
        <v>2.97</v>
      </c>
      <c r="D30" s="1">
        <v>6.83</v>
      </c>
      <c r="E30" s="1">
        <v>3.4</v>
      </c>
      <c r="F30" s="4">
        <v>130</v>
      </c>
      <c r="G30" s="1">
        <v>25.8</v>
      </c>
      <c r="H30" s="1">
        <v>74.400000000000006</v>
      </c>
      <c r="I30" s="1">
        <v>3.71</v>
      </c>
      <c r="J30" s="1">
        <v>8.4</v>
      </c>
      <c r="K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A31" t="s">
        <v>28</v>
      </c>
      <c r="B31" s="1">
        <v>7.1</v>
      </c>
      <c r="C31" s="1">
        <v>1.7</v>
      </c>
      <c r="D31" s="1">
        <v>4.54</v>
      </c>
      <c r="E31" s="1">
        <v>3.6</v>
      </c>
      <c r="F31" s="4">
        <v>84</v>
      </c>
      <c r="G31" s="1">
        <v>22</v>
      </c>
      <c r="H31" s="1">
        <v>70.900000000000006</v>
      </c>
      <c r="I31" s="1">
        <v>3.7</v>
      </c>
      <c r="J31" s="1">
        <v>2.7</v>
      </c>
      <c r="K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A32" t="s">
        <v>35</v>
      </c>
      <c r="B32" s="1">
        <v>8</v>
      </c>
      <c r="C32" s="4">
        <v>1.73</v>
      </c>
      <c r="D32" s="1">
        <v>5.27</v>
      </c>
      <c r="E32" s="1">
        <v>3.6</v>
      </c>
      <c r="F32" s="1">
        <v>99</v>
      </c>
      <c r="G32" s="1">
        <v>19.2</v>
      </c>
      <c r="H32" s="1">
        <v>72.900000000000006</v>
      </c>
      <c r="I32" s="1">
        <v>3.65</v>
      </c>
      <c r="J32" s="1">
        <v>1.4</v>
      </c>
      <c r="K32" s="1"/>
      <c r="L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5:38" x14ac:dyDescent="0.25"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5:38" x14ac:dyDescent="0.25"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</sheetData>
  <mergeCells count="3">
    <mergeCell ref="A1:B1"/>
    <mergeCell ref="I1:J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Normal="120" workbookViewId="0">
      <selection activeCell="B9" sqref="B9"/>
    </sheetView>
  </sheetViews>
  <sheetFormatPr defaultRowHeight="15" x14ac:dyDescent="0.25"/>
  <cols>
    <col min="1" max="1" width="34.28515625" customWidth="1"/>
    <col min="2" max="2" width="10.28515625" customWidth="1"/>
  </cols>
  <sheetData>
    <row r="1" spans="1:2" x14ac:dyDescent="0.25">
      <c r="A1" t="s">
        <v>47</v>
      </c>
      <c r="B1">
        <v>4</v>
      </c>
    </row>
    <row r="2" spans="1:2" x14ac:dyDescent="0.25">
      <c r="A2" t="s">
        <v>48</v>
      </c>
      <c r="B2">
        <v>1</v>
      </c>
    </row>
    <row r="3" spans="1:2" x14ac:dyDescent="0.25">
      <c r="A3" t="s">
        <v>49</v>
      </c>
      <c r="B3" s="3">
        <f>9.81*B1*B2</f>
        <v>39.24</v>
      </c>
    </row>
    <row r="4" spans="1:2" x14ac:dyDescent="0.25">
      <c r="A4" t="s">
        <v>83</v>
      </c>
      <c r="B4" s="1">
        <f>0.7</f>
        <v>0.7</v>
      </c>
    </row>
    <row r="5" spans="1:2" x14ac:dyDescent="0.25">
      <c r="A5" t="s">
        <v>85</v>
      </c>
      <c r="B5" s="5">
        <f>B3*B4</f>
        <v>27.468</v>
      </c>
    </row>
    <row r="6" spans="1:2" x14ac:dyDescent="0.25">
      <c r="A6" t="s">
        <v>84</v>
      </c>
      <c r="B6">
        <f>B5*0.2</f>
        <v>5.4936000000000007</v>
      </c>
    </row>
    <row r="7" spans="1:2" x14ac:dyDescent="0.25">
      <c r="A7" t="s">
        <v>51</v>
      </c>
      <c r="B7">
        <f>B6*24</f>
        <v>131.84640000000002</v>
      </c>
    </row>
    <row r="8" spans="1:2" x14ac:dyDescent="0.25">
      <c r="A8" t="s">
        <v>52</v>
      </c>
      <c r="B8">
        <f>B7*30</f>
        <v>3955.3920000000007</v>
      </c>
    </row>
    <row r="9" spans="1:2" x14ac:dyDescent="0.25">
      <c r="A9" t="s">
        <v>53</v>
      </c>
      <c r="B9">
        <f>B8*12</f>
        <v>47464.704000000012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topLeftCell="A135" workbookViewId="0">
      <selection activeCell="L171" sqref="L171"/>
    </sheetView>
  </sheetViews>
  <sheetFormatPr defaultRowHeight="15" x14ac:dyDescent="0.25"/>
  <cols>
    <col min="1" max="1" width="16.42578125" customWidth="1"/>
    <col min="2" max="2" width="10.7109375" customWidth="1"/>
    <col min="3" max="3" width="13.28515625" customWidth="1"/>
    <col min="4" max="4" width="13.7109375" customWidth="1"/>
    <col min="5" max="5" width="21.42578125" customWidth="1"/>
    <col min="6" max="6" width="15.85546875" customWidth="1"/>
    <col min="8" max="8" width="18.42578125" customWidth="1"/>
    <col min="9" max="9" width="11.85546875" customWidth="1"/>
    <col min="10" max="10" width="12.42578125" customWidth="1"/>
    <col min="11" max="11" width="15.28515625" customWidth="1"/>
    <col min="12" max="12" width="10.7109375" customWidth="1"/>
    <col min="13" max="13" width="13" customWidth="1"/>
    <col min="27" max="27" width="12.42578125" customWidth="1"/>
    <col min="28" max="28" width="14.28515625" customWidth="1"/>
    <col min="29" max="29" width="15.42578125" customWidth="1"/>
  </cols>
  <sheetData>
    <row r="1" spans="1:29" x14ac:dyDescent="0.25">
      <c r="A1" s="3" t="s">
        <v>0</v>
      </c>
      <c r="B1" s="3" t="s">
        <v>38</v>
      </c>
      <c r="C1" s="3" t="s">
        <v>39</v>
      </c>
      <c r="D1" s="3" t="s">
        <v>41</v>
      </c>
      <c r="E1" s="3" t="s">
        <v>42</v>
      </c>
      <c r="F1" s="3" t="s">
        <v>40</v>
      </c>
      <c r="S1" t="s">
        <v>67</v>
      </c>
      <c r="X1" s="8"/>
      <c r="Y1" s="8" t="s">
        <v>38</v>
      </c>
      <c r="Z1" s="8" t="s">
        <v>39</v>
      </c>
      <c r="AA1" s="8" t="s">
        <v>41</v>
      </c>
      <c r="AB1" s="8" t="s">
        <v>42</v>
      </c>
      <c r="AC1" s="8" t="s">
        <v>40</v>
      </c>
    </row>
    <row r="2" spans="1:29" ht="15.75" thickBot="1" x14ac:dyDescent="0.3">
      <c r="A2" t="s">
        <v>6</v>
      </c>
      <c r="B2" s="1">
        <v>0.5</v>
      </c>
      <c r="C2" s="1">
        <v>5</v>
      </c>
      <c r="D2" s="1">
        <v>10.47</v>
      </c>
      <c r="E2" s="1">
        <v>1.4</v>
      </c>
      <c r="F2" s="4">
        <v>15.9</v>
      </c>
      <c r="H2" t="s">
        <v>54</v>
      </c>
      <c r="X2" s="6" t="s">
        <v>38</v>
      </c>
      <c r="Y2" s="6">
        <v>1</v>
      </c>
      <c r="Z2" s="6"/>
      <c r="AA2" s="6"/>
      <c r="AB2" s="6"/>
      <c r="AC2" s="6"/>
    </row>
    <row r="3" spans="1:29" ht="15.75" thickBot="1" x14ac:dyDescent="0.3">
      <c r="A3" t="s">
        <v>7</v>
      </c>
      <c r="B3" s="1">
        <v>0.6</v>
      </c>
      <c r="C3" s="1">
        <v>5.3</v>
      </c>
      <c r="D3" s="1">
        <v>10.23</v>
      </c>
      <c r="E3" s="1">
        <v>1.4</v>
      </c>
      <c r="F3" s="4">
        <v>19</v>
      </c>
      <c r="S3" s="8" t="s">
        <v>68</v>
      </c>
      <c r="T3" s="8" t="s">
        <v>69</v>
      </c>
      <c r="U3" s="8" t="s">
        <v>70</v>
      </c>
      <c r="V3" s="12" t="s">
        <v>76</v>
      </c>
      <c r="X3" s="6" t="s">
        <v>39</v>
      </c>
      <c r="Y3" s="6">
        <v>2.2615584659930649E-2</v>
      </c>
      <c r="Z3" s="6">
        <v>1</v>
      </c>
      <c r="AA3" s="6"/>
      <c r="AB3" s="6"/>
      <c r="AC3" s="6"/>
    </row>
    <row r="4" spans="1:29" x14ac:dyDescent="0.25">
      <c r="A4" t="s">
        <v>8</v>
      </c>
      <c r="B4" s="1">
        <v>0.8</v>
      </c>
      <c r="C4" s="1">
        <v>1.35</v>
      </c>
      <c r="D4" s="1">
        <v>3.2</v>
      </c>
      <c r="E4" s="1">
        <v>1.6</v>
      </c>
      <c r="F4" s="4">
        <v>7.5</v>
      </c>
      <c r="H4" s="9" t="s">
        <v>55</v>
      </c>
      <c r="I4" s="9"/>
      <c r="K4" s="8"/>
      <c r="L4" s="8" t="s">
        <v>62</v>
      </c>
      <c r="M4" s="8" t="s">
        <v>59</v>
      </c>
      <c r="N4" s="8" t="s">
        <v>63</v>
      </c>
      <c r="O4" s="8" t="s">
        <v>64</v>
      </c>
      <c r="P4" s="8" t="s">
        <v>65</v>
      </c>
      <c r="Q4" s="8" t="s">
        <v>66</v>
      </c>
      <c r="S4" s="6">
        <v>1</v>
      </c>
      <c r="T4" s="6">
        <v>39.011424407707622</v>
      </c>
      <c r="U4" s="11">
        <v>-23.111424407707624</v>
      </c>
      <c r="V4">
        <f t="shared" ref="V4:V32" si="0">ABS((U4/F2)*100)</f>
        <v>145.35487048872719</v>
      </c>
      <c r="X4" s="6" t="s">
        <v>41</v>
      </c>
      <c r="Y4" s="6">
        <v>0.1522383157846823</v>
      </c>
      <c r="Z4" s="6">
        <v>0.95146540437445148</v>
      </c>
      <c r="AA4" s="6">
        <v>1</v>
      </c>
      <c r="AB4" s="6"/>
      <c r="AC4" s="6"/>
    </row>
    <row r="5" spans="1:29" x14ac:dyDescent="0.25">
      <c r="A5" t="s">
        <v>9</v>
      </c>
      <c r="B5" s="1">
        <v>0.9</v>
      </c>
      <c r="C5" s="1">
        <v>2.1</v>
      </c>
      <c r="D5" s="1">
        <v>5.71</v>
      </c>
      <c r="E5" s="1">
        <v>1.6</v>
      </c>
      <c r="F5" s="4">
        <v>13.9</v>
      </c>
      <c r="H5" s="6" t="s">
        <v>56</v>
      </c>
      <c r="I5" s="6">
        <v>0.91735961607487093</v>
      </c>
      <c r="K5" s="6" t="s">
        <v>61</v>
      </c>
      <c r="L5" s="6">
        <v>-26.205304164885135</v>
      </c>
      <c r="M5" s="6">
        <v>35.677527201856989</v>
      </c>
      <c r="N5" s="6">
        <v>-0.73450449681168395</v>
      </c>
      <c r="O5" s="6">
        <v>0.46975756936637092</v>
      </c>
      <c r="P5" s="6">
        <v>-99.840101239242529</v>
      </c>
      <c r="Q5" s="6">
        <v>47.429492909472259</v>
      </c>
      <c r="S5" s="6">
        <v>2</v>
      </c>
      <c r="T5" s="6">
        <v>30.17540810811731</v>
      </c>
      <c r="U5" s="11">
        <v>-11.17540810811731</v>
      </c>
      <c r="V5">
        <f t="shared" si="0"/>
        <v>58.817937411143738</v>
      </c>
      <c r="X5" s="6" t="s">
        <v>42</v>
      </c>
      <c r="Y5" s="6">
        <v>0.96152873858403387</v>
      </c>
      <c r="Z5" s="6">
        <v>4.4146017791855688E-2</v>
      </c>
      <c r="AA5" s="6">
        <v>0.20141352498180248</v>
      </c>
      <c r="AB5" s="6">
        <v>1</v>
      </c>
      <c r="AC5" s="6"/>
    </row>
    <row r="6" spans="1:29" ht="15.75" thickBot="1" x14ac:dyDescent="0.3">
      <c r="A6" t="s">
        <v>10</v>
      </c>
      <c r="B6" s="1">
        <v>0.99</v>
      </c>
      <c r="C6" s="1">
        <v>1.05</v>
      </c>
      <c r="D6" s="1">
        <v>3.02</v>
      </c>
      <c r="E6" s="1">
        <v>1.6</v>
      </c>
      <c r="F6" s="4">
        <v>7.3</v>
      </c>
      <c r="H6" s="6" t="s">
        <v>57</v>
      </c>
      <c r="I6" s="6">
        <v>0.84154866520503468</v>
      </c>
      <c r="K6" s="6" t="s">
        <v>38</v>
      </c>
      <c r="L6" s="6">
        <v>26.96960552767554</v>
      </c>
      <c r="M6" s="6">
        <v>8.4699713996987782</v>
      </c>
      <c r="N6" s="6">
        <v>3.1841436357901602</v>
      </c>
      <c r="O6" s="6">
        <v>3.9908807575774535E-3</v>
      </c>
      <c r="P6" s="6">
        <v>9.4884437388067191</v>
      </c>
      <c r="Q6" s="6">
        <v>44.450767316544358</v>
      </c>
      <c r="S6" s="6">
        <v>3</v>
      </c>
      <c r="T6" s="6">
        <v>-21.416348548749404</v>
      </c>
      <c r="U6" s="11">
        <v>28.916348548749404</v>
      </c>
      <c r="V6">
        <f t="shared" si="0"/>
        <v>385.55131398332543</v>
      </c>
      <c r="X6" s="7" t="s">
        <v>40</v>
      </c>
      <c r="Y6" s="7">
        <v>0.75710498839942142</v>
      </c>
      <c r="Z6" s="7">
        <v>0.46258972428074152</v>
      </c>
      <c r="AA6" s="7">
        <v>0.606082362721443</v>
      </c>
      <c r="AB6" s="7">
        <v>0.74350101572164784</v>
      </c>
      <c r="AC6" s="7">
        <v>1</v>
      </c>
    </row>
    <row r="7" spans="1:29" x14ac:dyDescent="0.25">
      <c r="A7" t="s">
        <v>11</v>
      </c>
      <c r="B7" s="1">
        <v>1</v>
      </c>
      <c r="C7" s="1">
        <v>3.16</v>
      </c>
      <c r="D7" s="1">
        <v>7.43</v>
      </c>
      <c r="E7" s="1">
        <v>1.6</v>
      </c>
      <c r="F7" s="4">
        <v>21</v>
      </c>
      <c r="H7" s="6" t="s">
        <v>58</v>
      </c>
      <c r="I7" s="6">
        <v>0.81514010940587378</v>
      </c>
      <c r="K7" s="6" t="s">
        <v>39</v>
      </c>
      <c r="L7" s="6">
        <v>-22.538323920504322</v>
      </c>
      <c r="M7" s="6">
        <v>13.052359304970301</v>
      </c>
      <c r="N7" s="6">
        <v>-1.7267624491398879</v>
      </c>
      <c r="O7" s="6">
        <v>9.7061903269049302E-2</v>
      </c>
      <c r="P7" s="6">
        <v>-49.4770695158847</v>
      </c>
      <c r="Q7" s="6">
        <v>4.400421674876057</v>
      </c>
      <c r="S7" s="6">
        <v>4</v>
      </c>
      <c r="T7" s="6">
        <v>14.278594010633618</v>
      </c>
      <c r="U7" s="11">
        <v>-0.37859401063361808</v>
      </c>
      <c r="V7">
        <f t="shared" si="0"/>
        <v>2.7236979182274683</v>
      </c>
    </row>
    <row r="8" spans="1:29" x14ac:dyDescent="0.25">
      <c r="A8" t="s">
        <v>12</v>
      </c>
      <c r="B8" s="1">
        <v>1</v>
      </c>
      <c r="C8" s="1">
        <v>3</v>
      </c>
      <c r="D8" s="1">
        <v>6</v>
      </c>
      <c r="E8" s="1">
        <v>1.5</v>
      </c>
      <c r="F8" s="4">
        <v>21</v>
      </c>
      <c r="H8" s="6" t="s">
        <v>59</v>
      </c>
      <c r="I8" s="6">
        <v>24.415300115330766</v>
      </c>
      <c r="K8" s="6" t="s">
        <v>41</v>
      </c>
      <c r="L8" s="6">
        <v>19.881165317527376</v>
      </c>
      <c r="M8" s="6">
        <v>6.1325315675100454</v>
      </c>
      <c r="N8" s="6">
        <v>3.2419181375041179</v>
      </c>
      <c r="O8" s="6">
        <v>3.469443395657554E-3</v>
      </c>
      <c r="P8" s="6">
        <v>7.2242422362049332</v>
      </c>
      <c r="Q8" s="6">
        <v>32.538088398849823</v>
      </c>
      <c r="S8" s="6">
        <v>5</v>
      </c>
      <c r="T8" s="6">
        <v>-13.109236079494686</v>
      </c>
      <c r="U8" s="11">
        <v>20.409236079494686</v>
      </c>
      <c r="V8">
        <f t="shared" si="0"/>
        <v>279.57857643143404</v>
      </c>
    </row>
    <row r="9" spans="1:29" ht="15.75" thickBot="1" x14ac:dyDescent="0.3">
      <c r="A9" t="s">
        <v>13</v>
      </c>
      <c r="B9" s="1">
        <v>1</v>
      </c>
      <c r="C9" s="1">
        <v>5</v>
      </c>
      <c r="D9" s="1">
        <v>10.35</v>
      </c>
      <c r="E9" s="1">
        <v>1.7</v>
      </c>
      <c r="F9" s="4">
        <v>33</v>
      </c>
      <c r="H9" s="7" t="s">
        <v>60</v>
      </c>
      <c r="I9" s="7">
        <v>29</v>
      </c>
      <c r="K9" s="7" t="s">
        <v>42</v>
      </c>
      <c r="L9" s="7">
        <v>-31.237325330882168</v>
      </c>
      <c r="M9" s="7">
        <v>25.7586537660735</v>
      </c>
      <c r="N9" s="7">
        <v>-1.2126924650085782</v>
      </c>
      <c r="O9" s="10">
        <v>0.23704977599085825</v>
      </c>
      <c r="P9" s="7">
        <v>-84.400573788155583</v>
      </c>
      <c r="Q9" s="7">
        <v>21.92592312639125</v>
      </c>
      <c r="S9" s="6">
        <v>6</v>
      </c>
      <c r="T9" s="6">
        <v>27.280535553813685</v>
      </c>
      <c r="U9" s="11">
        <v>-6.2805355538136851</v>
      </c>
      <c r="V9">
        <f t="shared" si="0"/>
        <v>29.907312161017547</v>
      </c>
    </row>
    <row r="10" spans="1:29" x14ac:dyDescent="0.25">
      <c r="A10" t="s">
        <v>14</v>
      </c>
      <c r="B10" s="1">
        <v>1.2</v>
      </c>
      <c r="C10" s="1">
        <v>3.57</v>
      </c>
      <c r="D10" s="1">
        <v>9.6</v>
      </c>
      <c r="E10" s="1">
        <v>1.8</v>
      </c>
      <c r="F10" s="4">
        <v>29</v>
      </c>
      <c r="S10" s="6">
        <v>7</v>
      </c>
      <c r="T10" s="6">
        <v>5.5803335101184501</v>
      </c>
      <c r="U10" s="11">
        <v>15.41966648988155</v>
      </c>
      <c r="V10">
        <f t="shared" si="0"/>
        <v>73.426983285150243</v>
      </c>
    </row>
    <row r="11" spans="1:29" x14ac:dyDescent="0.25">
      <c r="A11" t="s">
        <v>15</v>
      </c>
      <c r="B11" s="1">
        <v>1.2</v>
      </c>
      <c r="C11" s="1">
        <v>1.75</v>
      </c>
      <c r="D11" s="1">
        <v>4.5199999999999996</v>
      </c>
      <c r="E11" s="1">
        <v>1.8</v>
      </c>
      <c r="F11" s="4">
        <v>13.9</v>
      </c>
      <c r="S11" s="6">
        <v>8</v>
      </c>
      <c r="T11" s="6">
        <v>40.739289734177461</v>
      </c>
      <c r="U11" s="11">
        <v>-7.7392897341774614</v>
      </c>
      <c r="V11">
        <f t="shared" si="0"/>
        <v>23.452393133871094</v>
      </c>
    </row>
    <row r="12" spans="1:29" x14ac:dyDescent="0.25">
      <c r="A12" t="s">
        <v>30</v>
      </c>
      <c r="B12" s="1">
        <v>1.2</v>
      </c>
      <c r="C12" s="4">
        <v>3.2</v>
      </c>
      <c r="D12" s="1">
        <v>6.67</v>
      </c>
      <c r="E12" s="1">
        <v>1.7</v>
      </c>
      <c r="F12" s="1">
        <v>26.92</v>
      </c>
      <c r="S12" s="6">
        <v>9</v>
      </c>
      <c r="T12" s="6">
        <v>60.328407524799992</v>
      </c>
      <c r="U12" s="11">
        <v>-31.328407524799992</v>
      </c>
      <c r="V12">
        <f t="shared" si="0"/>
        <v>108.02899146482756</v>
      </c>
    </row>
    <row r="13" spans="1:29" x14ac:dyDescent="0.25">
      <c r="A13" t="s">
        <v>16</v>
      </c>
      <c r="B13" s="1">
        <v>1.2</v>
      </c>
      <c r="C13" s="1">
        <v>1</v>
      </c>
      <c r="D13" s="1">
        <v>3.1</v>
      </c>
      <c r="E13" s="1">
        <v>1.6</v>
      </c>
      <c r="F13" s="4">
        <v>8</v>
      </c>
      <c r="S13" s="6">
        <v>10</v>
      </c>
      <c r="T13" s="6">
        <v>0.35183724707877673</v>
      </c>
      <c r="U13" s="11">
        <v>13.548162752921224</v>
      </c>
      <c r="V13">
        <f t="shared" si="0"/>
        <v>97.468796783605924</v>
      </c>
    </row>
    <row r="14" spans="1:29" x14ac:dyDescent="0.25">
      <c r="A14" t="s">
        <v>17</v>
      </c>
      <c r="B14" s="1">
        <v>1.5</v>
      </c>
      <c r="C14" s="1">
        <v>3</v>
      </c>
      <c r="D14" s="1">
        <v>8.6999999999999993</v>
      </c>
      <c r="E14" s="1">
        <v>2.2000000000000002</v>
      </c>
      <c r="F14" s="4">
        <v>33</v>
      </c>
      <c r="S14" s="6">
        <v>11</v>
      </c>
      <c r="T14" s="6">
        <v>13.539505528119605</v>
      </c>
      <c r="U14" s="11">
        <v>13.380494471880397</v>
      </c>
      <c r="V14">
        <f t="shared" si="0"/>
        <v>49.704659999555709</v>
      </c>
    </row>
    <row r="15" spans="1:29" x14ac:dyDescent="0.25">
      <c r="A15" t="s">
        <v>18</v>
      </c>
      <c r="B15" s="1">
        <v>1.5</v>
      </c>
      <c r="C15" s="1">
        <v>3.17</v>
      </c>
      <c r="D15" s="1">
        <v>8.4600000000000009</v>
      </c>
      <c r="E15" s="1">
        <v>1.9</v>
      </c>
      <c r="F15" s="4">
        <v>33</v>
      </c>
      <c r="S15" s="6">
        <v>12</v>
      </c>
      <c r="T15" s="6">
        <v>-4.7282094972554134</v>
      </c>
      <c r="U15" s="11">
        <v>12.728209497255413</v>
      </c>
      <c r="V15">
        <f t="shared" si="0"/>
        <v>159.10261871569267</v>
      </c>
    </row>
    <row r="16" spans="1:29" x14ac:dyDescent="0.25">
      <c r="A16" t="s">
        <v>31</v>
      </c>
      <c r="B16" s="1">
        <v>1.6</v>
      </c>
      <c r="C16" s="4">
        <v>1.1000000000000001</v>
      </c>
      <c r="D16" s="1">
        <v>3.13</v>
      </c>
      <c r="E16" s="1">
        <v>1.9</v>
      </c>
      <c r="F16" s="1">
        <v>12.6</v>
      </c>
      <c r="S16" s="6">
        <v>13</v>
      </c>
      <c r="T16" s="6">
        <v>50.878154899662604</v>
      </c>
      <c r="U16" s="11">
        <v>-17.878154899662604</v>
      </c>
      <c r="V16">
        <f t="shared" si="0"/>
        <v>54.176226968674555</v>
      </c>
    </row>
    <row r="17" spans="1:22" x14ac:dyDescent="0.25">
      <c r="A17" t="s">
        <v>19</v>
      </c>
      <c r="B17" s="1">
        <v>1.8</v>
      </c>
      <c r="C17" s="1">
        <v>3.45</v>
      </c>
      <c r="D17" s="1">
        <v>9.4</v>
      </c>
      <c r="E17" s="1">
        <v>2</v>
      </c>
      <c r="F17" s="4">
        <v>46</v>
      </c>
      <c r="S17" s="6">
        <v>14</v>
      </c>
      <c r="T17" s="6">
        <v>51.646357756234977</v>
      </c>
      <c r="U17" s="11">
        <v>-18.646357756234977</v>
      </c>
      <c r="V17">
        <f t="shared" si="0"/>
        <v>56.50411441283326</v>
      </c>
    </row>
    <row r="18" spans="1:22" x14ac:dyDescent="0.25">
      <c r="A18" t="s">
        <v>20</v>
      </c>
      <c r="B18" s="1">
        <v>2</v>
      </c>
      <c r="C18" s="1">
        <v>1.8</v>
      </c>
      <c r="D18" s="1">
        <v>4.83</v>
      </c>
      <c r="E18" s="1">
        <v>2.1</v>
      </c>
      <c r="F18" s="4">
        <v>26</v>
      </c>
      <c r="S18" s="6">
        <v>15</v>
      </c>
      <c r="T18" s="6">
        <v>-4.9689623179744444</v>
      </c>
      <c r="U18" s="11">
        <v>17.568962317974446</v>
      </c>
      <c r="V18">
        <f t="shared" si="0"/>
        <v>139.43620887281307</v>
      </c>
    </row>
    <row r="19" spans="1:22" x14ac:dyDescent="0.25">
      <c r="A19" t="s">
        <v>21</v>
      </c>
      <c r="B19" s="1">
        <v>2.2999999999999998</v>
      </c>
      <c r="C19" s="1">
        <v>2.5499999999999998</v>
      </c>
      <c r="D19" s="1">
        <v>6.57</v>
      </c>
      <c r="E19" s="1">
        <v>2.2999999999999998</v>
      </c>
      <c r="F19" s="4">
        <v>44</v>
      </c>
      <c r="S19" s="6">
        <v>16</v>
      </c>
      <c r="T19" s="6">
        <v>68.991071582183906</v>
      </c>
      <c r="U19" s="11">
        <v>-22.991071582183906</v>
      </c>
      <c r="V19">
        <f t="shared" si="0"/>
        <v>49.980590396051973</v>
      </c>
    </row>
    <row r="20" spans="1:22" x14ac:dyDescent="0.25">
      <c r="A20" t="s">
        <v>22</v>
      </c>
      <c r="B20" s="1">
        <v>2.5</v>
      </c>
      <c r="C20" s="1">
        <v>2.5499999999999998</v>
      </c>
      <c r="D20" s="1">
        <v>7.3</v>
      </c>
      <c r="E20" s="1">
        <v>2.6</v>
      </c>
      <c r="F20" s="4">
        <v>45.8</v>
      </c>
      <c r="S20" s="6">
        <v>17</v>
      </c>
      <c r="T20" s="6">
        <v>17.592569122362832</v>
      </c>
      <c r="U20" s="11">
        <v>8.407430877637168</v>
      </c>
      <c r="V20">
        <f t="shared" si="0"/>
        <v>32.336272606296802</v>
      </c>
    </row>
    <row r="21" spans="1:22" x14ac:dyDescent="0.25">
      <c r="A21" t="s">
        <v>23</v>
      </c>
      <c r="B21" s="1">
        <v>2.5</v>
      </c>
      <c r="C21" s="1">
        <v>1.8</v>
      </c>
      <c r="D21" s="1">
        <v>5</v>
      </c>
      <c r="E21" s="1">
        <v>2.4</v>
      </c>
      <c r="F21" s="4">
        <v>31</v>
      </c>
      <c r="S21" s="6">
        <v>18</v>
      </c>
      <c r="T21" s="6">
        <v>37.125470426608473</v>
      </c>
      <c r="U21" s="11">
        <v>6.874529573391527</v>
      </c>
      <c r="V21">
        <f t="shared" si="0"/>
        <v>15.623930848617107</v>
      </c>
    </row>
    <row r="22" spans="1:22" x14ac:dyDescent="0.25">
      <c r="A22" t="s">
        <v>32</v>
      </c>
      <c r="B22" s="1">
        <v>2.8</v>
      </c>
      <c r="C22" s="4">
        <v>2.1</v>
      </c>
      <c r="D22" s="1">
        <v>6.4</v>
      </c>
      <c r="E22" s="1">
        <v>2.5</v>
      </c>
      <c r="F22" s="1">
        <v>43</v>
      </c>
      <c r="S22" s="6">
        <v>19</v>
      </c>
      <c r="T22" s="6">
        <v>47.661444614673883</v>
      </c>
      <c r="U22" s="11">
        <v>-1.8614446146738857</v>
      </c>
      <c r="V22">
        <f t="shared" si="0"/>
        <v>4.0642895516897068</v>
      </c>
    </row>
    <row r="23" spans="1:22" x14ac:dyDescent="0.25">
      <c r="A23" t="s">
        <v>24</v>
      </c>
      <c r="B23" s="1">
        <v>3.2</v>
      </c>
      <c r="C23" s="1">
        <v>3.6</v>
      </c>
      <c r="D23" s="1">
        <v>8.1</v>
      </c>
      <c r="E23" s="1">
        <v>2.9</v>
      </c>
      <c r="F23" s="4">
        <v>8</v>
      </c>
      <c r="S23" s="6">
        <v>20</v>
      </c>
      <c r="T23" s="6">
        <v>25.0859723909156</v>
      </c>
      <c r="U23" s="11">
        <v>5.9140276090843997</v>
      </c>
      <c r="V23">
        <f t="shared" si="0"/>
        <v>19.07750841640129</v>
      </c>
    </row>
    <row r="24" spans="1:22" x14ac:dyDescent="0.25">
      <c r="A24" t="s">
        <v>33</v>
      </c>
      <c r="B24" s="1">
        <v>3.5</v>
      </c>
      <c r="C24" s="4">
        <v>4.05</v>
      </c>
      <c r="D24" s="1">
        <v>9.76</v>
      </c>
      <c r="E24" s="1">
        <v>2.8</v>
      </c>
      <c r="F24" s="1">
        <v>98</v>
      </c>
      <c r="S24" s="6">
        <v>21</v>
      </c>
      <c r="T24" s="6">
        <v>51.12525578451708</v>
      </c>
      <c r="U24" s="11">
        <v>-8.1252557845170799</v>
      </c>
      <c r="V24">
        <f t="shared" si="0"/>
        <v>18.895943684923441</v>
      </c>
    </row>
    <row r="25" spans="1:22" x14ac:dyDescent="0.25">
      <c r="A25" t="s">
        <v>25</v>
      </c>
      <c r="B25" s="1">
        <v>4.5</v>
      </c>
      <c r="C25" s="1">
        <v>1.5</v>
      </c>
      <c r="D25" s="1">
        <v>5.08</v>
      </c>
      <c r="E25" s="1">
        <v>3.2</v>
      </c>
      <c r="F25" s="4">
        <v>48.1</v>
      </c>
      <c r="S25" s="6">
        <v>22</v>
      </c>
      <c r="T25" s="6">
        <v>49.408663022274467</v>
      </c>
      <c r="U25" s="11">
        <v>-41.408663022274467</v>
      </c>
      <c r="V25">
        <f t="shared" si="0"/>
        <v>517.60828777843085</v>
      </c>
    </row>
    <row r="26" spans="1:22" x14ac:dyDescent="0.25">
      <c r="A26" t="s">
        <v>34</v>
      </c>
      <c r="B26" s="1">
        <v>5.5</v>
      </c>
      <c r="C26" s="4">
        <v>5</v>
      </c>
      <c r="D26" s="1">
        <v>12.85</v>
      </c>
      <c r="E26" s="1">
        <v>3.4</v>
      </c>
      <c r="F26" s="1">
        <v>192</v>
      </c>
      <c r="S26" s="6">
        <v>23</v>
      </c>
      <c r="T26" s="6">
        <v>83.48376587653388</v>
      </c>
      <c r="U26" s="11">
        <v>14.51623412346612</v>
      </c>
      <c r="V26">
        <f t="shared" si="0"/>
        <v>14.812483799455226</v>
      </c>
    </row>
    <row r="27" spans="1:22" x14ac:dyDescent="0.25">
      <c r="A27" t="s">
        <v>26</v>
      </c>
      <c r="B27" s="1">
        <v>6</v>
      </c>
      <c r="C27" s="1">
        <v>5.8</v>
      </c>
      <c r="D27" s="1">
        <v>15.3</v>
      </c>
      <c r="E27" s="1">
        <v>3.4</v>
      </c>
      <c r="F27" s="4">
        <v>250</v>
      </c>
      <c r="S27" s="6">
        <v>24</v>
      </c>
      <c r="T27" s="6">
        <v>62.38731358311442</v>
      </c>
      <c r="U27" s="11">
        <v>-14.287313583114418</v>
      </c>
      <c r="V27">
        <f t="shared" si="0"/>
        <v>29.703354642649515</v>
      </c>
    </row>
    <row r="28" spans="1:22" x14ac:dyDescent="0.25">
      <c r="A28" t="s">
        <v>27</v>
      </c>
      <c r="B28" s="1">
        <v>6</v>
      </c>
      <c r="C28" s="1">
        <v>2.97</v>
      </c>
      <c r="D28" s="1">
        <v>6.83</v>
      </c>
      <c r="E28" s="1">
        <v>3.4</v>
      </c>
      <c r="F28" s="4">
        <v>130</v>
      </c>
      <c r="S28" s="6">
        <v>25</v>
      </c>
      <c r="T28" s="6">
        <v>158.70197484003614</v>
      </c>
      <c r="U28" s="11">
        <v>33.298025159963856</v>
      </c>
      <c r="V28">
        <f t="shared" si="0"/>
        <v>17.342721437481178</v>
      </c>
    </row>
    <row r="29" spans="1:22" x14ac:dyDescent="0.25">
      <c r="A29" t="s">
        <v>28</v>
      </c>
      <c r="B29" s="1">
        <v>7.1</v>
      </c>
      <c r="C29" s="1">
        <v>1.7</v>
      </c>
      <c r="D29" s="1">
        <v>4.54</v>
      </c>
      <c r="E29" s="1">
        <v>3.6</v>
      </c>
      <c r="F29" s="4">
        <v>84</v>
      </c>
      <c r="S29" s="6">
        <v>26</v>
      </c>
      <c r="T29" s="6">
        <v>202.86497349541253</v>
      </c>
      <c r="U29" s="11">
        <v>47.135026504587472</v>
      </c>
      <c r="V29">
        <f t="shared" si="0"/>
        <v>18.85401060183499</v>
      </c>
    </row>
    <row r="30" spans="1:22" x14ac:dyDescent="0.25">
      <c r="A30" t="s">
        <v>35</v>
      </c>
      <c r="B30" s="1">
        <v>8</v>
      </c>
      <c r="C30" s="4">
        <v>1.73</v>
      </c>
      <c r="D30" s="1">
        <v>5.27</v>
      </c>
      <c r="E30" s="1">
        <v>3.6</v>
      </c>
      <c r="F30" s="1">
        <v>99</v>
      </c>
      <c r="S30" s="6">
        <v>27</v>
      </c>
      <c r="T30" s="6">
        <v>98.254959950982879</v>
      </c>
      <c r="U30" s="11">
        <v>31.745040049017121</v>
      </c>
      <c r="V30">
        <f t="shared" si="0"/>
        <v>24.419261576167013</v>
      </c>
    </row>
    <row r="31" spans="1:22" x14ac:dyDescent="0.25">
      <c r="S31" s="6">
        <v>28</v>
      </c>
      <c r="T31" s="6">
        <v>104.76986376715233</v>
      </c>
      <c r="U31" s="11">
        <v>-20.76986376715233</v>
      </c>
      <c r="V31">
        <f t="shared" si="0"/>
        <v>24.726028294228964</v>
      </c>
    </row>
    <row r="32" spans="1:22" ht="15.75" thickBot="1" x14ac:dyDescent="0.3">
      <c r="S32" s="7">
        <v>29</v>
      </c>
      <c r="T32" s="7">
        <v>142.87960970624016</v>
      </c>
      <c r="U32" s="10">
        <v>-43.87960970624016</v>
      </c>
      <c r="V32">
        <f t="shared" si="0"/>
        <v>44.322838087111272</v>
      </c>
    </row>
    <row r="33" spans="1:24" x14ac:dyDescent="0.25">
      <c r="U33" t="s">
        <v>77</v>
      </c>
      <c r="V33" s="3">
        <f>AVERAGE(V4:V32)</f>
        <v>86.034559439732391</v>
      </c>
    </row>
    <row r="36" spans="1:24" ht="15.75" thickBot="1" x14ac:dyDescent="0.3"/>
    <row r="37" spans="1:24" x14ac:dyDescent="0.25">
      <c r="A37" s="3" t="s">
        <v>0</v>
      </c>
      <c r="B37" s="3" t="s">
        <v>71</v>
      </c>
      <c r="C37" s="3" t="s">
        <v>72</v>
      </c>
      <c r="D37" s="3" t="s">
        <v>73</v>
      </c>
      <c r="E37" s="3" t="s">
        <v>74</v>
      </c>
      <c r="F37" s="3" t="s">
        <v>75</v>
      </c>
      <c r="H37" s="9" t="s">
        <v>55</v>
      </c>
      <c r="I37" s="9"/>
      <c r="K37" s="8"/>
      <c r="L37" s="8" t="s">
        <v>62</v>
      </c>
      <c r="M37" s="8" t="s">
        <v>59</v>
      </c>
      <c r="N37" s="8" t="s">
        <v>63</v>
      </c>
      <c r="O37" s="8" t="s">
        <v>64</v>
      </c>
      <c r="P37" s="8" t="s">
        <v>65</v>
      </c>
      <c r="Q37" s="8" t="s">
        <v>66</v>
      </c>
      <c r="S37" s="8" t="s">
        <v>68</v>
      </c>
      <c r="T37" s="8" t="s">
        <v>78</v>
      </c>
      <c r="U37" s="8" t="s">
        <v>70</v>
      </c>
      <c r="V37" s="12" t="s">
        <v>79</v>
      </c>
      <c r="W37" s="12" t="s">
        <v>80</v>
      </c>
      <c r="X37" s="12" t="s">
        <v>76</v>
      </c>
    </row>
    <row r="38" spans="1:24" x14ac:dyDescent="0.25">
      <c r="A38" t="s">
        <v>6</v>
      </c>
      <c r="B38">
        <f>LOG(B2)</f>
        <v>-0.3010299956639812</v>
      </c>
      <c r="C38">
        <f t="shared" ref="C38:F38" si="1">LOG(C2)</f>
        <v>0.69897000433601886</v>
      </c>
      <c r="D38">
        <f t="shared" si="1"/>
        <v>1.0199466816788423</v>
      </c>
      <c r="E38">
        <f t="shared" si="1"/>
        <v>0.14612803567823801</v>
      </c>
      <c r="F38">
        <f t="shared" si="1"/>
        <v>1.2013971243204515</v>
      </c>
      <c r="H38" s="6" t="s">
        <v>56</v>
      </c>
      <c r="I38" s="6">
        <v>0.91446354197448376</v>
      </c>
      <c r="K38" s="6" t="s">
        <v>61</v>
      </c>
      <c r="L38" s="6">
        <v>0.79243011283775833</v>
      </c>
      <c r="M38" s="6">
        <v>0.44838443657561383</v>
      </c>
      <c r="N38" s="6">
        <v>1.7673006647814948</v>
      </c>
      <c r="O38" s="6">
        <v>8.9892835645736427E-2</v>
      </c>
      <c r="P38" s="6">
        <v>-0.13298988086704366</v>
      </c>
      <c r="Q38" s="6">
        <v>1.7178501065425604</v>
      </c>
      <c r="S38" s="6">
        <v>1</v>
      </c>
      <c r="T38" s="6">
        <v>1.1034296459816879</v>
      </c>
      <c r="U38" s="6">
        <v>9.7967478338763625E-2</v>
      </c>
      <c r="V38">
        <f>10^T38</f>
        <v>12.689065698614087</v>
      </c>
      <c r="W38" s="1">
        <f>F2-V38</f>
        <v>3.2109343013859135</v>
      </c>
      <c r="X38">
        <f>ABS(W38/F2)</f>
        <v>0.20194555354628385</v>
      </c>
    </row>
    <row r="39" spans="1:24" x14ac:dyDescent="0.25">
      <c r="A39" t="s">
        <v>7</v>
      </c>
      <c r="B39">
        <f t="shared" ref="B39:F39" si="2">LOG(B3)</f>
        <v>-0.22184874961635639</v>
      </c>
      <c r="C39">
        <f t="shared" si="2"/>
        <v>0.72427586960078905</v>
      </c>
      <c r="D39">
        <f t="shared" si="2"/>
        <v>1.0098756337121602</v>
      </c>
      <c r="E39">
        <f t="shared" si="2"/>
        <v>0.14612803567823801</v>
      </c>
      <c r="F39">
        <f t="shared" si="2"/>
        <v>1.2787536009528289</v>
      </c>
      <c r="H39" s="6" t="s">
        <v>57</v>
      </c>
      <c r="I39" s="6">
        <v>0.83624356960051838</v>
      </c>
      <c r="K39" s="6" t="s">
        <v>71</v>
      </c>
      <c r="L39" s="6">
        <v>1.9956221153069924</v>
      </c>
      <c r="M39" s="6">
        <v>0.61004258520937948</v>
      </c>
      <c r="N39" s="6">
        <v>3.2712832902018683</v>
      </c>
      <c r="O39" s="6">
        <v>3.2302956614366626E-3</v>
      </c>
      <c r="P39" s="6">
        <v>0.73655610116151204</v>
      </c>
      <c r="Q39" s="6">
        <v>3.2546881294524725</v>
      </c>
      <c r="S39" s="6">
        <v>2</v>
      </c>
      <c r="T39" s="6">
        <v>1.2406242545330977</v>
      </c>
      <c r="U39" s="6">
        <v>3.8129346419731203E-2</v>
      </c>
      <c r="V39">
        <f t="shared" ref="V39:V66" si="3">10^T39</f>
        <v>17.403005383492271</v>
      </c>
      <c r="W39" s="1">
        <f t="shared" ref="W39:W66" si="4">F3-V39</f>
        <v>1.5969946165077289</v>
      </c>
      <c r="X39">
        <f t="shared" ref="X39:X66" si="5">ABS(W39/F3)</f>
        <v>8.4052348237248886E-2</v>
      </c>
    </row>
    <row r="40" spans="1:24" x14ac:dyDescent="0.25">
      <c r="A40" t="s">
        <v>8</v>
      </c>
      <c r="B40">
        <f t="shared" ref="B40:F40" si="6">LOG(B4)</f>
        <v>-9.6910013008056392E-2</v>
      </c>
      <c r="C40">
        <f t="shared" si="6"/>
        <v>0.13033376849500614</v>
      </c>
      <c r="D40">
        <f t="shared" si="6"/>
        <v>0.50514997831990605</v>
      </c>
      <c r="E40">
        <f t="shared" si="6"/>
        <v>0.20411998265592479</v>
      </c>
      <c r="F40">
        <f t="shared" si="6"/>
        <v>0.87506126339170009</v>
      </c>
      <c r="H40" s="6" t="s">
        <v>58</v>
      </c>
      <c r="I40" s="6">
        <v>0.80895083120060474</v>
      </c>
      <c r="K40" s="6" t="s">
        <v>72</v>
      </c>
      <c r="L40" s="6">
        <v>-0.23804165557547655</v>
      </c>
      <c r="M40" s="6">
        <v>0.70113558925122788</v>
      </c>
      <c r="N40" s="6">
        <v>-0.33950873301081641</v>
      </c>
      <c r="O40" s="11">
        <v>0.73717961445401481</v>
      </c>
      <c r="P40" s="6">
        <v>-1.6851143897373038</v>
      </c>
      <c r="Q40" s="6">
        <v>1.2090310785863507</v>
      </c>
      <c r="S40" s="6">
        <v>3</v>
      </c>
      <c r="T40" s="6">
        <v>0.72287337094407766</v>
      </c>
      <c r="U40" s="6">
        <v>0.15218789244762243</v>
      </c>
      <c r="V40">
        <f t="shared" si="3"/>
        <v>5.2829119324690099</v>
      </c>
      <c r="W40" s="1">
        <f t="shared" si="4"/>
        <v>2.2170880675309901</v>
      </c>
      <c r="X40">
        <f t="shared" si="5"/>
        <v>0.29561174233746534</v>
      </c>
    </row>
    <row r="41" spans="1:24" x14ac:dyDescent="0.25">
      <c r="A41" t="s">
        <v>9</v>
      </c>
      <c r="B41">
        <f t="shared" ref="B41:F41" si="7">LOG(B5)</f>
        <v>-4.5757490560675115E-2</v>
      </c>
      <c r="C41">
        <f t="shared" si="7"/>
        <v>0.3222192947339193</v>
      </c>
      <c r="D41">
        <f t="shared" si="7"/>
        <v>0.75663610824584804</v>
      </c>
      <c r="E41">
        <f t="shared" si="7"/>
        <v>0.20411998265592479</v>
      </c>
      <c r="F41">
        <f t="shared" si="7"/>
        <v>1.1430148002540952</v>
      </c>
      <c r="H41" s="6" t="s">
        <v>59</v>
      </c>
      <c r="I41" s="6">
        <v>0.17958015149657683</v>
      </c>
      <c r="K41" s="6" t="s">
        <v>73</v>
      </c>
      <c r="L41" s="6">
        <v>1.4692996363787283</v>
      </c>
      <c r="M41" s="6">
        <v>0.83679366131674482</v>
      </c>
      <c r="N41" s="6">
        <v>1.7558685065404267</v>
      </c>
      <c r="O41" s="6">
        <v>9.1867246864084762E-2</v>
      </c>
      <c r="P41" s="6">
        <v>-0.25775759759235051</v>
      </c>
      <c r="Q41" s="6">
        <v>3.1963568703498071</v>
      </c>
      <c r="S41" s="6">
        <v>4</v>
      </c>
      <c r="T41" s="6">
        <v>1.1487862069014065</v>
      </c>
      <c r="U41" s="6">
        <v>-5.7714066473113501E-3</v>
      </c>
      <c r="V41">
        <f t="shared" si="3"/>
        <v>14.085952089723714</v>
      </c>
      <c r="W41" s="1">
        <f t="shared" si="4"/>
        <v>-0.18595208972371324</v>
      </c>
      <c r="X41">
        <f t="shared" si="5"/>
        <v>1.3377848181562103E-2</v>
      </c>
    </row>
    <row r="42" spans="1:24" ht="15.75" thickBot="1" x14ac:dyDescent="0.3">
      <c r="A42" t="s">
        <v>10</v>
      </c>
      <c r="B42">
        <f t="shared" ref="B42:F42" si="8">LOG(B6)</f>
        <v>-4.3648054024500883E-3</v>
      </c>
      <c r="C42">
        <f t="shared" si="8"/>
        <v>2.1189299069938092E-2</v>
      </c>
      <c r="D42">
        <f t="shared" si="8"/>
        <v>0.48000694295715063</v>
      </c>
      <c r="E42">
        <f t="shared" si="8"/>
        <v>0.20411998265592479</v>
      </c>
      <c r="F42">
        <f t="shared" si="8"/>
        <v>0.86332286012045589</v>
      </c>
      <c r="H42" s="7" t="s">
        <v>60</v>
      </c>
      <c r="I42" s="7">
        <v>29</v>
      </c>
      <c r="K42" s="7" t="s">
        <v>74</v>
      </c>
      <c r="L42" s="7">
        <v>-2.877487948656186</v>
      </c>
      <c r="M42" s="7">
        <v>1.5292593287122753</v>
      </c>
      <c r="N42" s="7">
        <v>-1.881621968642295</v>
      </c>
      <c r="O42" s="7">
        <v>7.2071066988173893E-2</v>
      </c>
      <c r="P42" s="7">
        <v>-6.0337240775416907</v>
      </c>
      <c r="Q42" s="7">
        <v>0.2787481802293188</v>
      </c>
      <c r="S42" s="6">
        <v>5</v>
      </c>
      <c r="T42" s="6">
        <v>0.89659691139039854</v>
      </c>
      <c r="U42" s="6">
        <v>-3.327405126994265E-2</v>
      </c>
      <c r="V42">
        <f t="shared" si="3"/>
        <v>7.8812828007348088</v>
      </c>
      <c r="W42" s="1">
        <f t="shared" si="4"/>
        <v>-0.58128280073480898</v>
      </c>
      <c r="X42">
        <f t="shared" si="5"/>
        <v>7.962778092257658E-2</v>
      </c>
    </row>
    <row r="43" spans="1:24" x14ac:dyDescent="0.25">
      <c r="A43" t="s">
        <v>11</v>
      </c>
      <c r="B43">
        <f t="shared" ref="B43:F43" si="9">LOG(B7)</f>
        <v>0</v>
      </c>
      <c r="C43">
        <f t="shared" si="9"/>
        <v>0.49968708261840383</v>
      </c>
      <c r="D43">
        <f t="shared" si="9"/>
        <v>0.87098881376057524</v>
      </c>
      <c r="E43">
        <f t="shared" si="9"/>
        <v>0.20411998265592479</v>
      </c>
      <c r="F43">
        <f t="shared" si="9"/>
        <v>1.3222192947339193</v>
      </c>
      <c r="S43" s="6">
        <v>6</v>
      </c>
      <c r="T43" s="6">
        <v>1.3658745295976131</v>
      </c>
      <c r="U43" s="6">
        <v>-4.3655234863693826E-2</v>
      </c>
      <c r="V43">
        <f t="shared" si="3"/>
        <v>23.220658400405672</v>
      </c>
      <c r="W43" s="1">
        <f t="shared" si="4"/>
        <v>-2.2206584004056715</v>
      </c>
      <c r="X43">
        <f t="shared" si="5"/>
        <v>0.10574563811455578</v>
      </c>
    </row>
    <row r="44" spans="1:24" x14ac:dyDescent="0.25">
      <c r="A44" t="s">
        <v>12</v>
      </c>
      <c r="B44">
        <f t="shared" ref="B44:F44" si="10">LOG(B8)</f>
        <v>0</v>
      </c>
      <c r="C44">
        <f t="shared" si="10"/>
        <v>0.47712125471966244</v>
      </c>
      <c r="D44">
        <f t="shared" si="10"/>
        <v>0.77815125038364363</v>
      </c>
      <c r="E44">
        <f t="shared" si="10"/>
        <v>0.17609125905568124</v>
      </c>
      <c r="F44">
        <f t="shared" si="10"/>
        <v>1.3222192947339193</v>
      </c>
      <c r="S44" s="6">
        <v>7</v>
      </c>
      <c r="T44" s="6">
        <v>1.3154922528939643</v>
      </c>
      <c r="U44" s="6">
        <v>6.7270418399549836E-3</v>
      </c>
      <c r="V44">
        <f t="shared" si="3"/>
        <v>20.677224967896983</v>
      </c>
      <c r="W44" s="1">
        <f t="shared" si="4"/>
        <v>0.32277503210301717</v>
      </c>
      <c r="X44">
        <f t="shared" si="5"/>
        <v>1.5370239623953199E-2</v>
      </c>
    </row>
    <row r="45" spans="1:24" x14ac:dyDescent="0.25">
      <c r="A45" t="s">
        <v>13</v>
      </c>
      <c r="B45">
        <f t="shared" ref="B45:F45" si="11">LOG(B9)</f>
        <v>0</v>
      </c>
      <c r="C45">
        <f t="shared" si="11"/>
        <v>0.69897000433601886</v>
      </c>
      <c r="D45">
        <f t="shared" si="11"/>
        <v>1.0149403497929366</v>
      </c>
      <c r="E45">
        <f t="shared" si="11"/>
        <v>0.23044892137827391</v>
      </c>
      <c r="F45">
        <f t="shared" si="11"/>
        <v>1.5185139398778875</v>
      </c>
      <c r="S45" s="6">
        <v>8</v>
      </c>
      <c r="T45" s="6">
        <v>1.4541836286580754</v>
      </c>
      <c r="U45" s="6">
        <v>6.4330311219812142E-2</v>
      </c>
      <c r="V45">
        <f t="shared" si="3"/>
        <v>28.456640585289019</v>
      </c>
      <c r="W45" s="1">
        <f t="shared" si="4"/>
        <v>4.5433594147109808</v>
      </c>
      <c r="X45">
        <f t="shared" si="5"/>
        <v>0.13767755802154488</v>
      </c>
    </row>
    <row r="46" spans="1:24" x14ac:dyDescent="0.25">
      <c r="A46" t="s">
        <v>14</v>
      </c>
      <c r="B46">
        <f t="shared" ref="B46:F46" si="12">LOG(B10)</f>
        <v>7.9181246047624818E-2</v>
      </c>
      <c r="C46">
        <f t="shared" si="12"/>
        <v>0.55266821611219319</v>
      </c>
      <c r="D46">
        <f t="shared" si="12"/>
        <v>0.98227123303956843</v>
      </c>
      <c r="E46">
        <f t="shared" si="12"/>
        <v>0.25527250510330607</v>
      </c>
      <c r="F46">
        <f t="shared" si="12"/>
        <v>1.4623979978989561</v>
      </c>
      <c r="S46" s="6">
        <v>9</v>
      </c>
      <c r="T46" s="6">
        <v>1.5275951098929563</v>
      </c>
      <c r="U46" s="6">
        <v>-6.5197111994000245E-2</v>
      </c>
      <c r="V46">
        <f t="shared" si="3"/>
        <v>33.697300428489562</v>
      </c>
      <c r="W46" s="1">
        <f t="shared" si="4"/>
        <v>-4.6973004284895623</v>
      </c>
      <c r="X46">
        <f t="shared" si="5"/>
        <v>0.16197587684446765</v>
      </c>
    </row>
    <row r="47" spans="1:24" x14ac:dyDescent="0.25">
      <c r="A47" t="s">
        <v>15</v>
      </c>
      <c r="B47">
        <f t="shared" ref="B47:F47" si="13">LOG(B11)</f>
        <v>7.9181246047624818E-2</v>
      </c>
      <c r="C47">
        <f t="shared" si="13"/>
        <v>0.24303804868629444</v>
      </c>
      <c r="D47">
        <f t="shared" si="13"/>
        <v>0.65513843481138212</v>
      </c>
      <c r="E47">
        <f t="shared" si="13"/>
        <v>0.25527250510330607</v>
      </c>
      <c r="F47">
        <f t="shared" si="13"/>
        <v>1.1430148002540952</v>
      </c>
      <c r="S47" s="6">
        <v>10</v>
      </c>
      <c r="T47" s="6">
        <v>1.120643886078899</v>
      </c>
      <c r="U47" s="6">
        <v>2.237091417519621E-2</v>
      </c>
      <c r="V47">
        <f t="shared" si="3"/>
        <v>13.202126388283396</v>
      </c>
      <c r="W47" s="1">
        <f t="shared" si="4"/>
        <v>0.697873611716604</v>
      </c>
      <c r="X47">
        <f t="shared" si="5"/>
        <v>5.0206734655870791E-2</v>
      </c>
    </row>
    <row r="48" spans="1:24" x14ac:dyDescent="0.25">
      <c r="A48" t="s">
        <v>30</v>
      </c>
      <c r="B48">
        <f t="shared" ref="B48:F48" si="14">LOG(B12)</f>
        <v>7.9181246047624818E-2</v>
      </c>
      <c r="C48">
        <f t="shared" si="14"/>
        <v>0.50514997831990605</v>
      </c>
      <c r="D48">
        <f t="shared" si="14"/>
        <v>0.82412583391654892</v>
      </c>
      <c r="E48">
        <f t="shared" si="14"/>
        <v>0.23044892137827391</v>
      </c>
      <c r="F48">
        <f t="shared" si="14"/>
        <v>1.4300750555519393</v>
      </c>
      <c r="S48" s="6">
        <v>11</v>
      </c>
      <c r="T48" s="6">
        <v>1.3779730154718774</v>
      </c>
      <c r="U48" s="6">
        <v>5.2102040080061807E-2</v>
      </c>
      <c r="V48">
        <f t="shared" si="3"/>
        <v>23.876629228449158</v>
      </c>
      <c r="W48" s="1">
        <f t="shared" si="4"/>
        <v>3.043370771550844</v>
      </c>
      <c r="X48">
        <f t="shared" si="5"/>
        <v>0.11305240607543997</v>
      </c>
    </row>
    <row r="49" spans="1:24" x14ac:dyDescent="0.25">
      <c r="A49" t="s">
        <v>16</v>
      </c>
      <c r="B49">
        <f t="shared" ref="B49:F49" si="15">LOG(B13)</f>
        <v>7.9181246047624818E-2</v>
      </c>
      <c r="C49">
        <f t="shared" si="15"/>
        <v>0</v>
      </c>
      <c r="D49">
        <f t="shared" si="15"/>
        <v>0.49136169383427269</v>
      </c>
      <c r="E49">
        <f t="shared" si="15"/>
        <v>0.20411998265592479</v>
      </c>
      <c r="F49">
        <f t="shared" si="15"/>
        <v>0.90308998699194354</v>
      </c>
      <c r="S49" s="6">
        <v>12</v>
      </c>
      <c r="T49" s="6">
        <v>1.0850507264767622</v>
      </c>
      <c r="U49" s="6">
        <v>-0.18196073948481861</v>
      </c>
      <c r="V49">
        <f t="shared" si="3"/>
        <v>12.163280619355056</v>
      </c>
      <c r="W49" s="1">
        <f t="shared" si="4"/>
        <v>-4.1632806193550564</v>
      </c>
      <c r="X49">
        <f t="shared" si="5"/>
        <v>0.52041007741938206</v>
      </c>
    </row>
    <row r="50" spans="1:24" x14ac:dyDescent="0.25">
      <c r="A50" t="s">
        <v>17</v>
      </c>
      <c r="B50">
        <f t="shared" ref="B50:F50" si="16">LOG(B14)</f>
        <v>0.17609125905568124</v>
      </c>
      <c r="C50">
        <f t="shared" si="16"/>
        <v>0.47712125471966244</v>
      </c>
      <c r="D50">
        <f t="shared" si="16"/>
        <v>0.93951925261861846</v>
      </c>
      <c r="E50">
        <f t="shared" si="16"/>
        <v>0.34242268082220628</v>
      </c>
      <c r="F50">
        <f t="shared" si="16"/>
        <v>1.5185139398778875</v>
      </c>
      <c r="S50" s="6">
        <v>13</v>
      </c>
      <c r="T50" s="6">
        <v>1.4253851491687197</v>
      </c>
      <c r="U50" s="6">
        <v>9.3128790709167797E-2</v>
      </c>
      <c r="V50">
        <f t="shared" si="3"/>
        <v>26.630857404604292</v>
      </c>
      <c r="W50" s="1">
        <f t="shared" si="4"/>
        <v>6.3691425953957079</v>
      </c>
      <c r="X50">
        <f t="shared" si="5"/>
        <v>0.19300432107259721</v>
      </c>
    </row>
    <row r="51" spans="1:24" x14ac:dyDescent="0.25">
      <c r="A51" t="s">
        <v>18</v>
      </c>
      <c r="B51">
        <f t="shared" ref="B51:F51" si="17">LOG(B15)</f>
        <v>0.17609125905568124</v>
      </c>
      <c r="C51">
        <f t="shared" si="17"/>
        <v>0.50105926221775143</v>
      </c>
      <c r="D51">
        <f t="shared" si="17"/>
        <v>0.92737036303902354</v>
      </c>
      <c r="E51">
        <f t="shared" si="17"/>
        <v>0.27875360095282892</v>
      </c>
      <c r="F51">
        <f t="shared" si="17"/>
        <v>1.5185139398778875</v>
      </c>
      <c r="J51" t="s">
        <v>47</v>
      </c>
      <c r="K51">
        <v>3.6</v>
      </c>
      <c r="S51" s="6">
        <v>14</v>
      </c>
      <c r="T51" s="6">
        <v>1.5850435572171542</v>
      </c>
      <c r="U51" s="6">
        <v>-6.6529617339266656E-2</v>
      </c>
      <c r="V51">
        <f t="shared" si="3"/>
        <v>38.463035630439684</v>
      </c>
      <c r="W51" s="1">
        <f t="shared" si="4"/>
        <v>-5.4630356304396841</v>
      </c>
      <c r="X51">
        <f t="shared" si="5"/>
        <v>0.165546534255748</v>
      </c>
    </row>
    <row r="52" spans="1:24" x14ac:dyDescent="0.25">
      <c r="A52" t="s">
        <v>31</v>
      </c>
      <c r="B52">
        <f t="shared" ref="B52:F52" si="18">LOG(B16)</f>
        <v>0.20411998265592479</v>
      </c>
      <c r="C52">
        <f t="shared" si="18"/>
        <v>4.1392685158225077E-2</v>
      </c>
      <c r="D52">
        <f t="shared" si="18"/>
        <v>0.49554433754644844</v>
      </c>
      <c r="E52">
        <f t="shared" si="18"/>
        <v>0.27875360095282892</v>
      </c>
      <c r="F52">
        <f t="shared" si="18"/>
        <v>1.1003705451175629</v>
      </c>
      <c r="J52" t="s">
        <v>81</v>
      </c>
      <c r="K52">
        <v>3.2</v>
      </c>
      <c r="S52" s="6">
        <v>15</v>
      </c>
      <c r="T52" s="6">
        <v>1.1159162686784772</v>
      </c>
      <c r="U52" s="6">
        <v>-1.5545723560914215E-2</v>
      </c>
      <c r="V52">
        <f t="shared" si="3"/>
        <v>13.059190846277772</v>
      </c>
      <c r="W52" s="1">
        <f t="shared" si="4"/>
        <v>-0.45919084627777274</v>
      </c>
      <c r="X52">
        <f t="shared" si="5"/>
        <v>3.644371795855339E-2</v>
      </c>
    </row>
    <row r="53" spans="1:24" x14ac:dyDescent="0.25">
      <c r="A53" t="s">
        <v>19</v>
      </c>
      <c r="B53">
        <f t="shared" ref="B53:F53" si="19">LOG(B17)</f>
        <v>0.25527250510330607</v>
      </c>
      <c r="C53">
        <f t="shared" si="19"/>
        <v>0.53781909507327419</v>
      </c>
      <c r="D53">
        <f t="shared" si="19"/>
        <v>0.97312785359969867</v>
      </c>
      <c r="E53">
        <f t="shared" si="19"/>
        <v>0.3010299956639812</v>
      </c>
      <c r="F53">
        <f t="shared" si="19"/>
        <v>1.6627578316815741</v>
      </c>
      <c r="J53" t="s">
        <v>49</v>
      </c>
      <c r="K53" s="3">
        <f>9.81*K51*K52</f>
        <v>113.01120000000002</v>
      </c>
      <c r="S53" s="6">
        <v>16</v>
      </c>
      <c r="T53" s="6">
        <v>1.7374404383973059</v>
      </c>
      <c r="U53" s="6">
        <v>-7.4682606715731792E-2</v>
      </c>
      <c r="V53">
        <f t="shared" si="3"/>
        <v>54.631162047692612</v>
      </c>
      <c r="W53" s="1">
        <f t="shared" si="4"/>
        <v>-8.6311620476926123</v>
      </c>
      <c r="X53">
        <f t="shared" si="5"/>
        <v>0.18763395755853504</v>
      </c>
    </row>
    <row r="54" spans="1:24" x14ac:dyDescent="0.25">
      <c r="A54" t="s">
        <v>20</v>
      </c>
      <c r="B54">
        <f t="shared" ref="B54:F54" si="20">LOG(B18)</f>
        <v>0.3010299956639812</v>
      </c>
      <c r="C54">
        <f t="shared" si="20"/>
        <v>0.25527250510330607</v>
      </c>
      <c r="D54">
        <f t="shared" si="20"/>
        <v>0.68394713075151214</v>
      </c>
      <c r="E54">
        <f t="shared" si="20"/>
        <v>0.3222192947339193</v>
      </c>
      <c r="F54">
        <f t="shared" si="20"/>
        <v>1.414973347970818</v>
      </c>
      <c r="J54" t="s">
        <v>82</v>
      </c>
      <c r="K54" s="1">
        <f>Данни!H25</f>
        <v>70.8</v>
      </c>
      <c r="S54" s="6">
        <v>17</v>
      </c>
      <c r="T54" s="6">
        <v>1.4101478729119996</v>
      </c>
      <c r="U54" s="6">
        <v>4.8254750588183626E-3</v>
      </c>
      <c r="V54">
        <f t="shared" si="3"/>
        <v>25.712711257476855</v>
      </c>
      <c r="W54" s="1">
        <f t="shared" si="4"/>
        <v>0.2872887425231454</v>
      </c>
      <c r="X54">
        <f t="shared" si="5"/>
        <v>1.1049567020120978E-2</v>
      </c>
    </row>
    <row r="55" spans="1:24" x14ac:dyDescent="0.25">
      <c r="A55" t="s">
        <v>21</v>
      </c>
      <c r="B55">
        <f t="shared" ref="B55:F55" si="21">LOG(B19)</f>
        <v>0.36172783601759284</v>
      </c>
      <c r="C55">
        <f t="shared" si="21"/>
        <v>0.40654018043395512</v>
      </c>
      <c r="D55">
        <f t="shared" si="21"/>
        <v>0.81756536955978076</v>
      </c>
      <c r="E55">
        <f t="shared" si="21"/>
        <v>0.36172783601759284</v>
      </c>
      <c r="F55">
        <f t="shared" si="21"/>
        <v>1.6434526764861874</v>
      </c>
      <c r="J55" t="s">
        <v>50</v>
      </c>
      <c r="K55" s="5">
        <f>K53*(K54/100)</f>
        <v>80.011929600000002</v>
      </c>
      <c r="S55" s="6">
        <v>18</v>
      </c>
      <c r="T55" s="6">
        <v>1.5779096958840781</v>
      </c>
      <c r="U55" s="6">
        <v>6.554298060210928E-2</v>
      </c>
      <c r="V55">
        <f t="shared" si="3"/>
        <v>37.836390222937005</v>
      </c>
      <c r="W55" s="1">
        <f t="shared" si="4"/>
        <v>6.1636097770629945</v>
      </c>
      <c r="X55">
        <f t="shared" si="5"/>
        <v>0.14008204038779534</v>
      </c>
    </row>
    <row r="56" spans="1:24" x14ac:dyDescent="0.25">
      <c r="A56" t="s">
        <v>22</v>
      </c>
      <c r="B56">
        <f t="shared" ref="B56:F56" si="22">LOG(B20)</f>
        <v>0.3979400086720376</v>
      </c>
      <c r="C56">
        <f t="shared" si="22"/>
        <v>0.40654018043395512</v>
      </c>
      <c r="D56">
        <f t="shared" si="22"/>
        <v>0.86332286012045589</v>
      </c>
      <c r="E56">
        <f t="shared" si="22"/>
        <v>0.41497334797081797</v>
      </c>
      <c r="F56">
        <f t="shared" si="22"/>
        <v>1.6608654780038692</v>
      </c>
      <c r="S56" s="6">
        <v>19</v>
      </c>
      <c r="T56" s="6">
        <v>1.5641936537535723</v>
      </c>
      <c r="U56" s="6">
        <v>9.6671824250296856E-2</v>
      </c>
      <c r="V56">
        <f t="shared" si="3"/>
        <v>36.660100715324411</v>
      </c>
      <c r="W56" s="1">
        <f t="shared" si="4"/>
        <v>9.139899284675586</v>
      </c>
      <c r="X56">
        <f t="shared" si="5"/>
        <v>0.19956111975274207</v>
      </c>
    </row>
    <row r="57" spans="1:24" x14ac:dyDescent="0.25">
      <c r="A57" t="s">
        <v>23</v>
      </c>
      <c r="B57">
        <f t="shared" ref="B57:F57" si="23">LOG(B21)</f>
        <v>0.3979400086720376</v>
      </c>
      <c r="C57">
        <f t="shared" si="23"/>
        <v>0.25527250510330607</v>
      </c>
      <c r="D57">
        <f t="shared" si="23"/>
        <v>0.69897000433601886</v>
      </c>
      <c r="E57">
        <f t="shared" si="23"/>
        <v>0.38021124171160603</v>
      </c>
      <c r="F57">
        <f t="shared" si="23"/>
        <v>1.4913616938342726</v>
      </c>
      <c r="S57" s="6">
        <v>20</v>
      </c>
      <c r="T57" s="6">
        <v>1.4587456122132425</v>
      </c>
      <c r="U57" s="6">
        <v>3.2616081621030135E-2</v>
      </c>
      <c r="V57">
        <f t="shared" si="3"/>
        <v>28.757134735041358</v>
      </c>
      <c r="W57" s="1">
        <f t="shared" si="4"/>
        <v>2.2428652649586418</v>
      </c>
      <c r="X57">
        <f t="shared" si="5"/>
        <v>7.2350492418020704E-2</v>
      </c>
    </row>
    <row r="58" spans="1:24" x14ac:dyDescent="0.25">
      <c r="A58" t="s">
        <v>32</v>
      </c>
      <c r="B58">
        <f t="shared" ref="B58:F58" si="24">LOG(B22)</f>
        <v>0.44715803134221921</v>
      </c>
      <c r="C58">
        <f t="shared" si="24"/>
        <v>0.3222192947339193</v>
      </c>
      <c r="D58">
        <f t="shared" si="24"/>
        <v>0.80617997398388719</v>
      </c>
      <c r="E58">
        <f t="shared" si="24"/>
        <v>0.3979400086720376</v>
      </c>
      <c r="F58">
        <f t="shared" si="24"/>
        <v>1.6334684555795864</v>
      </c>
      <c r="S58" s="6">
        <v>21</v>
      </c>
      <c r="T58" s="6">
        <v>1.6475393182330154</v>
      </c>
      <c r="U58" s="6">
        <v>-1.4070862653428939E-2</v>
      </c>
      <c r="V58">
        <f t="shared" si="3"/>
        <v>44.415987092737836</v>
      </c>
      <c r="W58" s="1">
        <f t="shared" si="4"/>
        <v>-1.4159870927378364</v>
      </c>
      <c r="X58">
        <f t="shared" si="5"/>
        <v>3.2929932389252008E-2</v>
      </c>
    </row>
    <row r="59" spans="1:24" x14ac:dyDescent="0.25">
      <c r="A59" t="s">
        <v>24</v>
      </c>
      <c r="B59">
        <f t="shared" ref="B59:F59" si="25">LOG(B23)</f>
        <v>0.50514997831990605</v>
      </c>
      <c r="C59">
        <f t="shared" si="25"/>
        <v>0.55630250076728727</v>
      </c>
      <c r="D59">
        <f t="shared" si="25"/>
        <v>0.90848501887864974</v>
      </c>
      <c r="E59">
        <f t="shared" si="25"/>
        <v>0.46239799789895608</v>
      </c>
      <c r="F59">
        <f t="shared" si="25"/>
        <v>0.90308998699194354</v>
      </c>
      <c r="S59" s="6">
        <v>22</v>
      </c>
      <c r="T59" s="11">
        <v>1.6723874542933157</v>
      </c>
      <c r="U59" s="11">
        <v>-0.76929746730137216</v>
      </c>
      <c r="V59" s="13">
        <f>10^T59</f>
        <v>47.031351003612031</v>
      </c>
      <c r="W59" s="14">
        <f>F23-V59</f>
        <v>-39.031351003612031</v>
      </c>
      <c r="X59" s="13">
        <f t="shared" si="5"/>
        <v>4.8789188754515038</v>
      </c>
    </row>
    <row r="60" spans="1:24" x14ac:dyDescent="0.25">
      <c r="A60" t="s">
        <v>33</v>
      </c>
      <c r="B60">
        <f t="shared" ref="B60:F60" si="26">LOG(B24)</f>
        <v>0.54406804435027567</v>
      </c>
      <c r="C60">
        <f t="shared" si="26"/>
        <v>0.60745502321466849</v>
      </c>
      <c r="D60">
        <f t="shared" si="26"/>
        <v>0.98944981766669182</v>
      </c>
      <c r="E60">
        <f t="shared" si="26"/>
        <v>0.44715803134221921</v>
      </c>
      <c r="F60">
        <f t="shared" si="26"/>
        <v>1.9912260756924949</v>
      </c>
      <c r="S60" s="6">
        <v>23</v>
      </c>
      <c r="T60" s="6">
        <v>1.9006911459419429</v>
      </c>
      <c r="U60" s="6">
        <v>9.0534929750551996E-2</v>
      </c>
      <c r="V60">
        <f t="shared" si="3"/>
        <v>79.559335282629988</v>
      </c>
      <c r="W60" s="1">
        <f t="shared" si="4"/>
        <v>18.440664717370012</v>
      </c>
      <c r="X60">
        <f t="shared" si="5"/>
        <v>0.18817004813642871</v>
      </c>
    </row>
    <row r="61" spans="1:24" x14ac:dyDescent="0.25">
      <c r="A61" t="s">
        <v>25</v>
      </c>
      <c r="B61">
        <f t="shared" ref="B61:F61" si="27">LOG(B25)</f>
        <v>0.65321251377534373</v>
      </c>
      <c r="C61">
        <f t="shared" si="27"/>
        <v>0.17609125905568124</v>
      </c>
      <c r="D61">
        <f t="shared" si="27"/>
        <v>0.70586371228391931</v>
      </c>
      <c r="E61">
        <f t="shared" si="27"/>
        <v>0.50514997831990605</v>
      </c>
      <c r="F61">
        <f t="shared" si="27"/>
        <v>1.6821450763738317</v>
      </c>
      <c r="S61" s="6">
        <v>24</v>
      </c>
      <c r="T61" s="6">
        <v>1.6376407173973617</v>
      </c>
      <c r="U61" s="6">
        <v>4.4504358976469982E-2</v>
      </c>
      <c r="V61">
        <f t="shared" si="3"/>
        <v>43.415091173620254</v>
      </c>
      <c r="W61" s="1">
        <f t="shared" si="4"/>
        <v>4.6849088263797469</v>
      </c>
      <c r="X61">
        <f t="shared" si="5"/>
        <v>9.7399351899786837E-2</v>
      </c>
    </row>
    <row r="62" spans="1:24" x14ac:dyDescent="0.25">
      <c r="A62" t="s">
        <v>34</v>
      </c>
      <c r="B62">
        <f t="shared" ref="B62:F62" si="28">LOG(B26)</f>
        <v>0.74036268949424389</v>
      </c>
      <c r="C62">
        <f t="shared" si="28"/>
        <v>0.69897000433601886</v>
      </c>
      <c r="D62">
        <f t="shared" si="28"/>
        <v>1.1089031276673134</v>
      </c>
      <c r="E62">
        <f t="shared" si="28"/>
        <v>0.53147891704225514</v>
      </c>
      <c r="F62">
        <f t="shared" si="28"/>
        <v>2.2833012287035497</v>
      </c>
      <c r="S62" s="6">
        <v>25</v>
      </c>
      <c r="T62" s="6">
        <v>2.2035170758177793</v>
      </c>
      <c r="U62" s="6">
        <v>7.9784152885770343E-2</v>
      </c>
      <c r="V62">
        <f t="shared" si="3"/>
        <v>159.7780350187814</v>
      </c>
      <c r="W62" s="1">
        <f t="shared" si="4"/>
        <v>32.221964981218605</v>
      </c>
      <c r="X62">
        <f t="shared" si="5"/>
        <v>0.16782273427718022</v>
      </c>
    </row>
    <row r="63" spans="1:24" x14ac:dyDescent="0.25">
      <c r="A63" t="s">
        <v>26</v>
      </c>
      <c r="B63">
        <f t="shared" ref="B63:F63" si="29">LOG(B27)</f>
        <v>0.77815125038364363</v>
      </c>
      <c r="C63">
        <f t="shared" si="29"/>
        <v>0.76342799356293722</v>
      </c>
      <c r="D63">
        <f t="shared" si="29"/>
        <v>1.1846914308175989</v>
      </c>
      <c r="E63">
        <f t="shared" si="29"/>
        <v>0.53147891704225514</v>
      </c>
      <c r="F63">
        <f t="shared" si="29"/>
        <v>2.3979400086720375</v>
      </c>
      <c r="S63" s="6">
        <v>26</v>
      </c>
      <c r="T63" s="6">
        <v>2.3749408034241242</v>
      </c>
      <c r="U63" s="6">
        <v>2.2999205247913324E-2</v>
      </c>
      <c r="V63">
        <f t="shared" si="3"/>
        <v>237.10504972334749</v>
      </c>
      <c r="W63" s="1">
        <f t="shared" si="4"/>
        <v>12.894950276652509</v>
      </c>
      <c r="X63">
        <f t="shared" si="5"/>
        <v>5.1579801106610035E-2</v>
      </c>
    </row>
    <row r="64" spans="1:24" x14ac:dyDescent="0.25">
      <c r="A64" t="s">
        <v>27</v>
      </c>
      <c r="B64">
        <f t="shared" ref="B64:F64" si="30">LOG(B28)</f>
        <v>0.77815125038364363</v>
      </c>
      <c r="C64">
        <f t="shared" si="30"/>
        <v>0.47275644931721239</v>
      </c>
      <c r="D64">
        <f t="shared" si="30"/>
        <v>0.83442070368153254</v>
      </c>
      <c r="E64">
        <f t="shared" si="30"/>
        <v>0.53147891704225514</v>
      </c>
      <c r="F64">
        <f t="shared" si="30"/>
        <v>2.1139433523068369</v>
      </c>
      <c r="S64" s="6">
        <v>27</v>
      </c>
      <c r="T64" s="6">
        <v>1.9294800870299216</v>
      </c>
      <c r="U64" s="6">
        <v>0.18446326527691537</v>
      </c>
      <c r="V64">
        <f t="shared" si="3"/>
        <v>85.011971319294446</v>
      </c>
      <c r="W64" s="1">
        <f t="shared" si="4"/>
        <v>44.988028680705554</v>
      </c>
      <c r="X64">
        <f t="shared" si="5"/>
        <v>0.34606175908235043</v>
      </c>
    </row>
    <row r="65" spans="1:24" x14ac:dyDescent="0.25">
      <c r="A65" t="s">
        <v>28</v>
      </c>
      <c r="B65">
        <f t="shared" ref="B65:F65" si="31">LOG(B29)</f>
        <v>0.85125834871907524</v>
      </c>
      <c r="C65">
        <f t="shared" si="31"/>
        <v>0.23044892137827391</v>
      </c>
      <c r="D65">
        <f t="shared" si="31"/>
        <v>0.65705585285710388</v>
      </c>
      <c r="E65">
        <f t="shared" si="31"/>
        <v>0.55630250076728727</v>
      </c>
      <c r="F65">
        <f t="shared" si="31"/>
        <v>1.9242792860618816</v>
      </c>
      <c r="S65" s="6">
        <v>28</v>
      </c>
      <c r="T65" s="6">
        <v>1.8010218405290799</v>
      </c>
      <c r="U65" s="6">
        <v>0.12325744553280171</v>
      </c>
      <c r="V65">
        <f t="shared" si="3"/>
        <v>63.244365596347009</v>
      </c>
      <c r="W65" s="1">
        <f t="shared" si="4"/>
        <v>20.755634403652991</v>
      </c>
      <c r="X65">
        <f t="shared" si="5"/>
        <v>0.24709088575777369</v>
      </c>
    </row>
    <row r="66" spans="1:24" ht="15.75" thickBot="1" x14ac:dyDescent="0.3">
      <c r="A66" t="s">
        <v>35</v>
      </c>
      <c r="B66">
        <f t="shared" ref="B66:F66" si="32">LOG(B30)</f>
        <v>0.90308998699194354</v>
      </c>
      <c r="C66">
        <f t="shared" si="32"/>
        <v>0.2380461031287954</v>
      </c>
      <c r="D66">
        <f t="shared" si="32"/>
        <v>0.72181061521254652</v>
      </c>
      <c r="E66">
        <f t="shared" si="32"/>
        <v>0.55630250076728727</v>
      </c>
      <c r="F66">
        <f t="shared" si="32"/>
        <v>1.9956351945975499</v>
      </c>
      <c r="S66" s="7">
        <v>29</v>
      </c>
      <c r="T66" s="7">
        <v>1.9977939072000488</v>
      </c>
      <c r="U66" s="7">
        <v>-2.1587126024988912E-3</v>
      </c>
      <c r="V66">
        <f t="shared" si="3"/>
        <v>99.49331635463524</v>
      </c>
      <c r="W66" s="1">
        <f t="shared" si="4"/>
        <v>-0.49331635463524037</v>
      </c>
      <c r="X66">
        <f t="shared" si="5"/>
        <v>4.9829934811640442E-3</v>
      </c>
    </row>
    <row r="67" spans="1:24" x14ac:dyDescent="0.25">
      <c r="W67" s="3" t="s">
        <v>77</v>
      </c>
      <c r="X67" s="3">
        <f>AVERAGE(X38:X66)</f>
        <v>0.30343730813746589</v>
      </c>
    </row>
    <row r="71" spans="1:24" ht="15.75" thickBot="1" x14ac:dyDescent="0.3"/>
    <row r="72" spans="1:24" x14ac:dyDescent="0.25">
      <c r="H72" s="9" t="s">
        <v>55</v>
      </c>
      <c r="I72" s="9"/>
      <c r="K72" s="8"/>
      <c r="L72" s="8" t="s">
        <v>62</v>
      </c>
      <c r="M72" s="8" t="s">
        <v>59</v>
      </c>
      <c r="N72" s="8" t="s">
        <v>63</v>
      </c>
      <c r="O72" s="8" t="s">
        <v>64</v>
      </c>
      <c r="P72" s="8" t="s">
        <v>65</v>
      </c>
      <c r="Q72" s="8" t="s">
        <v>66</v>
      </c>
      <c r="S72" s="8" t="s">
        <v>68</v>
      </c>
      <c r="T72" s="8" t="s">
        <v>78</v>
      </c>
      <c r="U72" s="8" t="s">
        <v>70</v>
      </c>
      <c r="V72" s="12" t="s">
        <v>79</v>
      </c>
      <c r="W72" s="12" t="s">
        <v>80</v>
      </c>
      <c r="X72" s="12" t="s">
        <v>76</v>
      </c>
    </row>
    <row r="73" spans="1:24" x14ac:dyDescent="0.25">
      <c r="H73" s="6" t="s">
        <v>56</v>
      </c>
      <c r="I73" s="6">
        <v>0.99913344160902406</v>
      </c>
      <c r="K73" s="6" t="s">
        <v>61</v>
      </c>
      <c r="L73" s="6">
        <v>0.80325160298069431</v>
      </c>
      <c r="M73" s="6">
        <v>4.5025297427696655E-2</v>
      </c>
      <c r="N73" s="6">
        <v>17.840006593417545</v>
      </c>
      <c r="O73" s="6">
        <v>2.3551553478764707E-15</v>
      </c>
      <c r="P73" s="6">
        <v>0.71032395638279711</v>
      </c>
      <c r="Q73" s="6">
        <v>0.89617924957859152</v>
      </c>
      <c r="S73" s="6">
        <v>1</v>
      </c>
      <c r="T73" s="6">
        <v>1.213520916679703</v>
      </c>
      <c r="U73" s="6">
        <v>-1.2123792359251429E-2</v>
      </c>
      <c r="V73">
        <f>10^T73</f>
        <v>16.35011895387494</v>
      </c>
      <c r="W73" s="1">
        <f>F2-V73</f>
        <v>-0.45011895387493972</v>
      </c>
      <c r="X73">
        <f>ABS(W73/F2)</f>
        <v>2.8309368168235201E-2</v>
      </c>
    </row>
    <row r="74" spans="1:24" x14ac:dyDescent="0.25">
      <c r="H74" s="6" t="s">
        <v>57</v>
      </c>
      <c r="I74" s="6">
        <v>0.998267634141493</v>
      </c>
      <c r="K74" s="6" t="s">
        <v>71</v>
      </c>
      <c r="L74" s="6">
        <v>1.0510255207072439</v>
      </c>
      <c r="M74" s="6">
        <v>6.1258479559161291E-2</v>
      </c>
      <c r="N74" s="6">
        <v>17.157225061261933</v>
      </c>
      <c r="O74" s="6">
        <v>5.6275851304584249E-15</v>
      </c>
      <c r="P74" s="6">
        <v>0.92459423285757114</v>
      </c>
      <c r="Q74" s="6">
        <v>1.1774568085569166</v>
      </c>
      <c r="S74" s="6">
        <v>2</v>
      </c>
      <c r="T74" s="6">
        <v>1.317665475549197</v>
      </c>
      <c r="U74" s="6">
        <v>-3.8911874596368135E-2</v>
      </c>
      <c r="V74">
        <f t="shared" ref="V74:V92" si="33">10^T74</f>
        <v>20.780953738301864</v>
      </c>
      <c r="W74" s="1">
        <f t="shared" ref="W74:W100" si="34">F3-V74</f>
        <v>-1.7809537383018643</v>
      </c>
      <c r="X74">
        <f t="shared" ref="X74:X101" si="35">ABS(W74/F3)</f>
        <v>9.3734407279045487E-2</v>
      </c>
    </row>
    <row r="75" spans="1:24" x14ac:dyDescent="0.25">
      <c r="H75" s="6" t="s">
        <v>58</v>
      </c>
      <c r="I75" s="6">
        <v>0.99797890649840848</v>
      </c>
      <c r="K75" s="6" t="s">
        <v>72</v>
      </c>
      <c r="L75" s="6">
        <v>0.87556738793668432</v>
      </c>
      <c r="M75" s="6">
        <v>7.0405740851034737E-2</v>
      </c>
      <c r="N75" s="6">
        <v>12.436022650329321</v>
      </c>
      <c r="O75" s="6">
        <v>5.9489813792235272E-12</v>
      </c>
      <c r="P75" s="6">
        <v>0.73025708066387818</v>
      </c>
      <c r="Q75" s="6">
        <v>1.0208776952094905</v>
      </c>
      <c r="S75" s="6">
        <v>3</v>
      </c>
      <c r="T75" s="6">
        <v>0.86301310613703031</v>
      </c>
      <c r="U75" s="6">
        <v>1.2048157254669789E-2</v>
      </c>
      <c r="V75">
        <f t="shared" si="33"/>
        <v>7.2947952415238104</v>
      </c>
      <c r="W75" s="1">
        <f t="shared" si="34"/>
        <v>0.20520475847618957</v>
      </c>
      <c r="X75">
        <f t="shared" si="35"/>
        <v>2.7360634463491944E-2</v>
      </c>
    </row>
    <row r="76" spans="1:24" x14ac:dyDescent="0.25">
      <c r="H76" s="6" t="s">
        <v>59</v>
      </c>
      <c r="I76" s="6">
        <v>1.8032850994998045E-2</v>
      </c>
      <c r="K76" s="6" t="s">
        <v>73</v>
      </c>
      <c r="L76" s="6">
        <v>0.12252367791255157</v>
      </c>
      <c r="M76" s="6">
        <v>8.4028080399360633E-2</v>
      </c>
      <c r="N76" s="6">
        <v>1.4581277750274997</v>
      </c>
      <c r="O76" s="11">
        <v>0.1577683462808312</v>
      </c>
      <c r="P76" s="6">
        <v>-5.090175636005291E-2</v>
      </c>
      <c r="Q76" s="6">
        <v>0.29594911218515607</v>
      </c>
      <c r="S76" s="6">
        <v>4</v>
      </c>
      <c r="T76" s="6">
        <v>1.1155974272521596</v>
      </c>
      <c r="U76" s="6">
        <v>2.7417373001935585E-2</v>
      </c>
      <c r="V76">
        <f t="shared" si="33"/>
        <v>13.049606835583079</v>
      </c>
      <c r="W76" s="1">
        <f t="shared" si="34"/>
        <v>0.85039316441692137</v>
      </c>
      <c r="X76">
        <f t="shared" si="35"/>
        <v>6.1179364346541101E-2</v>
      </c>
    </row>
    <row r="77" spans="1:24" ht="15.75" thickBot="1" x14ac:dyDescent="0.3">
      <c r="H77" s="7" t="s">
        <v>60</v>
      </c>
      <c r="I77" s="7">
        <v>29</v>
      </c>
      <c r="K77" s="7" t="s">
        <v>74</v>
      </c>
      <c r="L77" s="7">
        <v>-7.0509659344347997E-2</v>
      </c>
      <c r="M77" s="7">
        <v>0.15356321607683282</v>
      </c>
      <c r="N77" s="7">
        <v>-0.45915721971510193</v>
      </c>
      <c r="O77" s="10">
        <v>0.65025292663727541</v>
      </c>
      <c r="P77" s="7">
        <v>-0.3874485601242969</v>
      </c>
      <c r="Q77" s="7">
        <v>0.24642924143560091</v>
      </c>
      <c r="S77" s="6">
        <v>5</v>
      </c>
      <c r="T77" s="6">
        <v>0.86163652598090035</v>
      </c>
      <c r="U77" s="6">
        <v>1.6863341395555453E-3</v>
      </c>
      <c r="V77">
        <f t="shared" si="33"/>
        <v>7.2717095870447439</v>
      </c>
      <c r="W77" s="1">
        <f t="shared" si="34"/>
        <v>2.8290412955255917E-2</v>
      </c>
      <c r="X77">
        <f t="shared" si="35"/>
        <v>3.8753990349665642E-3</v>
      </c>
    </row>
    <row r="78" spans="1:24" x14ac:dyDescent="0.25">
      <c r="S78" s="6">
        <v>6</v>
      </c>
      <c r="T78" s="6">
        <v>1.3330856391347849</v>
      </c>
      <c r="U78" s="6">
        <v>-1.0866344400865646E-2</v>
      </c>
      <c r="V78">
        <f t="shared" si="33"/>
        <v>21.532062866156746</v>
      </c>
      <c r="W78" s="1">
        <f>F7-V78</f>
        <v>-0.53206286615674614</v>
      </c>
      <c r="X78">
        <f t="shared" si="35"/>
        <v>2.5336326959845053E-2</v>
      </c>
    </row>
    <row r="79" spans="1:24" x14ac:dyDescent="0.25">
      <c r="S79" s="6">
        <v>7</v>
      </c>
      <c r="T79" s="6">
        <v>1.3039292321843838</v>
      </c>
      <c r="U79" s="6">
        <v>1.8290062549535469E-2</v>
      </c>
      <c r="V79">
        <f t="shared" si="33"/>
        <v>20.133961424092327</v>
      </c>
      <c r="W79" s="1">
        <f t="shared" si="34"/>
        <v>0.86603857590767319</v>
      </c>
      <c r="X79">
        <f t="shared" si="35"/>
        <v>4.1239932186079672E-2</v>
      </c>
    </row>
    <row r="80" spans="1:24" x14ac:dyDescent="0.25">
      <c r="S80" s="6">
        <v>8</v>
      </c>
      <c r="T80" s="6">
        <v>1.5233522934991028</v>
      </c>
      <c r="U80" s="6">
        <v>-4.8383536212153189E-3</v>
      </c>
      <c r="V80">
        <f t="shared" si="33"/>
        <v>33.369699325175631</v>
      </c>
      <c r="W80" s="1">
        <f t="shared" si="34"/>
        <v>-0.36969932517563109</v>
      </c>
      <c r="X80">
        <f t="shared" si="35"/>
        <v>1.1203009853807002E-2</v>
      </c>
    </row>
    <row r="81" spans="19:24" x14ac:dyDescent="0.25">
      <c r="S81" s="6">
        <v>9</v>
      </c>
      <c r="T81" s="6">
        <v>1.4727236865200199</v>
      </c>
      <c r="U81" s="6">
        <v>-1.0325688621063867E-2</v>
      </c>
      <c r="V81">
        <f t="shared" si="33"/>
        <v>29.697759542396081</v>
      </c>
      <c r="W81" s="1">
        <f t="shared" si="34"/>
        <v>-0.6977595423960814</v>
      </c>
      <c r="X81">
        <f t="shared" si="35"/>
        <v>2.4060673875726944E-2</v>
      </c>
    </row>
    <row r="82" spans="19:24" x14ac:dyDescent="0.25">
      <c r="S82" s="6">
        <v>10</v>
      </c>
      <c r="T82" s="6">
        <v>1.1615400959957856</v>
      </c>
      <c r="U82" s="6">
        <v>-1.8525295741690373E-2</v>
      </c>
      <c r="V82">
        <f t="shared" si="33"/>
        <v>14.505746916222312</v>
      </c>
      <c r="W82" s="1">
        <f t="shared" si="34"/>
        <v>-0.60574691622231214</v>
      </c>
      <c r="X82">
        <f t="shared" si="35"/>
        <v>4.3578914836137565E-2</v>
      </c>
    </row>
    <row r="83" spans="19:24" x14ac:dyDescent="0.25">
      <c r="S83" s="6">
        <v>11</v>
      </c>
      <c r="T83" s="6">
        <v>1.4134920136635301</v>
      </c>
      <c r="U83" s="6">
        <v>1.65830418884092E-2</v>
      </c>
      <c r="V83">
        <f t="shared" si="33"/>
        <v>25.911467717503115</v>
      </c>
      <c r="W83" s="1">
        <f t="shared" si="34"/>
        <v>1.008532282496887</v>
      </c>
      <c r="X83">
        <f t="shared" si="35"/>
        <v>3.7464052098695654E-2</v>
      </c>
    </row>
    <row r="84" spans="19:24" x14ac:dyDescent="0.25">
      <c r="S84" s="6">
        <v>12</v>
      </c>
      <c r="T84" s="6">
        <v>0.93228412480962042</v>
      </c>
      <c r="U84" s="6">
        <v>-2.919413781767688E-2</v>
      </c>
      <c r="V84">
        <f t="shared" si="33"/>
        <v>8.5562629898263438</v>
      </c>
      <c r="W84" s="1">
        <f t="shared" si="34"/>
        <v>-0.55626298982634381</v>
      </c>
      <c r="X84">
        <f t="shared" si="35"/>
        <v>6.9532873728292977E-2</v>
      </c>
    </row>
    <row r="85" spans="19:24" x14ac:dyDescent="0.25">
      <c r="S85" s="6">
        <v>13</v>
      </c>
      <c r="T85" s="6">
        <v>1.4970490686695868</v>
      </c>
      <c r="U85" s="6">
        <v>2.1464871208300762E-2</v>
      </c>
      <c r="V85">
        <f t="shared" si="33"/>
        <v>31.408635436283902</v>
      </c>
      <c r="W85" s="1">
        <f t="shared" si="34"/>
        <v>1.5913645637160982</v>
      </c>
      <c r="X85">
        <f t="shared" si="35"/>
        <v>4.8223168597457525E-2</v>
      </c>
    </row>
    <row r="86" spans="19:24" x14ac:dyDescent="0.25">
      <c r="S86" s="6">
        <v>14</v>
      </c>
      <c r="T86" s="6">
        <v>1.5210091658656097</v>
      </c>
      <c r="U86" s="6">
        <v>-2.4952259877222271E-3</v>
      </c>
      <c r="V86">
        <f t="shared" si="33"/>
        <v>33.190146232062759</v>
      </c>
      <c r="W86" s="1">
        <f t="shared" si="34"/>
        <v>-0.19014623206275871</v>
      </c>
      <c r="X86">
        <f t="shared" si="35"/>
        <v>5.7620070322048095E-3</v>
      </c>
    </row>
    <row r="87" spans="19:24" x14ac:dyDescent="0.25">
      <c r="S87" s="6">
        <v>15</v>
      </c>
      <c r="T87" s="6">
        <v>1.0950900926227995</v>
      </c>
      <c r="U87" s="6">
        <v>5.280452494763388E-3</v>
      </c>
      <c r="V87">
        <f t="shared" si="33"/>
        <v>12.447728080426872</v>
      </c>
      <c r="W87" s="1">
        <f t="shared" si="34"/>
        <v>0.15227191957312769</v>
      </c>
      <c r="X87">
        <f t="shared" si="35"/>
        <v>1.2085072981994261E-2</v>
      </c>
    </row>
    <row r="88" spans="19:24" x14ac:dyDescent="0.25">
      <c r="S88" s="6">
        <v>16</v>
      </c>
      <c r="T88" s="6">
        <v>1.6404520620904013</v>
      </c>
      <c r="U88" s="6">
        <v>2.2305769591172808E-2</v>
      </c>
      <c r="V88">
        <f t="shared" si="33"/>
        <v>43.697044312330917</v>
      </c>
      <c r="W88" s="1">
        <f t="shared" si="34"/>
        <v>2.3029556876690833</v>
      </c>
      <c r="X88">
        <f t="shared" si="35"/>
        <v>5.0064254079762678E-2</v>
      </c>
    </row>
    <row r="89" spans="19:24" x14ac:dyDescent="0.25">
      <c r="S89" s="6">
        <v>17</v>
      </c>
      <c r="T89" s="6">
        <v>1.4042302366788326</v>
      </c>
      <c r="U89" s="6">
        <v>1.0743111291985352E-2</v>
      </c>
      <c r="V89">
        <f t="shared" si="33"/>
        <v>25.364729587447293</v>
      </c>
      <c r="W89" s="1">
        <f t="shared" si="34"/>
        <v>0.63527041255270689</v>
      </c>
      <c r="X89">
        <f t="shared" si="35"/>
        <v>2.443347740587334E-2</v>
      </c>
    </row>
    <row r="90" spans="19:24" x14ac:dyDescent="0.25">
      <c r="S90" s="6">
        <v>18</v>
      </c>
      <c r="T90" s="6">
        <v>1.6140559235786858</v>
      </c>
      <c r="U90" s="6">
        <v>2.9396752907501655E-2</v>
      </c>
      <c r="V90">
        <f t="shared" si="33"/>
        <v>41.120266776903165</v>
      </c>
      <c r="W90" s="1">
        <f t="shared" si="34"/>
        <v>2.8797332230968351</v>
      </c>
      <c r="X90">
        <f t="shared" si="35"/>
        <v>6.544848234310989E-2</v>
      </c>
    </row>
    <row r="91" spans="19:24" x14ac:dyDescent="0.25">
      <c r="S91" s="6">
        <v>19</v>
      </c>
      <c r="T91" s="6">
        <v>1.6539678943248697</v>
      </c>
      <c r="U91" s="6">
        <v>6.8975836789995082E-3</v>
      </c>
      <c r="V91">
        <f t="shared" si="33"/>
        <v>45.078337867553032</v>
      </c>
      <c r="W91" s="1">
        <f t="shared" si="34"/>
        <v>0.72166213244696564</v>
      </c>
      <c r="X91">
        <f t="shared" si="35"/>
        <v>1.5756815118929381E-2</v>
      </c>
    </row>
    <row r="92" spans="19:24" x14ac:dyDescent="0.25">
      <c r="S92" s="6">
        <v>20</v>
      </c>
      <c r="T92" s="6">
        <v>1.5038367988606476</v>
      </c>
      <c r="U92" s="6">
        <v>-1.2475105026374944E-2</v>
      </c>
      <c r="V92">
        <f t="shared" si="33"/>
        <v>31.903387499264053</v>
      </c>
      <c r="W92" s="1">
        <f t="shared" si="34"/>
        <v>-0.90338749926405271</v>
      </c>
      <c r="X92">
        <f t="shared" si="35"/>
        <v>2.914153223432428E-2</v>
      </c>
    </row>
    <row r="93" spans="19:24" x14ac:dyDescent="0.25">
      <c r="S93" s="6">
        <v>21</v>
      </c>
      <c r="T93" s="6">
        <v>1.6260683329645533</v>
      </c>
      <c r="U93" s="6">
        <v>7.400122615033089E-3</v>
      </c>
      <c r="V93">
        <f>10^T93</f>
        <v>42.273512321968241</v>
      </c>
      <c r="W93" s="1">
        <f t="shared" si="34"/>
        <v>0.72648767803175929</v>
      </c>
      <c r="X93">
        <f t="shared" si="35"/>
        <v>1.6895062279808356E-2</v>
      </c>
    </row>
    <row r="94" spans="19:24" x14ac:dyDescent="0.25">
      <c r="S94" s="6">
        <v>22</v>
      </c>
      <c r="T94" s="6">
        <v>1.8999648500071877</v>
      </c>
      <c r="U94" s="6">
        <v>3.1251369847558053E-3</v>
      </c>
      <c r="V94" s="16">
        <f>10^T94</f>
        <v>79.42639476954453</v>
      </c>
      <c r="W94" s="1">
        <f>80-V94</f>
        <v>0.57360523045547041</v>
      </c>
      <c r="X94">
        <f>ABS(W94/80)</f>
        <v>7.1700653806933802E-3</v>
      </c>
    </row>
    <row r="95" spans="19:24" x14ac:dyDescent="0.25">
      <c r="S95" s="6">
        <v>23</v>
      </c>
      <c r="T95" s="6">
        <v>1.9966508808665975</v>
      </c>
      <c r="U95" s="6">
        <v>-5.4248051741025982E-3</v>
      </c>
      <c r="V95">
        <f>10^T95</f>
        <v>99.231802655416033</v>
      </c>
      <c r="W95" s="1">
        <f t="shared" si="34"/>
        <v>-1.2318026554160326</v>
      </c>
      <c r="X95">
        <f t="shared" si="35"/>
        <v>1.2569414851184006E-2</v>
      </c>
    </row>
    <row r="96" spans="19:24" x14ac:dyDescent="0.25">
      <c r="S96" s="6">
        <v>24</v>
      </c>
      <c r="T96" s="6">
        <v>1.6948414543786687</v>
      </c>
      <c r="U96" s="6">
        <v>-1.2696378004837028E-2</v>
      </c>
      <c r="V96">
        <f t="shared" ref="V96:V100" si="36">10^T96</f>
        <v>49.526935239865949</v>
      </c>
      <c r="W96" s="1">
        <f t="shared" si="34"/>
        <v>-1.4269352398659478</v>
      </c>
      <c r="X96">
        <f t="shared" si="35"/>
        <v>2.9666013302826356E-2</v>
      </c>
    </row>
    <row r="97" spans="1:24" x14ac:dyDescent="0.25">
      <c r="S97" s="6">
        <v>25</v>
      </c>
      <c r="T97" s="6">
        <v>2.291779517422357</v>
      </c>
      <c r="U97" s="6">
        <v>-8.478288718807292E-3</v>
      </c>
      <c r="V97">
        <f t="shared" si="36"/>
        <v>195.78504598372965</v>
      </c>
      <c r="W97" s="1">
        <f t="shared" si="34"/>
        <v>-3.7850459837296455</v>
      </c>
      <c r="X97">
        <f t="shared" si="35"/>
        <v>1.971378116525857E-2</v>
      </c>
    </row>
    <row r="98" spans="1:24" x14ac:dyDescent="0.25">
      <c r="S98" s="6">
        <v>26</v>
      </c>
      <c r="T98" s="6">
        <v>2.3972194342117037</v>
      </c>
      <c r="U98" s="6">
        <v>7.2057446033380046E-4</v>
      </c>
      <c r="V98">
        <f t="shared" si="36"/>
        <v>249.58554791852276</v>
      </c>
      <c r="W98" s="1">
        <f t="shared" si="34"/>
        <v>0.41445208147723633</v>
      </c>
      <c r="X98">
        <f t="shared" si="35"/>
        <v>1.6578083259089454E-3</v>
      </c>
    </row>
    <row r="99" spans="1:24" x14ac:dyDescent="0.25">
      <c r="S99" s="6">
        <v>27</v>
      </c>
      <c r="T99" s="6">
        <v>2.0998004517151379</v>
      </c>
      <c r="U99" s="6">
        <v>1.4142900591699092E-2</v>
      </c>
      <c r="V99">
        <f t="shared" si="36"/>
        <v>125.83470975122039</v>
      </c>
      <c r="W99" s="1">
        <f t="shared" si="34"/>
        <v>4.1652902487796126</v>
      </c>
      <c r="X99">
        <f t="shared" si="35"/>
        <v>3.2040694221381637E-2</v>
      </c>
    </row>
    <row r="100" spans="1:24" x14ac:dyDescent="0.25">
      <c r="S100" s="6">
        <v>28</v>
      </c>
      <c r="T100" s="6">
        <v>1.9409996122080611</v>
      </c>
      <c r="U100" s="6">
        <v>-1.6720326146179465E-2</v>
      </c>
      <c r="V100">
        <f t="shared" si="36"/>
        <v>87.297058889142804</v>
      </c>
      <c r="W100" s="1">
        <f t="shared" si="34"/>
        <v>-3.2970588891428037</v>
      </c>
      <c r="X100">
        <f t="shared" si="35"/>
        <v>3.9250701061223851E-2</v>
      </c>
    </row>
    <row r="101" spans="1:24" ht="15.75" thickBot="1" x14ac:dyDescent="0.3">
      <c r="S101" s="7">
        <v>29</v>
      </c>
      <c r="T101" s="7">
        <v>2.0100618230400382</v>
      </c>
      <c r="U101" s="7">
        <v>-1.4426628442488321E-2</v>
      </c>
      <c r="V101">
        <f>10^T101</f>
        <v>102.34386712827252</v>
      </c>
      <c r="W101" s="1">
        <f>F30-V101</f>
        <v>-3.343867128272521</v>
      </c>
      <c r="X101">
        <f t="shared" si="35"/>
        <v>3.3776435639116371E-2</v>
      </c>
    </row>
    <row r="102" spans="1:24" x14ac:dyDescent="0.25">
      <c r="W102" s="3" t="s">
        <v>77</v>
      </c>
      <c r="X102" s="3">
        <f>AVERAGE(X73:X101)</f>
        <v>3.1397577339721469E-2</v>
      </c>
    </row>
    <row r="105" spans="1:24" x14ac:dyDescent="0.25">
      <c r="A105" s="3" t="s">
        <v>0</v>
      </c>
      <c r="B105" s="3" t="s">
        <v>71</v>
      </c>
      <c r="C105" s="3" t="s">
        <v>72</v>
      </c>
      <c r="D105" s="3" t="s">
        <v>73</v>
      </c>
      <c r="E105" s="3" t="s">
        <v>75</v>
      </c>
      <c r="H105" t="s">
        <v>54</v>
      </c>
    </row>
    <row r="106" spans="1:24" ht="15.75" thickBot="1" x14ac:dyDescent="0.3">
      <c r="A106" t="s">
        <v>6</v>
      </c>
      <c r="B106">
        <v>-0.3010299956639812</v>
      </c>
      <c r="C106">
        <v>0.69897000433601886</v>
      </c>
      <c r="D106">
        <v>1.0199466816788423</v>
      </c>
      <c r="E106">
        <v>1.2013971243204515</v>
      </c>
    </row>
    <row r="107" spans="1:24" x14ac:dyDescent="0.25">
      <c r="A107" t="s">
        <v>7</v>
      </c>
      <c r="B107">
        <v>-0.22184874961635639</v>
      </c>
      <c r="C107">
        <v>0.72427586960078905</v>
      </c>
      <c r="D107">
        <v>1.0098756337121602</v>
      </c>
      <c r="E107">
        <v>1.2787536009528289</v>
      </c>
      <c r="H107" s="9" t="s">
        <v>55</v>
      </c>
      <c r="I107" s="9"/>
      <c r="K107" s="8"/>
      <c r="L107" s="8" t="s">
        <v>62</v>
      </c>
      <c r="M107" s="8" t="s">
        <v>59</v>
      </c>
      <c r="N107" s="8" t="s">
        <v>63</v>
      </c>
      <c r="O107" s="8" t="s">
        <v>64</v>
      </c>
      <c r="P107" s="8" t="s">
        <v>65</v>
      </c>
      <c r="Q107" s="8" t="s">
        <v>66</v>
      </c>
      <c r="S107" s="8" t="s">
        <v>68</v>
      </c>
      <c r="T107" s="8" t="s">
        <v>78</v>
      </c>
      <c r="U107" s="8" t="s">
        <v>70</v>
      </c>
      <c r="V107" s="12" t="s">
        <v>79</v>
      </c>
      <c r="W107" s="12" t="s">
        <v>80</v>
      </c>
      <c r="X107" s="12" t="s">
        <v>76</v>
      </c>
    </row>
    <row r="108" spans="1:24" x14ac:dyDescent="0.25">
      <c r="A108" t="s">
        <v>8</v>
      </c>
      <c r="B108">
        <v>-9.6910013008056392E-2</v>
      </c>
      <c r="C108">
        <v>0.13033376849500614</v>
      </c>
      <c r="D108">
        <v>0.50514997831990605</v>
      </c>
      <c r="E108">
        <v>0.87506126339170009</v>
      </c>
      <c r="H108" s="6" t="s">
        <v>56</v>
      </c>
      <c r="I108" s="6">
        <v>0.9991258260923479</v>
      </c>
      <c r="K108" s="6" t="s">
        <v>61</v>
      </c>
      <c r="L108" s="6">
        <v>0.79248326463248919</v>
      </c>
      <c r="M108" s="6">
        <v>3.7823665420308995E-2</v>
      </c>
      <c r="N108" s="6">
        <v>20.952048296381506</v>
      </c>
      <c r="O108" s="6">
        <v>2.2524522347498775E-17</v>
      </c>
      <c r="P108" s="6">
        <v>0.71458396749292108</v>
      </c>
      <c r="Q108" s="6">
        <v>0.87038256177205731</v>
      </c>
      <c r="S108" s="6">
        <v>1</v>
      </c>
      <c r="T108" s="6">
        <v>1.2158231246312501</v>
      </c>
      <c r="U108" s="6">
        <v>-1.4426000310798548E-2</v>
      </c>
      <c r="V108">
        <f>10^T108</f>
        <v>16.437021553342191</v>
      </c>
      <c r="W108" s="1">
        <f>F2-V108</f>
        <v>-0.53702155334219093</v>
      </c>
      <c r="X108">
        <f>ABS(W108/F2)</f>
        <v>3.3774940461773012E-2</v>
      </c>
    </row>
    <row r="109" spans="1:24" x14ac:dyDescent="0.25">
      <c r="A109" t="s">
        <v>9</v>
      </c>
      <c r="B109">
        <v>-4.5757490560675115E-2</v>
      </c>
      <c r="C109">
        <v>0.3222192947339193</v>
      </c>
      <c r="D109">
        <v>0.75663610824584804</v>
      </c>
      <c r="E109">
        <v>1.1430148002540952</v>
      </c>
      <c r="H109" s="6" t="s">
        <v>57</v>
      </c>
      <c r="I109" s="6">
        <v>0.99825241636471673</v>
      </c>
      <c r="K109" s="6" t="s">
        <v>71</v>
      </c>
      <c r="L109" s="6">
        <v>1.0234473444030063</v>
      </c>
      <c r="M109" s="6">
        <v>1.1853502476146157E-2</v>
      </c>
      <c r="N109" s="6">
        <v>86.341344801891182</v>
      </c>
      <c r="O109" s="6">
        <v>1.7778963163174125E-32</v>
      </c>
      <c r="P109" s="6">
        <v>0.99903459906822667</v>
      </c>
      <c r="Q109" s="6">
        <v>1.0478600897377861</v>
      </c>
      <c r="S109" s="6">
        <v>2</v>
      </c>
      <c r="T109" s="6">
        <v>1.3179576728339759</v>
      </c>
      <c r="U109" s="6">
        <v>-3.9204071881147051E-2</v>
      </c>
      <c r="V109">
        <f t="shared" ref="V109:V127" si="37">10^T109</f>
        <v>20.794940057870093</v>
      </c>
      <c r="W109" s="1">
        <f t="shared" ref="W109:W136" si="38">F3-V109</f>
        <v>-1.7949400578700931</v>
      </c>
      <c r="X109">
        <f t="shared" ref="X109:X136" si="39">ABS(W109/F3)</f>
        <v>9.4470529361583844E-2</v>
      </c>
    </row>
    <row r="110" spans="1:24" x14ac:dyDescent="0.25">
      <c r="A110" t="s">
        <v>10</v>
      </c>
      <c r="B110">
        <v>-4.3648054024500883E-3</v>
      </c>
      <c r="C110">
        <v>2.1189299069938092E-2</v>
      </c>
      <c r="D110">
        <v>0.48000694295715063</v>
      </c>
      <c r="E110">
        <v>0.86332286012045589</v>
      </c>
      <c r="H110" s="6" t="s">
        <v>58</v>
      </c>
      <c r="I110" s="6">
        <v>0.99804270632848269</v>
      </c>
      <c r="K110" s="6" t="s">
        <v>72</v>
      </c>
      <c r="L110" s="6">
        <v>0.879262578240534</v>
      </c>
      <c r="M110" s="6">
        <v>6.8831458844708149E-2</v>
      </c>
      <c r="N110" s="6">
        <v>12.774138351829119</v>
      </c>
      <c r="O110" s="6">
        <v>1.8589626621664325E-12</v>
      </c>
      <c r="P110" s="6">
        <v>0.73750153510760563</v>
      </c>
      <c r="Q110" s="6">
        <v>1.0210236213734625</v>
      </c>
      <c r="S110" s="6">
        <v>3</v>
      </c>
      <c r="T110" s="6">
        <v>0.8657710074353846</v>
      </c>
      <c r="U110" s="6">
        <v>9.2902559563154963E-3</v>
      </c>
      <c r="V110">
        <f t="shared" si="37"/>
        <v>7.3412667954231807</v>
      </c>
      <c r="W110" s="1">
        <f t="shared" si="38"/>
        <v>0.15873320457681928</v>
      </c>
      <c r="X110">
        <f t="shared" si="39"/>
        <v>2.1164427276909238E-2</v>
      </c>
    </row>
    <row r="111" spans="1:24" ht="15.75" thickBot="1" x14ac:dyDescent="0.3">
      <c r="A111" t="s">
        <v>11</v>
      </c>
      <c r="B111">
        <v>0</v>
      </c>
      <c r="C111">
        <v>0.49968708261840383</v>
      </c>
      <c r="D111">
        <v>0.87098881376057524</v>
      </c>
      <c r="E111">
        <v>1.3222192947339193</v>
      </c>
      <c r="H111" s="6" t="s">
        <v>59</v>
      </c>
      <c r="I111" s="6">
        <v>1.7745947291146646E-2</v>
      </c>
      <c r="K111" s="7" t="s">
        <v>73</v>
      </c>
      <c r="L111" s="7">
        <v>0.11456485286965136</v>
      </c>
      <c r="M111" s="7">
        <v>8.0912700345762659E-2</v>
      </c>
      <c r="N111" s="7">
        <v>1.4159069266021727</v>
      </c>
      <c r="O111" s="10">
        <v>0.16914162582525663</v>
      </c>
      <c r="P111" s="7">
        <v>-5.2077972899821925E-2</v>
      </c>
      <c r="Q111" s="7">
        <v>0.28120767863912466</v>
      </c>
      <c r="S111" s="6">
        <v>4</v>
      </c>
      <c r="T111" s="6">
        <v>1.1156521546952642</v>
      </c>
      <c r="U111" s="6">
        <v>2.7362645558830945E-2</v>
      </c>
      <c r="V111">
        <f>10^T111</f>
        <v>13.0512513801152</v>
      </c>
      <c r="W111" s="1">
        <f t="shared" si="38"/>
        <v>0.84874861988479999</v>
      </c>
      <c r="X111">
        <f t="shared" si="39"/>
        <v>6.106105179027338E-2</v>
      </c>
    </row>
    <row r="112" spans="1:24" ht="15.75" thickBot="1" x14ac:dyDescent="0.3">
      <c r="A112" t="s">
        <v>12</v>
      </c>
      <c r="B112">
        <v>0</v>
      </c>
      <c r="C112">
        <v>0.47712125471966244</v>
      </c>
      <c r="D112">
        <v>0.77815125038364363</v>
      </c>
      <c r="E112">
        <v>1.3222192947339193</v>
      </c>
      <c r="H112" s="7" t="s">
        <v>60</v>
      </c>
      <c r="I112" s="7">
        <v>29</v>
      </c>
      <c r="S112" s="6">
        <v>5</v>
      </c>
      <c r="T112" s="6">
        <v>0.86163899866215632</v>
      </c>
      <c r="U112" s="6">
        <v>1.6838614582995737E-3</v>
      </c>
      <c r="V112">
        <f t="shared" si="37"/>
        <v>7.2717509890701679</v>
      </c>
      <c r="W112" s="1">
        <f t="shared" si="38"/>
        <v>2.8249010929831897E-2</v>
      </c>
      <c r="X112">
        <f t="shared" si="39"/>
        <v>3.8697275246345067E-3</v>
      </c>
    </row>
    <row r="113" spans="1:24" x14ac:dyDescent="0.25">
      <c r="A113" t="s">
        <v>13</v>
      </c>
      <c r="B113">
        <v>0</v>
      </c>
      <c r="C113">
        <v>0.69897000433601886</v>
      </c>
      <c r="D113">
        <v>1.0149403497929366</v>
      </c>
      <c r="E113">
        <v>1.5185139398778875</v>
      </c>
      <c r="S113" s="6">
        <v>6</v>
      </c>
      <c r="T113" s="6">
        <v>1.33162412250863</v>
      </c>
      <c r="U113" s="6">
        <v>-9.4048277747107445E-3</v>
      </c>
      <c r="V113">
        <f t="shared" si="37"/>
        <v>21.459723527388217</v>
      </c>
      <c r="W113" s="1">
        <f t="shared" si="38"/>
        <v>-0.45972352738821698</v>
      </c>
      <c r="X113">
        <f t="shared" si="39"/>
        <v>2.1891596542296048E-2</v>
      </c>
    </row>
    <row r="114" spans="1:24" x14ac:dyDescent="0.25">
      <c r="A114" t="s">
        <v>14</v>
      </c>
      <c r="B114">
        <v>7.9181246047624818E-2</v>
      </c>
      <c r="C114">
        <v>0.55266821611219319</v>
      </c>
      <c r="D114">
        <v>0.98227123303956843</v>
      </c>
      <c r="E114">
        <v>1.4623979978989561</v>
      </c>
      <c r="S114" s="6">
        <v>7</v>
      </c>
      <c r="T114" s="6">
        <v>1.3011469127011954</v>
      </c>
      <c r="U114" s="6">
        <v>2.107238203272388E-2</v>
      </c>
      <c r="V114">
        <f t="shared" si="37"/>
        <v>20.005384953353101</v>
      </c>
      <c r="W114" s="1">
        <f t="shared" si="38"/>
        <v>0.99461504664689926</v>
      </c>
      <c r="X114">
        <f t="shared" si="39"/>
        <v>4.7362621268899965E-2</v>
      </c>
    </row>
    <row r="115" spans="1:24" x14ac:dyDescent="0.25">
      <c r="A115" t="s">
        <v>15</v>
      </c>
      <c r="B115">
        <v>7.9181246047624818E-2</v>
      </c>
      <c r="C115">
        <v>0.24303804868629444</v>
      </c>
      <c r="D115">
        <v>0.65513843481138212</v>
      </c>
      <c r="E115">
        <v>1.1430148002540952</v>
      </c>
      <c r="S115" s="6">
        <v>8</v>
      </c>
      <c r="T115" s="6">
        <v>1.5233379246032746</v>
      </c>
      <c r="U115" s="6">
        <v>-4.8239847253870316E-3</v>
      </c>
      <c r="V115">
        <f t="shared" si="37"/>
        <v>33.368595286737524</v>
      </c>
      <c r="W115" s="1">
        <f t="shared" si="38"/>
        <v>-0.36859528673752351</v>
      </c>
      <c r="X115">
        <f t="shared" si="39"/>
        <v>1.1169554143561319E-2</v>
      </c>
    </row>
    <row r="116" spans="1:24" x14ac:dyDescent="0.25">
      <c r="A116" t="s">
        <v>30</v>
      </c>
      <c r="B116">
        <v>7.9181246047624818E-2</v>
      </c>
      <c r="C116">
        <v>0.50514997831990605</v>
      </c>
      <c r="D116">
        <v>0.82412583391654892</v>
      </c>
      <c r="E116">
        <v>1.4300750555519393</v>
      </c>
      <c r="S116" s="6">
        <v>9</v>
      </c>
      <c r="T116" s="6">
        <v>1.4719953405281248</v>
      </c>
      <c r="U116" s="6">
        <v>-9.5973426291686703E-3</v>
      </c>
      <c r="V116">
        <f t="shared" si="37"/>
        <v>29.647995805215974</v>
      </c>
      <c r="W116" s="1">
        <f t="shared" si="38"/>
        <v>-0.64799580521597377</v>
      </c>
      <c r="X116">
        <f t="shared" si="39"/>
        <v>2.2344682938481856E-2</v>
      </c>
    </row>
    <row r="117" spans="1:24" x14ac:dyDescent="0.25">
      <c r="A117" t="s">
        <v>16</v>
      </c>
      <c r="B117">
        <v>7.9181246047624818E-2</v>
      </c>
      <c r="C117">
        <v>0</v>
      </c>
      <c r="D117">
        <v>0.49136169383427269</v>
      </c>
      <c r="E117">
        <v>0.90308998699194354</v>
      </c>
      <c r="S117" s="6">
        <v>10</v>
      </c>
      <c r="T117" s="6">
        <v>1.1622712003183311</v>
      </c>
      <c r="U117" s="6">
        <v>-1.9256400064235901E-2</v>
      </c>
      <c r="V117">
        <f t="shared" si="37"/>
        <v>14.530186890233393</v>
      </c>
      <c r="W117" s="1">
        <f t="shared" si="38"/>
        <v>-0.63018689023339292</v>
      </c>
      <c r="X117">
        <f t="shared" si="39"/>
        <v>4.5337186347726106E-2</v>
      </c>
    </row>
    <row r="118" spans="1:24" x14ac:dyDescent="0.25">
      <c r="A118" t="s">
        <v>17</v>
      </c>
      <c r="B118">
        <v>0.17609125905568124</v>
      </c>
      <c r="C118">
        <v>0.47712125471966244</v>
      </c>
      <c r="D118">
        <v>0.93951925261861846</v>
      </c>
      <c r="E118">
        <v>1.5185139398778875</v>
      </c>
      <c r="S118" s="6">
        <v>11</v>
      </c>
      <c r="T118" s="6">
        <v>1.4120964278708905</v>
      </c>
      <c r="U118" s="6">
        <v>1.7978627681048742E-2</v>
      </c>
      <c r="V118">
        <f t="shared" si="37"/>
        <v>25.828336022436602</v>
      </c>
      <c r="W118" s="1">
        <f t="shared" si="38"/>
        <v>1.0916639775633996</v>
      </c>
      <c r="X118">
        <f t="shared" si="39"/>
        <v>4.0552153698491814E-2</v>
      </c>
    </row>
    <row r="119" spans="1:24" x14ac:dyDescent="0.25">
      <c r="A119" t="s">
        <v>18</v>
      </c>
      <c r="B119">
        <v>0.17609125905568124</v>
      </c>
      <c r="C119">
        <v>0.50105926221775143</v>
      </c>
      <c r="D119">
        <v>0.92737036303902354</v>
      </c>
      <c r="E119">
        <v>1.5185139398778875</v>
      </c>
      <c r="S119" s="6">
        <v>12</v>
      </c>
      <c r="T119" s="6">
        <v>0.92981388078635796</v>
      </c>
      <c r="U119" s="6">
        <v>-2.6723893794414422E-2</v>
      </c>
      <c r="V119">
        <f t="shared" si="37"/>
        <v>8.5077335661091933</v>
      </c>
      <c r="W119" s="1">
        <f t="shared" si="38"/>
        <v>-0.50773356610919329</v>
      </c>
      <c r="X119">
        <f t="shared" si="39"/>
        <v>6.3466695763649161E-2</v>
      </c>
    </row>
    <row r="120" spans="1:24" x14ac:dyDescent="0.25">
      <c r="A120" t="s">
        <v>31</v>
      </c>
      <c r="B120">
        <v>0.20411998265592479</v>
      </c>
      <c r="C120">
        <v>4.1392685158225077E-2</v>
      </c>
      <c r="D120">
        <v>0.49554433754644844</v>
      </c>
      <c r="E120">
        <v>1.1003705451175629</v>
      </c>
      <c r="S120" s="6">
        <v>13</v>
      </c>
      <c r="T120" s="6">
        <v>1.4998541455882337</v>
      </c>
      <c r="U120" s="6">
        <v>1.8659794289653808E-2</v>
      </c>
      <c r="V120">
        <f t="shared" si="37"/>
        <v>31.612158122167195</v>
      </c>
      <c r="W120" s="1">
        <f t="shared" si="38"/>
        <v>1.3878418778328054</v>
      </c>
      <c r="X120">
        <f t="shared" si="39"/>
        <v>4.2055814479781982E-2</v>
      </c>
    </row>
    <row r="121" spans="1:24" x14ac:dyDescent="0.25">
      <c r="A121" t="s">
        <v>19</v>
      </c>
      <c r="B121">
        <v>0.25527250510330607</v>
      </c>
      <c r="C121">
        <v>0.53781909507327419</v>
      </c>
      <c r="D121">
        <v>0.97312785359969867</v>
      </c>
      <c r="E121">
        <v>1.6627578316815741</v>
      </c>
      <c r="S121" s="6">
        <v>14</v>
      </c>
      <c r="T121" s="6">
        <v>1.5195101040317287</v>
      </c>
      <c r="U121" s="6">
        <v>-9.9616415384118362E-4</v>
      </c>
      <c r="V121">
        <f t="shared" si="37"/>
        <v>33.075780718005731</v>
      </c>
      <c r="W121" s="1">
        <f t="shared" si="38"/>
        <v>-7.5780718005731273E-2</v>
      </c>
      <c r="X121">
        <f t="shared" si="39"/>
        <v>2.2963853941130687E-3</v>
      </c>
    </row>
    <row r="122" spans="1:24" x14ac:dyDescent="0.25">
      <c r="A122" t="s">
        <v>20</v>
      </c>
      <c r="B122">
        <v>0.3010299956639812</v>
      </c>
      <c r="C122">
        <v>0.25527250510330607</v>
      </c>
      <c r="D122">
        <v>0.68394713075151214</v>
      </c>
      <c r="E122">
        <v>1.414973347970818</v>
      </c>
      <c r="S122" s="6">
        <v>15</v>
      </c>
      <c r="T122" s="6">
        <v>1.0945563220152006</v>
      </c>
      <c r="U122" s="6">
        <v>5.8142231023623481E-3</v>
      </c>
      <c r="V122">
        <f t="shared" si="37"/>
        <v>12.432438570023425</v>
      </c>
      <c r="W122" s="1">
        <f t="shared" si="38"/>
        <v>0.16756142997657442</v>
      </c>
      <c r="X122">
        <f t="shared" si="39"/>
        <v>1.3298526188617018E-2</v>
      </c>
    </row>
    <row r="123" spans="1:24" x14ac:dyDescent="0.25">
      <c r="A123" t="s">
        <v>21</v>
      </c>
      <c r="B123">
        <v>0.36172783601759284</v>
      </c>
      <c r="C123">
        <v>0.40654018043395512</v>
      </c>
      <c r="D123">
        <v>0.81756536955978076</v>
      </c>
      <c r="E123">
        <v>1.6434526764861874</v>
      </c>
      <c r="S123" s="6">
        <v>16</v>
      </c>
      <c r="T123" s="6">
        <v>1.6381116856116977</v>
      </c>
      <c r="U123" s="6">
        <v>2.4646146069876362E-2</v>
      </c>
      <c r="V123">
        <f t="shared" si="37"/>
        <v>43.462197963398026</v>
      </c>
      <c r="W123" s="1">
        <f t="shared" si="38"/>
        <v>2.537802036601974</v>
      </c>
      <c r="X123">
        <f t="shared" si="39"/>
        <v>5.5169609491347263E-2</v>
      </c>
    </row>
    <row r="124" spans="1:24" x14ac:dyDescent="0.25">
      <c r="A124" t="s">
        <v>22</v>
      </c>
      <c r="B124">
        <v>0.3979400086720376</v>
      </c>
      <c r="C124">
        <v>0.40654018043395512</v>
      </c>
      <c r="D124">
        <v>0.86332286012045589</v>
      </c>
      <c r="E124">
        <v>1.6608654780038692</v>
      </c>
      <c r="S124" s="6">
        <v>17</v>
      </c>
      <c r="T124" s="6">
        <v>1.4033794776766593</v>
      </c>
      <c r="U124" s="6">
        <v>1.1593870294158704E-2</v>
      </c>
      <c r="V124">
        <f t="shared" si="37"/>
        <v>25.315090113717133</v>
      </c>
      <c r="W124" s="1">
        <f t="shared" si="38"/>
        <v>0.68490988628286686</v>
      </c>
      <c r="X124">
        <f t="shared" si="39"/>
        <v>2.6342687933956419E-2</v>
      </c>
    </row>
    <row r="125" spans="1:24" x14ac:dyDescent="0.25">
      <c r="A125" t="s">
        <v>23</v>
      </c>
      <c r="B125">
        <v>0.3979400086720376</v>
      </c>
      <c r="C125">
        <v>0.25527250510330607</v>
      </c>
      <c r="D125">
        <v>0.69897000433601886</v>
      </c>
      <c r="E125">
        <v>1.4913616938342726</v>
      </c>
      <c r="S125" s="6">
        <v>18</v>
      </c>
      <c r="T125" s="6">
        <v>1.6138124812830104</v>
      </c>
      <c r="U125" s="6">
        <v>2.9640195203177067E-2</v>
      </c>
      <c r="V125">
        <f t="shared" si="37"/>
        <v>41.097223410171878</v>
      </c>
      <c r="W125" s="1">
        <f t="shared" si="38"/>
        <v>2.9027765898281217</v>
      </c>
      <c r="X125">
        <f t="shared" si="39"/>
        <v>6.5972195223366406E-2</v>
      </c>
    </row>
    <row r="126" spans="1:24" x14ac:dyDescent="0.25">
      <c r="A126" t="s">
        <v>32</v>
      </c>
      <c r="B126">
        <v>0.44715803134221921</v>
      </c>
      <c r="C126">
        <v>0.3222192947339193</v>
      </c>
      <c r="D126">
        <v>0.80617997398388719</v>
      </c>
      <c r="E126">
        <v>1.6334684555795864</v>
      </c>
      <c r="S126" s="6">
        <v>19</v>
      </c>
      <c r="T126" s="6">
        <v>1.6561159333950333</v>
      </c>
      <c r="U126" s="6">
        <v>4.7495446088359206E-3</v>
      </c>
      <c r="V126">
        <f t="shared" si="37"/>
        <v>45.301849546896399</v>
      </c>
      <c r="W126" s="1">
        <f t="shared" si="38"/>
        <v>0.49815045310359807</v>
      </c>
      <c r="X126">
        <f t="shared" si="39"/>
        <v>1.0876647447676814E-2</v>
      </c>
    </row>
    <row r="127" spans="1:24" x14ac:dyDescent="0.25">
      <c r="A127" t="s">
        <v>24</v>
      </c>
      <c r="B127">
        <v>0.50514997831990605</v>
      </c>
      <c r="C127">
        <v>0.55630250076728727</v>
      </c>
      <c r="D127">
        <v>0.90848501887864974</v>
      </c>
      <c r="E127">
        <v>1.9030899869919435</v>
      </c>
      <c r="S127" s="6">
        <v>20</v>
      </c>
      <c r="T127" s="6">
        <v>1.5042828664377037</v>
      </c>
      <c r="U127" s="6">
        <v>-1.2921172603431064E-2</v>
      </c>
      <c r="V127">
        <f t="shared" si="37"/>
        <v>31.936172575480768</v>
      </c>
      <c r="W127" s="1">
        <f t="shared" si="38"/>
        <v>-0.93617257548076793</v>
      </c>
      <c r="X127">
        <f t="shared" si="39"/>
        <v>3.0199115338089288E-2</v>
      </c>
    </row>
    <row r="128" spans="1:24" x14ac:dyDescent="0.25">
      <c r="A128" t="s">
        <v>33</v>
      </c>
      <c r="B128">
        <v>0.54406804435027567</v>
      </c>
      <c r="C128">
        <v>0.60745502321466849</v>
      </c>
      <c r="D128">
        <v>0.98944981766669182</v>
      </c>
      <c r="E128">
        <v>1.9912260756924949</v>
      </c>
      <c r="S128" s="6">
        <v>21</v>
      </c>
      <c r="T128" s="6">
        <v>1.6258012222906755</v>
      </c>
      <c r="U128" s="6">
        <v>7.6672332889109462E-3</v>
      </c>
      <c r="V128">
        <f>10^T128</f>
        <v>42.24752020120323</v>
      </c>
      <c r="W128" s="1">
        <f t="shared" si="38"/>
        <v>0.75247979879677018</v>
      </c>
      <c r="X128">
        <f t="shared" si="39"/>
        <v>1.749953020457605E-2</v>
      </c>
    </row>
    <row r="129" spans="1:24" x14ac:dyDescent="0.25">
      <c r="A129" t="s">
        <v>25</v>
      </c>
      <c r="B129">
        <v>0.65321251377534373</v>
      </c>
      <c r="C129">
        <v>0.17609125905568124</v>
      </c>
      <c r="D129">
        <v>0.70586371228391931</v>
      </c>
      <c r="E129">
        <v>1.6821450763738317</v>
      </c>
      <c r="S129" s="6">
        <v>22</v>
      </c>
      <c r="T129" s="6">
        <v>1.9026940920976498</v>
      </c>
      <c r="U129" s="6">
        <v>3.9589489429370239E-4</v>
      </c>
      <c r="V129" s="16">
        <f>10^T129</f>
        <v>79.92710669458927</v>
      </c>
      <c r="W129" s="1">
        <f>80-V129</f>
        <v>7.2893305410730136E-2</v>
      </c>
      <c r="X129">
        <f>ABS(W129/80)</f>
        <v>9.1116631763412672E-4</v>
      </c>
    </row>
    <row r="130" spans="1:24" x14ac:dyDescent="0.25">
      <c r="A130" t="s">
        <v>34</v>
      </c>
      <c r="B130">
        <v>0.74036268949424389</v>
      </c>
      <c r="C130">
        <v>0.69897000433601886</v>
      </c>
      <c r="D130">
        <v>1.1089031276673134</v>
      </c>
      <c r="E130">
        <v>2.2833012287035497</v>
      </c>
      <c r="S130" s="6">
        <v>23</v>
      </c>
      <c r="T130" s="6">
        <v>1.9967769024570967</v>
      </c>
      <c r="U130" s="6">
        <v>-5.550826764601835E-3</v>
      </c>
      <c r="V130">
        <f>10^T130</f>
        <v>99.26060146513629</v>
      </c>
      <c r="W130" s="1">
        <f t="shared" si="38"/>
        <v>-1.2606014651362898</v>
      </c>
      <c r="X130">
        <f t="shared" si="39"/>
        <v>1.2863280256492754E-2</v>
      </c>
    </row>
    <row r="131" spans="1:24" x14ac:dyDescent="0.25">
      <c r="A131" t="s">
        <v>26</v>
      </c>
      <c r="B131">
        <v>0.77815125038364363</v>
      </c>
      <c r="C131">
        <v>0.76342799356293722</v>
      </c>
      <c r="D131">
        <v>1.1846914308175989</v>
      </c>
      <c r="E131">
        <v>2.3979400086720375</v>
      </c>
      <c r="S131" s="6">
        <v>24</v>
      </c>
      <c r="T131" s="6">
        <v>1.6967095039734301</v>
      </c>
      <c r="U131" s="6">
        <v>-1.4564427599598417E-2</v>
      </c>
      <c r="V131">
        <f t="shared" ref="V131:V135" si="40">10^T131</f>
        <v>49.740426403711901</v>
      </c>
      <c r="W131" s="1">
        <f t="shared" si="38"/>
        <v>-1.6404264037118992</v>
      </c>
      <c r="X131">
        <f t="shared" si="39"/>
        <v>3.410449903766942E-2</v>
      </c>
    </row>
    <row r="132" spans="1:24" x14ac:dyDescent="0.25">
      <c r="A132" t="s">
        <v>27</v>
      </c>
      <c r="B132">
        <v>0.77815125038364363</v>
      </c>
      <c r="C132">
        <v>0.47275644931721239</v>
      </c>
      <c r="D132">
        <v>0.83442070368153254</v>
      </c>
      <c r="E132">
        <v>2.1139433523068369</v>
      </c>
      <c r="S132" s="6">
        <v>25</v>
      </c>
      <c r="T132" s="6">
        <v>2.2918249848836276</v>
      </c>
      <c r="U132" s="6">
        <v>-8.523756180077946E-3</v>
      </c>
      <c r="V132">
        <f t="shared" si="40"/>
        <v>195.8055443215215</v>
      </c>
      <c r="W132" s="1">
        <f t="shared" si="38"/>
        <v>-3.805544321521495</v>
      </c>
      <c r="X132">
        <f t="shared" si="39"/>
        <v>1.9820543341257785E-2</v>
      </c>
    </row>
    <row r="133" spans="1:24" x14ac:dyDescent="0.25">
      <c r="A133" t="s">
        <v>28</v>
      </c>
      <c r="B133">
        <v>0.85125834871907524</v>
      </c>
      <c r="C133">
        <v>0.23044892137827391</v>
      </c>
      <c r="D133">
        <v>0.65705585285710388</v>
      </c>
      <c r="E133">
        <v>1.9242792860618816</v>
      </c>
      <c r="S133" s="6">
        <v>26</v>
      </c>
      <c r="T133" s="6">
        <v>2.395857760770209</v>
      </c>
      <c r="U133" s="6">
        <v>2.0822479018285378E-3</v>
      </c>
      <c r="V133">
        <f t="shared" si="40"/>
        <v>248.80423063578502</v>
      </c>
      <c r="W133" s="1">
        <f t="shared" si="38"/>
        <v>1.195769364214982</v>
      </c>
      <c r="X133">
        <f t="shared" si="39"/>
        <v>4.7830774568599285E-3</v>
      </c>
    </row>
    <row r="134" spans="1:24" x14ac:dyDescent="0.25">
      <c r="A134" t="s">
        <v>35</v>
      </c>
      <c r="B134">
        <v>0.90308998699194354</v>
      </c>
      <c r="C134">
        <v>0.2380461031287954</v>
      </c>
      <c r="D134">
        <v>0.72181061521254652</v>
      </c>
      <c r="E134">
        <v>1.9956351945975499</v>
      </c>
      <c r="S134" s="6">
        <v>27</v>
      </c>
      <c r="T134" s="6">
        <v>2.1001524350366667</v>
      </c>
      <c r="U134" s="6">
        <v>1.3790917270170233E-2</v>
      </c>
      <c r="V134">
        <f t="shared" si="40"/>
        <v>125.93673654268851</v>
      </c>
      <c r="W134" s="1">
        <f t="shared" si="38"/>
        <v>4.0632634573114927</v>
      </c>
      <c r="X134">
        <f t="shared" si="39"/>
        <v>3.1255872748549941E-2</v>
      </c>
    </row>
    <row r="135" spans="1:24" x14ac:dyDescent="0.25">
      <c r="S135" s="6">
        <v>28</v>
      </c>
      <c r="T135" s="6">
        <v>1.9416019809034435</v>
      </c>
      <c r="U135" s="6">
        <v>-1.7322694841561903E-2</v>
      </c>
      <c r="V135">
        <f t="shared" si="40"/>
        <v>87.41822437103832</v>
      </c>
      <c r="W135" s="1">
        <f t="shared" si="38"/>
        <v>-3.4182243710383204</v>
      </c>
      <c r="X135">
        <f t="shared" si="39"/>
        <v>4.069314727426572E-2</v>
      </c>
    </row>
    <row r="136" spans="1:24" ht="15.75" thickBot="1" x14ac:dyDescent="0.3">
      <c r="S136" s="7">
        <v>29</v>
      </c>
      <c r="T136" s="7">
        <v>2.0087474708850541</v>
      </c>
      <c r="U136" s="7">
        <v>-1.3112276287504221E-2</v>
      </c>
      <c r="V136">
        <f>10^T136</f>
        <v>102.03460108151621</v>
      </c>
      <c r="W136" s="1">
        <f t="shared" si="38"/>
        <v>-3.0346010815162145</v>
      </c>
      <c r="X136">
        <f t="shared" si="39"/>
        <v>3.065253617693146E-2</v>
      </c>
    </row>
    <row r="137" spans="1:24" x14ac:dyDescent="0.25">
      <c r="W137" s="3" t="s">
        <v>77</v>
      </c>
      <c r="X137" s="3">
        <f>AVERAGE(X108:X136)</f>
        <v>3.1215855221705714E-2</v>
      </c>
    </row>
    <row r="142" spans="1:24" x14ac:dyDescent="0.25">
      <c r="A142" s="3" t="s">
        <v>0</v>
      </c>
      <c r="B142" s="3" t="s">
        <v>38</v>
      </c>
      <c r="C142" s="3" t="s">
        <v>39</v>
      </c>
      <c r="D142" s="3" t="s">
        <v>41</v>
      </c>
      <c r="E142" s="3" t="s">
        <v>99</v>
      </c>
      <c r="F142" s="3" t="s">
        <v>40</v>
      </c>
    </row>
    <row r="143" spans="1:24" x14ac:dyDescent="0.25">
      <c r="A143" t="s">
        <v>6</v>
      </c>
      <c r="B143" s="1">
        <v>0.5</v>
      </c>
      <c r="C143" s="1">
        <v>5</v>
      </c>
      <c r="D143" s="1">
        <v>10.47</v>
      </c>
      <c r="E143" s="1">
        <v>7.4785714285714295</v>
      </c>
      <c r="F143" s="4">
        <v>15.9</v>
      </c>
      <c r="J143" t="s">
        <v>54</v>
      </c>
    </row>
    <row r="144" spans="1:24" ht="15.75" thickBot="1" x14ac:dyDescent="0.3">
      <c r="A144" t="s">
        <v>7</v>
      </c>
      <c r="B144" s="1">
        <v>0.6</v>
      </c>
      <c r="C144" s="1">
        <v>5.3</v>
      </c>
      <c r="D144" s="1">
        <v>10.23</v>
      </c>
      <c r="E144" s="1">
        <v>7.3071428571428578</v>
      </c>
      <c r="F144" s="4">
        <v>19</v>
      </c>
      <c r="S144" t="s">
        <v>67</v>
      </c>
    </row>
    <row r="145" spans="1:21" ht="15.75" thickBot="1" x14ac:dyDescent="0.3">
      <c r="A145" t="s">
        <v>8</v>
      </c>
      <c r="B145" s="1">
        <v>0.8</v>
      </c>
      <c r="C145" s="1">
        <v>1.35</v>
      </c>
      <c r="D145" s="1">
        <v>3.2</v>
      </c>
      <c r="E145" s="1">
        <v>2</v>
      </c>
      <c r="F145" s="4">
        <v>7.5</v>
      </c>
      <c r="J145" s="9" t="s">
        <v>55</v>
      </c>
      <c r="K145" s="9"/>
    </row>
    <row r="146" spans="1:21" x14ac:dyDescent="0.25">
      <c r="A146" t="s">
        <v>9</v>
      </c>
      <c r="B146" s="1">
        <v>0.9</v>
      </c>
      <c r="C146" s="1">
        <v>2.1</v>
      </c>
      <c r="D146" s="1">
        <v>5.71</v>
      </c>
      <c r="E146" s="1">
        <v>3.5687499999999996</v>
      </c>
      <c r="F146" s="4">
        <v>13.9</v>
      </c>
      <c r="J146" s="6" t="s">
        <v>56</v>
      </c>
      <c r="K146" s="6">
        <v>0.97204529793129413</v>
      </c>
      <c r="S146" s="8" t="s">
        <v>68</v>
      </c>
      <c r="T146" s="8" t="s">
        <v>69</v>
      </c>
      <c r="U146" s="8" t="s">
        <v>70</v>
      </c>
    </row>
    <row r="147" spans="1:21" x14ac:dyDescent="0.25">
      <c r="A147" t="s">
        <v>10</v>
      </c>
      <c r="B147" s="1">
        <v>0.99</v>
      </c>
      <c r="C147" s="1">
        <v>1.05</v>
      </c>
      <c r="D147" s="1">
        <v>3.02</v>
      </c>
      <c r="E147" s="1">
        <v>1.8875</v>
      </c>
      <c r="F147" s="4">
        <v>7.3</v>
      </c>
      <c r="J147" s="6" t="s">
        <v>57</v>
      </c>
      <c r="K147" s="6">
        <v>0.94487206123033829</v>
      </c>
      <c r="S147" s="6">
        <v>1</v>
      </c>
      <c r="T147" s="6">
        <v>9.0535364441377908</v>
      </c>
      <c r="U147" s="6">
        <v>6.8464635558622096</v>
      </c>
    </row>
    <row r="148" spans="1:21" x14ac:dyDescent="0.25">
      <c r="A148" t="s">
        <v>11</v>
      </c>
      <c r="B148" s="1">
        <v>1</v>
      </c>
      <c r="C148" s="1">
        <v>3.16</v>
      </c>
      <c r="D148" s="1">
        <v>7.43</v>
      </c>
      <c r="E148" s="1">
        <v>4.6437499999999998</v>
      </c>
      <c r="F148" s="4">
        <v>21</v>
      </c>
      <c r="J148" s="6" t="s">
        <v>58</v>
      </c>
      <c r="K148" s="6">
        <v>0.93568407143539467</v>
      </c>
      <c r="S148" s="6">
        <v>2</v>
      </c>
      <c r="T148" s="6">
        <v>18.482312313360126</v>
      </c>
      <c r="U148" s="6">
        <v>0.5176876866398743</v>
      </c>
    </row>
    <row r="149" spans="1:21" x14ac:dyDescent="0.25">
      <c r="A149" t="s">
        <v>12</v>
      </c>
      <c r="B149" s="1">
        <v>1</v>
      </c>
      <c r="C149" s="1">
        <v>3</v>
      </c>
      <c r="D149" s="1">
        <v>6</v>
      </c>
      <c r="E149" s="1">
        <v>4</v>
      </c>
      <c r="F149" s="4">
        <v>21</v>
      </c>
      <c r="J149" s="6" t="s">
        <v>59</v>
      </c>
      <c r="K149" s="6">
        <v>14.32185638857829</v>
      </c>
      <c r="S149" s="6">
        <v>3</v>
      </c>
      <c r="T149" s="6">
        <v>-4.928628330424182</v>
      </c>
      <c r="U149" s="6">
        <v>12.428628330424182</v>
      </c>
    </row>
    <row r="150" spans="1:21" ht="15.75" thickBot="1" x14ac:dyDescent="0.3">
      <c r="A150" t="s">
        <v>13</v>
      </c>
      <c r="B150" s="1">
        <v>1</v>
      </c>
      <c r="C150" s="1">
        <v>5</v>
      </c>
      <c r="D150" s="1">
        <v>10.35</v>
      </c>
      <c r="E150" s="1">
        <v>6.0882352941176467</v>
      </c>
      <c r="F150" s="4">
        <v>33</v>
      </c>
      <c r="J150" s="7" t="s">
        <v>60</v>
      </c>
      <c r="K150" s="7">
        <v>29</v>
      </c>
      <c r="S150" s="6">
        <v>4</v>
      </c>
      <c r="T150" s="6">
        <v>-0.78850520152472825</v>
      </c>
      <c r="U150" s="6">
        <v>14.688505201524729</v>
      </c>
    </row>
    <row r="151" spans="1:21" x14ac:dyDescent="0.25">
      <c r="A151" t="s">
        <v>14</v>
      </c>
      <c r="B151" s="1">
        <v>1.2</v>
      </c>
      <c r="C151" s="1">
        <v>3.57</v>
      </c>
      <c r="D151" s="1">
        <v>9.6</v>
      </c>
      <c r="E151" s="1">
        <v>5.333333333333333</v>
      </c>
      <c r="F151" s="4">
        <v>29</v>
      </c>
      <c r="S151" s="6">
        <v>5</v>
      </c>
      <c r="T151" s="6">
        <v>-9.1867289861527155</v>
      </c>
      <c r="U151" s="6">
        <v>16.486728986152716</v>
      </c>
    </row>
    <row r="152" spans="1:21" ht="15.75" thickBot="1" x14ac:dyDescent="0.3">
      <c r="A152" t="s">
        <v>15</v>
      </c>
      <c r="B152" s="1">
        <v>1.2</v>
      </c>
      <c r="C152" s="1">
        <v>1.75</v>
      </c>
      <c r="D152" s="1">
        <v>4.5199999999999996</v>
      </c>
      <c r="E152" s="1">
        <v>2.5111111111111106</v>
      </c>
      <c r="F152" s="4">
        <v>13.9</v>
      </c>
      <c r="J152" t="s">
        <v>91</v>
      </c>
      <c r="S152" s="6">
        <v>6</v>
      </c>
      <c r="T152" s="6">
        <v>14.559638718332991</v>
      </c>
      <c r="U152" s="6">
        <v>6.4403612816670091</v>
      </c>
    </row>
    <row r="153" spans="1:21" x14ac:dyDescent="0.25">
      <c r="A153" t="s">
        <v>30</v>
      </c>
      <c r="B153" s="1">
        <v>1.2</v>
      </c>
      <c r="C153" s="4">
        <v>3.2</v>
      </c>
      <c r="D153" s="1">
        <v>6.67</v>
      </c>
      <c r="E153" s="1">
        <v>3.9235294117647062</v>
      </c>
      <c r="F153" s="1">
        <v>26.92</v>
      </c>
      <c r="J153" s="8"/>
      <c r="K153" s="8" t="s">
        <v>94</v>
      </c>
      <c r="L153" s="8" t="s">
        <v>95</v>
      </c>
      <c r="M153" s="8" t="s">
        <v>96</v>
      </c>
      <c r="N153" s="8" t="s">
        <v>97</v>
      </c>
      <c r="O153" s="8" t="s">
        <v>98</v>
      </c>
      <c r="S153" s="6">
        <v>7</v>
      </c>
      <c r="T153" s="6">
        <v>11.567950943753246</v>
      </c>
      <c r="U153" s="6">
        <v>9.432049056246754</v>
      </c>
    </row>
    <row r="154" spans="1:21" x14ac:dyDescent="0.25">
      <c r="A154" t="s">
        <v>16</v>
      </c>
      <c r="B154" s="1">
        <v>1.2</v>
      </c>
      <c r="C154" s="1">
        <v>1</v>
      </c>
      <c r="D154" s="1">
        <v>3.1</v>
      </c>
      <c r="E154" s="1">
        <v>1.9375</v>
      </c>
      <c r="F154" s="4">
        <v>8</v>
      </c>
      <c r="J154" s="6" t="s">
        <v>29</v>
      </c>
      <c r="K154" s="6">
        <v>4</v>
      </c>
      <c r="L154" s="6">
        <v>84374.482834176495</v>
      </c>
      <c r="M154" s="6">
        <v>21093.620708544124</v>
      </c>
      <c r="N154" s="6">
        <v>102.8377351649132</v>
      </c>
      <c r="O154" s="6">
        <v>9.7212514916718003E-15</v>
      </c>
      <c r="S154" s="6">
        <v>8</v>
      </c>
      <c r="T154" s="6">
        <v>50.962505056980405</v>
      </c>
      <c r="U154" s="6">
        <v>-17.962505056980405</v>
      </c>
    </row>
    <row r="155" spans="1:21" x14ac:dyDescent="0.25">
      <c r="A155" t="s">
        <v>17</v>
      </c>
      <c r="B155" s="1">
        <v>1.5</v>
      </c>
      <c r="C155" s="1">
        <v>3</v>
      </c>
      <c r="D155" s="1">
        <v>8.6999999999999993</v>
      </c>
      <c r="E155" s="1">
        <v>3.9545454545454537</v>
      </c>
      <c r="F155" s="4">
        <v>33</v>
      </c>
      <c r="J155" s="6" t="s">
        <v>92</v>
      </c>
      <c r="K155" s="6">
        <v>24</v>
      </c>
      <c r="L155" s="6">
        <v>4922.7736899614583</v>
      </c>
      <c r="M155" s="6">
        <v>205.11557041506077</v>
      </c>
      <c r="N155" s="6"/>
      <c r="O155" s="6"/>
      <c r="S155" s="6">
        <v>9</v>
      </c>
      <c r="T155" s="6">
        <v>32.588267430779894</v>
      </c>
      <c r="U155" s="6">
        <v>-3.5882674307798936</v>
      </c>
    </row>
    <row r="156" spans="1:21" ht="15.75" thickBot="1" x14ac:dyDescent="0.3">
      <c r="A156" t="s">
        <v>18</v>
      </c>
      <c r="B156" s="1">
        <v>1.5</v>
      </c>
      <c r="C156" s="1">
        <v>3.17</v>
      </c>
      <c r="D156" s="1">
        <v>8.4600000000000009</v>
      </c>
      <c r="E156" s="1">
        <v>4.4526315789473694</v>
      </c>
      <c r="F156" s="4">
        <v>33</v>
      </c>
      <c r="J156" s="7" t="s">
        <v>93</v>
      </c>
      <c r="K156" s="7">
        <v>28</v>
      </c>
      <c r="L156" s="7">
        <v>89297.256524137949</v>
      </c>
      <c r="M156" s="7"/>
      <c r="N156" s="7"/>
      <c r="O156" s="7"/>
      <c r="S156" s="6">
        <v>10</v>
      </c>
      <c r="T156" s="6">
        <v>9.0339710879056412</v>
      </c>
      <c r="U156" s="6">
        <v>4.8660289120943592</v>
      </c>
    </row>
    <row r="157" spans="1:21" ht="15.75" thickBot="1" x14ac:dyDescent="0.3">
      <c r="A157" t="s">
        <v>31</v>
      </c>
      <c r="B157" s="1">
        <v>1.6</v>
      </c>
      <c r="C157" s="4">
        <v>1.1000000000000001</v>
      </c>
      <c r="D157" s="1">
        <v>3.13</v>
      </c>
      <c r="E157" s="1">
        <v>1.6473684210526316</v>
      </c>
      <c r="F157" s="1">
        <v>12.6</v>
      </c>
      <c r="S157" s="6">
        <v>11</v>
      </c>
      <c r="T157" s="6">
        <v>28.085554166782117</v>
      </c>
      <c r="U157" s="6">
        <v>-1.1655541667821154</v>
      </c>
    </row>
    <row r="158" spans="1:21" x14ac:dyDescent="0.25">
      <c r="A158" t="s">
        <v>19</v>
      </c>
      <c r="B158" s="1">
        <v>1.8</v>
      </c>
      <c r="C158" s="1">
        <v>3.45</v>
      </c>
      <c r="D158" s="1">
        <v>9.4</v>
      </c>
      <c r="E158" s="1">
        <v>4.7</v>
      </c>
      <c r="F158" s="4">
        <v>46</v>
      </c>
      <c r="J158" s="8"/>
      <c r="K158" s="8" t="s">
        <v>62</v>
      </c>
      <c r="L158" s="8" t="s">
        <v>59</v>
      </c>
      <c r="M158" s="8" t="s">
        <v>63</v>
      </c>
      <c r="N158" s="8" t="s">
        <v>64</v>
      </c>
      <c r="O158" s="8" t="s">
        <v>65</v>
      </c>
      <c r="P158" s="8" t="s">
        <v>66</v>
      </c>
      <c r="S158" s="6">
        <v>12</v>
      </c>
      <c r="T158" s="6">
        <v>-9.070341292192218</v>
      </c>
      <c r="U158" s="6">
        <v>17.070341292192218</v>
      </c>
    </row>
    <row r="159" spans="1:21" x14ac:dyDescent="0.25">
      <c r="A159" t="s">
        <v>20</v>
      </c>
      <c r="B159" s="1">
        <v>2</v>
      </c>
      <c r="C159" s="1">
        <v>1.8</v>
      </c>
      <c r="D159" s="1">
        <v>4.83</v>
      </c>
      <c r="E159" s="1">
        <v>2.2999999999999998</v>
      </c>
      <c r="F159" s="4">
        <v>26</v>
      </c>
      <c r="J159" s="6" t="s">
        <v>61</v>
      </c>
      <c r="K159" s="6">
        <v>-24.395097520166857</v>
      </c>
      <c r="L159" s="6">
        <v>10.300924317293619</v>
      </c>
      <c r="M159" s="6">
        <v>-2.3682435448255217</v>
      </c>
      <c r="N159" s="6">
        <v>2.626950323870424E-2</v>
      </c>
      <c r="O159" s="6">
        <v>-45.655160402068304</v>
      </c>
      <c r="P159" s="6">
        <v>-3.135034638265406</v>
      </c>
      <c r="S159" s="6">
        <v>13</v>
      </c>
      <c r="T159" s="6">
        <v>50.15469974663533</v>
      </c>
      <c r="U159" s="6">
        <v>-17.15469974663533</v>
      </c>
    </row>
    <row r="160" spans="1:21" x14ac:dyDescent="0.25">
      <c r="A160" t="s">
        <v>21</v>
      </c>
      <c r="B160" s="1">
        <v>2.2999999999999998</v>
      </c>
      <c r="C160" s="1">
        <v>2.5499999999999998</v>
      </c>
      <c r="D160" s="1">
        <v>6.57</v>
      </c>
      <c r="E160" s="1">
        <v>2.8565217391304349</v>
      </c>
      <c r="F160" s="4">
        <v>44</v>
      </c>
      <c r="J160" s="6" t="s">
        <v>38</v>
      </c>
      <c r="K160" s="6">
        <v>7.9484978708998355</v>
      </c>
      <c r="L160" s="6">
        <v>2.2412942797272519</v>
      </c>
      <c r="M160" s="6">
        <v>3.5463874346152822</v>
      </c>
      <c r="N160" s="6">
        <v>1.6423838393007215E-3</v>
      </c>
      <c r="O160" s="6">
        <v>3.3226938307856386</v>
      </c>
      <c r="P160" s="6">
        <v>12.574301911014032</v>
      </c>
      <c r="S160" s="6">
        <v>14</v>
      </c>
      <c r="T160" s="6">
        <v>36.88903657056396</v>
      </c>
      <c r="U160" s="6">
        <v>-3.8890365705639596</v>
      </c>
    </row>
    <row r="161" spans="1:21" x14ac:dyDescent="0.25">
      <c r="A161" t="s">
        <v>22</v>
      </c>
      <c r="B161" s="1">
        <v>2.5</v>
      </c>
      <c r="C161" s="1">
        <v>2.5499999999999998</v>
      </c>
      <c r="D161" s="1">
        <v>7.3</v>
      </c>
      <c r="E161" s="1">
        <v>2.8076923076923075</v>
      </c>
      <c r="F161" s="4">
        <v>45.8</v>
      </c>
      <c r="J161" s="6" t="s">
        <v>39</v>
      </c>
      <c r="K161" s="6">
        <v>22.453595597063156</v>
      </c>
      <c r="L161" s="6">
        <v>8.9261785393761066</v>
      </c>
      <c r="M161" s="6">
        <v>2.5154768637007954</v>
      </c>
      <c r="N161" s="6">
        <v>1.8987767157006518E-2</v>
      </c>
      <c r="O161" s="6">
        <v>4.0308685488098597</v>
      </c>
      <c r="P161" s="6">
        <v>40.876322645316449</v>
      </c>
      <c r="S161" s="6">
        <v>15</v>
      </c>
      <c r="T161" s="6">
        <v>4.9498610062235002</v>
      </c>
      <c r="U161" s="6">
        <v>7.6501389937764994</v>
      </c>
    </row>
    <row r="162" spans="1:21" x14ac:dyDescent="0.25">
      <c r="A162" t="s">
        <v>23</v>
      </c>
      <c r="B162" s="1">
        <v>2.5</v>
      </c>
      <c r="C162" s="1">
        <v>1.8</v>
      </c>
      <c r="D162" s="1">
        <v>5</v>
      </c>
      <c r="E162" s="1">
        <v>2.0833333333333335</v>
      </c>
      <c r="F162" s="4">
        <v>31</v>
      </c>
      <c r="J162" s="6" t="s">
        <v>41</v>
      </c>
      <c r="K162" s="6">
        <v>12.342174680360676</v>
      </c>
      <c r="L162" s="6">
        <v>3.2384380572470319</v>
      </c>
      <c r="M162" s="6">
        <v>3.8111504565422045</v>
      </c>
      <c r="N162" s="6">
        <v>8.4796681738093889E-4</v>
      </c>
      <c r="O162" s="6">
        <v>5.65836703208707</v>
      </c>
      <c r="P162" s="6">
        <v>19.025982328634282</v>
      </c>
      <c r="S162" s="6">
        <v>16</v>
      </c>
      <c r="T162" s="6">
        <v>50.149386423319555</v>
      </c>
      <c r="U162" s="6">
        <v>-4.1493864233195552</v>
      </c>
    </row>
    <row r="163" spans="1:21" ht="15.75" thickBot="1" x14ac:dyDescent="0.3">
      <c r="A163" t="s">
        <v>32</v>
      </c>
      <c r="B163" s="1">
        <v>2.8</v>
      </c>
      <c r="C163" s="4">
        <v>2.1</v>
      </c>
      <c r="D163" s="1">
        <v>6.4</v>
      </c>
      <c r="E163" s="1">
        <v>2.56</v>
      </c>
      <c r="F163" s="1">
        <v>43</v>
      </c>
      <c r="J163" s="7" t="s">
        <v>42</v>
      </c>
      <c r="K163" s="7">
        <v>-28.349821070083312</v>
      </c>
      <c r="L163" s="7">
        <v>4.8838071209184424</v>
      </c>
      <c r="M163" s="7">
        <v>-5.8048609144809715</v>
      </c>
      <c r="N163" s="7">
        <v>5.5159104541069828E-6</v>
      </c>
      <c r="O163" s="7">
        <v>-38.429503562215594</v>
      </c>
      <c r="P163" s="7">
        <v>-18.27013857795103</v>
      </c>
      <c r="S163" s="6">
        <v>17</v>
      </c>
      <c r="T163" s="6">
        <v>26.326485541296947</v>
      </c>
      <c r="U163" s="6">
        <v>-0.32648554129694674</v>
      </c>
    </row>
    <row r="164" spans="1:21" x14ac:dyDescent="0.25">
      <c r="A164" t="s">
        <v>24</v>
      </c>
      <c r="B164" s="1">
        <v>3.2</v>
      </c>
      <c r="C164" s="1">
        <v>3.6</v>
      </c>
      <c r="D164" s="1">
        <v>8.1</v>
      </c>
      <c r="E164" s="1">
        <v>2.7931034482758621</v>
      </c>
      <c r="F164" s="4">
        <v>80</v>
      </c>
      <c r="S164" s="6">
        <v>18</v>
      </c>
      <c r="T164" s="6">
        <v>51.249323818232426</v>
      </c>
      <c r="U164" s="6">
        <v>-7.2493238182324262</v>
      </c>
    </row>
    <row r="165" spans="1:21" x14ac:dyDescent="0.25">
      <c r="A165" t="s">
        <v>33</v>
      </c>
      <c r="B165" s="1">
        <v>3.5</v>
      </c>
      <c r="C165" s="4">
        <v>4.05</v>
      </c>
      <c r="D165" s="1">
        <v>9.76</v>
      </c>
      <c r="E165" s="1">
        <v>3.4857142857142858</v>
      </c>
      <c r="F165" s="1">
        <v>98</v>
      </c>
      <c r="S165" s="6">
        <v>19</v>
      </c>
      <c r="T165" s="6">
        <v>63.233116553300491</v>
      </c>
      <c r="U165" s="6">
        <v>-17.433116553300493</v>
      </c>
    </row>
    <row r="166" spans="1:21" x14ac:dyDescent="0.25">
      <c r="A166" t="s">
        <v>25</v>
      </c>
      <c r="B166" s="1">
        <v>4.5</v>
      </c>
      <c r="C166" s="1">
        <v>1.5</v>
      </c>
      <c r="D166" s="1">
        <v>5.08</v>
      </c>
      <c r="E166" s="1">
        <v>1.5874999999999999</v>
      </c>
      <c r="F166" s="4">
        <v>48.1</v>
      </c>
      <c r="S166" s="6">
        <v>20</v>
      </c>
      <c r="T166" s="6">
        <v>38.541365404259565</v>
      </c>
      <c r="U166" s="6">
        <v>-7.5413654042595653</v>
      </c>
    </row>
    <row r="167" spans="1:21" x14ac:dyDescent="0.25">
      <c r="A167" t="s">
        <v>34</v>
      </c>
      <c r="B167" s="1">
        <v>5.5</v>
      </c>
      <c r="C167" s="4">
        <v>5</v>
      </c>
      <c r="D167" s="1">
        <v>12.85</v>
      </c>
      <c r="E167" s="1">
        <v>3.7794117647058822</v>
      </c>
      <c r="F167" s="1">
        <v>192</v>
      </c>
      <c r="S167" s="6">
        <v>21</v>
      </c>
      <c r="T167" s="6">
        <v>51.427623287080365</v>
      </c>
      <c r="U167" s="6">
        <v>-8.4276232870803653</v>
      </c>
    </row>
    <row r="168" spans="1:21" x14ac:dyDescent="0.25">
      <c r="A168" t="s">
        <v>26</v>
      </c>
      <c r="B168" s="1">
        <v>6</v>
      </c>
      <c r="C168" s="1">
        <v>5.8</v>
      </c>
      <c r="D168" s="1">
        <v>15.3</v>
      </c>
      <c r="E168" s="1">
        <v>4.5</v>
      </c>
      <c r="F168" s="4">
        <v>250</v>
      </c>
      <c r="S168" s="6">
        <v>22</v>
      </c>
      <c r="T168" s="6">
        <v>102.66067173820807</v>
      </c>
      <c r="U168" s="6">
        <v>-22.660671738208066</v>
      </c>
    </row>
    <row r="169" spans="1:21" x14ac:dyDescent="0.25">
      <c r="A169" t="s">
        <v>27</v>
      </c>
      <c r="B169" s="1">
        <v>6</v>
      </c>
      <c r="C169" s="1">
        <v>2.97</v>
      </c>
      <c r="D169" s="1">
        <v>6.83</v>
      </c>
      <c r="E169" s="1">
        <v>2.0088235294117647</v>
      </c>
      <c r="F169" s="4">
        <v>130</v>
      </c>
      <c r="S169" s="6">
        <v>23</v>
      </c>
      <c r="T169" s="6">
        <v>116.00195577497527</v>
      </c>
      <c r="U169" s="6">
        <v>-18.001955774975272</v>
      </c>
    </row>
    <row r="170" spans="1:21" x14ac:dyDescent="0.25">
      <c r="A170" t="s">
        <v>28</v>
      </c>
      <c r="B170" s="1">
        <v>7.1</v>
      </c>
      <c r="C170" s="1">
        <v>1.7</v>
      </c>
      <c r="D170" s="1">
        <v>4.54</v>
      </c>
      <c r="E170" s="1">
        <v>1.2611111111111111</v>
      </c>
      <c r="F170" s="4">
        <v>84</v>
      </c>
      <c r="S170" s="6">
        <v>24</v>
      </c>
      <c r="T170" s="6">
        <v>62.746442721952128</v>
      </c>
      <c r="U170" s="6">
        <v>-14.646442721952127</v>
      </c>
    </row>
    <row r="171" spans="1:21" x14ac:dyDescent="0.25">
      <c r="A171" t="s">
        <v>35</v>
      </c>
      <c r="B171" s="1">
        <v>8</v>
      </c>
      <c r="C171" s="4">
        <v>1.73</v>
      </c>
      <c r="D171" s="1">
        <v>5.27</v>
      </c>
      <c r="E171" s="1">
        <v>1.4638888888888888</v>
      </c>
      <c r="F171" s="1">
        <v>99</v>
      </c>
      <c r="S171" s="6">
        <v>25</v>
      </c>
      <c r="T171" s="6">
        <v>183.04091611815312</v>
      </c>
      <c r="U171" s="6">
        <v>8.9590838818468796</v>
      </c>
    </row>
    <row r="172" spans="1:21" x14ac:dyDescent="0.25">
      <c r="S172" s="6">
        <v>26</v>
      </c>
      <c r="T172" s="6">
        <v>214.78782196234189</v>
      </c>
      <c r="U172" s="6">
        <v>35.212178037658106</v>
      </c>
    </row>
    <row r="173" spans="1:21" x14ac:dyDescent="0.25">
      <c r="S173" s="6">
        <v>27</v>
      </c>
      <c r="T173" s="6">
        <v>117.3303340751764</v>
      </c>
      <c r="U173" s="6">
        <v>12.669665924823605</v>
      </c>
    </row>
    <row r="174" spans="1:21" x14ac:dyDescent="0.25">
      <c r="S174" s="6">
        <v>28</v>
      </c>
      <c r="T174" s="6">
        <v>90.491548577572871</v>
      </c>
      <c r="U174" s="6">
        <v>-6.4915485775728712</v>
      </c>
    </row>
    <row r="175" spans="1:21" ht="15.75" thickBot="1" x14ac:dyDescent="0.3">
      <c r="S175" s="7">
        <v>29</v>
      </c>
      <c r="T175" s="7">
        <v>101.57987832896876</v>
      </c>
      <c r="U175" s="7">
        <v>-2.5798783289687606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14" sqref="A14"/>
    </sheetView>
  </sheetViews>
  <sheetFormatPr defaultRowHeight="15" x14ac:dyDescent="0.25"/>
  <cols>
    <col min="1" max="1" width="12.85546875" customWidth="1"/>
    <col min="2" max="2" width="11.140625" customWidth="1"/>
    <col min="5" max="5" width="16.5703125" customWidth="1"/>
    <col min="8" max="8" width="14.7109375" customWidth="1"/>
    <col min="9" max="9" width="13.42578125" customWidth="1"/>
  </cols>
  <sheetData>
    <row r="1" spans="1:9" x14ac:dyDescent="0.25">
      <c r="A1" s="3" t="s">
        <v>47</v>
      </c>
      <c r="B1">
        <v>4</v>
      </c>
      <c r="E1" s="9" t="s">
        <v>55</v>
      </c>
      <c r="F1" s="9"/>
      <c r="H1" s="8"/>
      <c r="I1" s="8" t="s">
        <v>62</v>
      </c>
    </row>
    <row r="2" spans="1:9" x14ac:dyDescent="0.25">
      <c r="A2" s="3" t="s">
        <v>86</v>
      </c>
      <c r="B2">
        <f>B1*2</f>
        <v>8</v>
      </c>
      <c r="E2" s="6" t="s">
        <v>56</v>
      </c>
      <c r="F2" s="6">
        <v>0.99913344160902406</v>
      </c>
      <c r="H2" s="6" t="s">
        <v>61</v>
      </c>
      <c r="I2" s="17">
        <v>0.80325160298069431</v>
      </c>
    </row>
    <row r="3" spans="1:9" x14ac:dyDescent="0.25">
      <c r="A3" s="3" t="s">
        <v>90</v>
      </c>
      <c r="B3">
        <v>1.6</v>
      </c>
      <c r="E3" s="6" t="s">
        <v>57</v>
      </c>
      <c r="F3" s="6">
        <v>0.998267634141493</v>
      </c>
      <c r="H3" s="6" t="s">
        <v>71</v>
      </c>
      <c r="I3" s="17">
        <v>1.0510255207072439</v>
      </c>
    </row>
    <row r="4" spans="1:9" x14ac:dyDescent="0.25">
      <c r="A4" s="3" t="s">
        <v>89</v>
      </c>
      <c r="B4">
        <f>2.54*B2*B3</f>
        <v>32.512</v>
      </c>
      <c r="E4" s="6" t="s">
        <v>58</v>
      </c>
      <c r="F4" s="6">
        <v>0.99797890649840848</v>
      </c>
      <c r="H4" s="6" t="s">
        <v>72</v>
      </c>
      <c r="I4" s="17">
        <v>0.87556738793668432</v>
      </c>
    </row>
    <row r="5" spans="1:9" x14ac:dyDescent="0.25">
      <c r="A5" s="3" t="s">
        <v>87</v>
      </c>
      <c r="B5">
        <v>1000</v>
      </c>
      <c r="E5" s="6" t="s">
        <v>59</v>
      </c>
      <c r="F5" s="6">
        <v>1.8032850994998045E-2</v>
      </c>
      <c r="H5" s="6" t="s">
        <v>73</v>
      </c>
      <c r="I5" s="17">
        <v>0.12252367791255157</v>
      </c>
    </row>
    <row r="6" spans="1:9" ht="15.75" thickBot="1" x14ac:dyDescent="0.3">
      <c r="A6" s="3" t="s">
        <v>88</v>
      </c>
      <c r="B6">
        <f>B5*B4</f>
        <v>32512</v>
      </c>
      <c r="E6" s="7" t="s">
        <v>60</v>
      </c>
      <c r="F6" s="7">
        <v>29</v>
      </c>
      <c r="H6" s="7" t="s">
        <v>74</v>
      </c>
      <c r="I6" s="18">
        <v>-7.0509659344347997E-2</v>
      </c>
    </row>
    <row r="7" spans="1:9" x14ac:dyDescent="0.25">
      <c r="A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7" sqref="H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Данни</vt:lpstr>
      <vt:lpstr>1)</vt:lpstr>
      <vt:lpstr>2)</vt:lpstr>
      <vt:lpstr>3)</vt:lpstr>
      <vt:lpstr>4)</vt:lpstr>
      <vt:lpstr>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Teacher</cp:lastModifiedBy>
  <dcterms:created xsi:type="dcterms:W3CDTF">2022-12-19T08:47:31Z</dcterms:created>
  <dcterms:modified xsi:type="dcterms:W3CDTF">2023-05-15T13:07:15Z</dcterms:modified>
</cp:coreProperties>
</file>