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bpi\"/>
    </mc:Choice>
  </mc:AlternateContent>
  <bookViews>
    <workbookView xWindow="0" yWindow="0" windowWidth="15345" windowHeight="5430" activeTab="3"/>
  </bookViews>
  <sheets>
    <sheet name="BS" sheetId="1" r:id="rId1"/>
    <sheet name="PL" sheetId="2" r:id="rId2"/>
    <sheet name="CS" sheetId="3" r:id="rId3"/>
    <sheet name="分析表" sheetId="4" r:id="rId4"/>
  </sheets>
  <calcPr calcId="152511"/>
</workbook>
</file>

<file path=xl/calcChain.xml><?xml version="1.0" encoding="utf-8"?>
<calcChain xmlns="http://schemas.openxmlformats.org/spreadsheetml/2006/main">
  <c r="K7" i="4" l="1"/>
  <c r="K8" i="4"/>
  <c r="K6" i="4" l="1"/>
  <c r="K5" i="4"/>
  <c r="K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L39" i="4" l="1"/>
  <c r="B75" i="1" l="1"/>
  <c r="C69" i="1"/>
  <c r="D69" i="1"/>
  <c r="B69" i="1"/>
  <c r="B70" i="1" s="1"/>
  <c r="B88" i="1" s="1"/>
  <c r="C41" i="1"/>
  <c r="D41" i="1"/>
  <c r="D42" i="1" s="1"/>
  <c r="C61" i="1"/>
  <c r="C70" i="1" s="1"/>
  <c r="C88" i="1" s="1"/>
  <c r="D61" i="1"/>
  <c r="D70" i="1" s="1"/>
  <c r="D88" i="1" s="1"/>
  <c r="B61" i="1"/>
  <c r="B41" i="1"/>
  <c r="C24" i="1"/>
  <c r="C42" i="1" s="1"/>
  <c r="D24" i="1"/>
  <c r="B24" i="1"/>
  <c r="B42" i="1" s="1"/>
  <c r="L32" i="4" l="1"/>
  <c r="M32" i="4" s="1"/>
  <c r="N32" i="4" s="1"/>
  <c r="L31" i="4"/>
  <c r="M31" i="4" s="1"/>
  <c r="N31" i="4" s="1"/>
  <c r="L30" i="4"/>
  <c r="M30" i="4" s="1"/>
  <c r="N30" i="4" s="1"/>
  <c r="L29" i="4"/>
  <c r="M29" i="4" s="1"/>
  <c r="N29" i="4" s="1"/>
  <c r="L38" i="4"/>
  <c r="M38" i="4" s="1"/>
  <c r="N38" i="4" s="1"/>
  <c r="L37" i="4"/>
  <c r="M37" i="4" s="1"/>
  <c r="N37" i="4" s="1"/>
  <c r="L33" i="4"/>
  <c r="M33" i="4" s="1"/>
  <c r="N33" i="4" s="1"/>
  <c r="L8" i="4"/>
  <c r="M8" i="4" s="1"/>
  <c r="N8" i="4" s="1"/>
  <c r="L28" i="4"/>
  <c r="M28" i="4" s="1"/>
  <c r="N28" i="4" s="1"/>
  <c r="L27" i="4"/>
  <c r="M27" i="4" s="1"/>
  <c r="N27" i="4" s="1"/>
  <c r="L26" i="4"/>
  <c r="M26" i="4" s="1"/>
  <c r="N26" i="4" s="1"/>
  <c r="L24" i="4"/>
  <c r="M24" i="4" s="1"/>
  <c r="N24" i="4" s="1"/>
  <c r="L25" i="4"/>
  <c r="M25" i="4" s="1"/>
  <c r="N25" i="4" s="1"/>
  <c r="L23" i="4" l="1"/>
  <c r="M23" i="4" s="1"/>
  <c r="N23" i="4" s="1"/>
  <c r="L22" i="4"/>
  <c r="M22" i="4" s="1"/>
  <c r="N22" i="4" s="1"/>
  <c r="L21" i="4"/>
  <c r="M21" i="4" s="1"/>
  <c r="N21" i="4" s="1"/>
  <c r="L20" i="4"/>
  <c r="M20" i="4" s="1"/>
  <c r="N20" i="4" s="1"/>
  <c r="L19" i="4"/>
  <c r="M19" i="4" s="1"/>
  <c r="N19" i="4" s="1"/>
  <c r="L18" i="4"/>
  <c r="M18" i="4" s="1"/>
  <c r="N18" i="4" s="1"/>
  <c r="L17" i="4"/>
  <c r="M17" i="4" s="1"/>
  <c r="N17" i="4" s="1"/>
  <c r="L16" i="4"/>
  <c r="M16" i="4" s="1"/>
  <c r="N16" i="4" s="1"/>
  <c r="L15" i="4"/>
  <c r="M15" i="4" s="1"/>
  <c r="N15" i="4" s="1"/>
  <c r="L14" i="4" l="1"/>
  <c r="M14" i="4" s="1"/>
  <c r="N14" i="4" s="1"/>
  <c r="L13" i="4" l="1"/>
  <c r="M13" i="4" s="1"/>
  <c r="N13" i="4" s="1"/>
  <c r="L12" i="4"/>
  <c r="M12" i="4" s="1"/>
  <c r="N12" i="4" s="1"/>
  <c r="L11" i="4"/>
  <c r="M11" i="4" s="1"/>
  <c r="N11" i="4" s="1"/>
  <c r="L10" i="4"/>
  <c r="M10" i="4" s="1"/>
  <c r="N10" i="4" s="1"/>
  <c r="L9" i="4"/>
  <c r="M9" i="4" s="1"/>
  <c r="N9" i="4" s="1"/>
  <c r="L7" i="4"/>
  <c r="M7" i="4" s="1"/>
  <c r="N7" i="4" s="1"/>
  <c r="L6" i="4"/>
  <c r="M6" i="4" s="1"/>
  <c r="N6" i="4" s="1"/>
  <c r="L5" i="4"/>
  <c r="M5" i="4" s="1"/>
  <c r="N5" i="4" s="1"/>
  <c r="L4" i="4"/>
  <c r="M4" i="4" s="1"/>
  <c r="N4" i="4" s="1"/>
  <c r="N34" i="4" l="1"/>
</calcChain>
</file>

<file path=xl/sharedStrings.xml><?xml version="1.0" encoding="utf-8"?>
<sst xmlns="http://schemas.openxmlformats.org/spreadsheetml/2006/main" count="370" uniqueCount="322">
  <si>
    <t>會計項目</t>
  </si>
  <si>
    <t>資產負債表</t>
  </si>
  <si>
    <t>　 資產</t>
  </si>
  <si>
    <t>　　 流動資產</t>
  </si>
  <si>
    <t>　　　 現金及約當現金</t>
  </si>
  <si>
    <t>　　　　 現金及約當現金總額</t>
  </si>
  <si>
    <t>　　　 備供出售金融資產－流動</t>
  </si>
  <si>
    <t>　　　　 備供出售金融資產－流動淨額</t>
  </si>
  <si>
    <t>　　　 應收票據淨額</t>
  </si>
  <si>
    <t>　　　　 應收票據淨額</t>
  </si>
  <si>
    <t>　　　 應收帳款淨額</t>
  </si>
  <si>
    <t>　　　　 應收帳款淨額</t>
  </si>
  <si>
    <t>　　　 應收帳款－關係人淨額</t>
  </si>
  <si>
    <t>　　　　 應收帳款－關係人淨額</t>
  </si>
  <si>
    <t>　　　 其他應收款</t>
  </si>
  <si>
    <t>　　　　 其他應收款淨額</t>
  </si>
  <si>
    <t>　　　 存貨</t>
  </si>
  <si>
    <t>　　　　 存貨合計</t>
  </si>
  <si>
    <t>　　　 預付款項</t>
  </si>
  <si>
    <t>　　　　 預付款項合計</t>
  </si>
  <si>
    <t>　　　 其他流動資產</t>
  </si>
  <si>
    <t>　　　　 其他流動資產合計</t>
  </si>
  <si>
    <t>　　　 流動資產合計</t>
  </si>
  <si>
    <t>　　 非流動資產</t>
  </si>
  <si>
    <t>　　　 備供出售金融資產－非流動</t>
  </si>
  <si>
    <t>　　　　 備供出售金融資產－非流動淨額</t>
  </si>
  <si>
    <t>　　　 以成本衡量之金融資產－非流動</t>
  </si>
  <si>
    <t>　　　　 以成本衡量之金融資產－非流動淨額</t>
  </si>
  <si>
    <t>　　　 採用權益法之投資</t>
  </si>
  <si>
    <t>　　　　 採用權益法之投資淨額</t>
  </si>
  <si>
    <t>　　　 不動產、廠房及設備</t>
  </si>
  <si>
    <t>　　　　 不動產、廠房及設備合計</t>
  </si>
  <si>
    <t>　　　 投資性不動產淨額</t>
  </si>
  <si>
    <t>　　　　 投資性不動產淨額</t>
  </si>
  <si>
    <t>　　　 無形資產</t>
  </si>
  <si>
    <t>　　　　 無形資產合計</t>
  </si>
  <si>
    <t>　　　 遞延所得稅資產</t>
  </si>
  <si>
    <t>　　　 其他非流動資產</t>
  </si>
  <si>
    <t>　　　　 其他非流動資產合計</t>
  </si>
  <si>
    <t>　　　 非流動資產合計</t>
  </si>
  <si>
    <t>　　 資產總計</t>
  </si>
  <si>
    <t>　 負債及權益</t>
  </si>
  <si>
    <t>　　 負債</t>
  </si>
  <si>
    <t>　　　 流動負債</t>
  </si>
  <si>
    <t>　　　　 應付票據</t>
  </si>
  <si>
    <t>　　　　　 應付票據合計</t>
  </si>
  <si>
    <t>　　　　 應付帳款</t>
  </si>
  <si>
    <t>　　　　　 應付帳款合計</t>
  </si>
  <si>
    <t>　　　　 應付帳款－關係人</t>
  </si>
  <si>
    <t>　　　　　 應付帳款－關係人合計</t>
  </si>
  <si>
    <t>　　　　 其他應付款</t>
  </si>
  <si>
    <t>　　　　　 其他應付款合計</t>
  </si>
  <si>
    <t>　　　　 其他應付款項－關係人</t>
  </si>
  <si>
    <t>　　　　 本期所得稅負債</t>
  </si>
  <si>
    <t>　　　　 其他流動負債</t>
  </si>
  <si>
    <t>　　　　　 一年或一營業週期內到期長期負債</t>
  </si>
  <si>
    <t>　　　　　 其他流動負債－其他</t>
  </si>
  <si>
    <t>　　　　　 其他流動負債合計</t>
  </si>
  <si>
    <t>　　　　 流動負債合計</t>
  </si>
  <si>
    <t>　　　 非流動負債</t>
  </si>
  <si>
    <t>　　　　 長期借款</t>
  </si>
  <si>
    <t>　　　　　 長期借款合計</t>
  </si>
  <si>
    <t>　　　　 遞延所得稅負債</t>
  </si>
  <si>
    <t>　　　　　 遞延所得稅負債合計</t>
  </si>
  <si>
    <t>　　　　 其他非流動負債</t>
  </si>
  <si>
    <t>　　　　　 其他非流動負債合計</t>
  </si>
  <si>
    <t>　　　　 非流動負債合計</t>
  </si>
  <si>
    <t>　　　 負債總計</t>
  </si>
  <si>
    <t>　　 權益</t>
  </si>
  <si>
    <t>　　　 歸屬於母公司業主之權益</t>
  </si>
  <si>
    <t>　　　　 股本</t>
  </si>
  <si>
    <t>　　　　　 普通股股本</t>
  </si>
  <si>
    <t>　　　　　 股本合計</t>
  </si>
  <si>
    <t>　　　　 資本公積</t>
  </si>
  <si>
    <t>　　　　　 資本公積合計</t>
  </si>
  <si>
    <t>　　　　 保留盈餘</t>
  </si>
  <si>
    <t>　　　　　 法定盈餘公積</t>
  </si>
  <si>
    <t>　　　　　 未分配盈餘（或待彌補虧損）</t>
  </si>
  <si>
    <t>　　　　　　 未分配盈餘（或待彌補虧損）合計</t>
  </si>
  <si>
    <t>　　　　　 保留盈餘合計</t>
  </si>
  <si>
    <t>　　　　 其他權益</t>
  </si>
  <si>
    <t>　　　　　 其他權益合計</t>
  </si>
  <si>
    <t>　　　　 歸屬於母公司業主之權益合計</t>
  </si>
  <si>
    <t>　　　 非控制權益</t>
  </si>
  <si>
    <t>　　　 權益總額</t>
  </si>
  <si>
    <t>　　 負債及權益總計</t>
  </si>
  <si>
    <t>　　 待註銷股本股數</t>
  </si>
  <si>
    <t>　　 預收股款（權益項下）之約當發行股數</t>
  </si>
  <si>
    <t>　　 母公司暨子公司所持有之母公司庫藏股股數（單位：股）</t>
  </si>
  <si>
    <t>2015年第3季</t>
  </si>
  <si>
    <t>2014年第3季</t>
  </si>
  <si>
    <t>2015年01月01日至2015年09月30日</t>
  </si>
  <si>
    <t>2014年01月01日至2014年09月30日</t>
  </si>
  <si>
    <t>綜合損益表</t>
  </si>
  <si>
    <t>　 營業收入</t>
  </si>
  <si>
    <t>　　 營業收入合計</t>
  </si>
  <si>
    <t>　 營業成本</t>
  </si>
  <si>
    <t>　　 營業成本合計</t>
  </si>
  <si>
    <t>　 營業毛利（毛損）</t>
  </si>
  <si>
    <t>　 營業毛利（毛損）淨額</t>
  </si>
  <si>
    <t>　 營業費用</t>
  </si>
  <si>
    <t>　　 營業費用合計</t>
  </si>
  <si>
    <t>　 營業利益（損失）</t>
  </si>
  <si>
    <t>　 營業外收入及支出</t>
  </si>
  <si>
    <t>　　 其他收入</t>
  </si>
  <si>
    <t>　　　 其他收入合計</t>
  </si>
  <si>
    <t>　　 其他利益及損失</t>
  </si>
  <si>
    <t>　　　 其他利益及損失淨額</t>
  </si>
  <si>
    <t>　　 財務成本</t>
  </si>
  <si>
    <t>　　　 財務成本淨額</t>
  </si>
  <si>
    <t>　　 採用權益法之關聯企業及合資損益之份額</t>
  </si>
  <si>
    <t>　　　 採用權益法認列之關聯企業及合資損益之份額淨額</t>
  </si>
  <si>
    <t>　　 營業外收入及支出合計</t>
  </si>
  <si>
    <t>　 繼續營業單位稅前淨利（淨損）</t>
  </si>
  <si>
    <t>　 所得稅費用（利益）</t>
  </si>
  <si>
    <t>　　 所得稅費用（利益）合計</t>
  </si>
  <si>
    <t>　 繼續營業單位本期淨利（淨損）</t>
  </si>
  <si>
    <t>　 本期淨利（淨損）</t>
  </si>
  <si>
    <t>　 其他綜合損益(淨額)</t>
  </si>
  <si>
    <t>　　 後續可能重分類至損益之項目</t>
  </si>
  <si>
    <t>　　　 國外營運機構財務報表換算之兌換差額</t>
  </si>
  <si>
    <t>　　　 備供出售金融資產未實現評價損益</t>
  </si>
  <si>
    <t>　　　 與可能重分類之項目相關之所得稅</t>
  </si>
  <si>
    <t>　　　 後續可能重分類至損益之項目總額</t>
  </si>
  <si>
    <t>　　 其他綜合損益（淨額）</t>
  </si>
  <si>
    <t>　 本期綜合損益總額</t>
  </si>
  <si>
    <t>　 淨利（損）歸屬於：</t>
  </si>
  <si>
    <t>　　 母公司業主（淨利／損）</t>
  </si>
  <si>
    <t>　　 非控制權益（淨利／損）</t>
  </si>
  <si>
    <t>　 綜合損益總額歸屬於：</t>
  </si>
  <si>
    <t>　　 母公司業主（綜合損益）</t>
  </si>
  <si>
    <t>　　 非控制權益（綜合損益）</t>
  </si>
  <si>
    <t>　 基本每股盈餘</t>
  </si>
  <si>
    <t>　　 基本每股盈餘合計</t>
  </si>
  <si>
    <t>　 稀釋每股盈餘</t>
  </si>
  <si>
    <t>　　 稀釋每股盈餘合計</t>
  </si>
  <si>
    <t>現金流量表</t>
  </si>
  <si>
    <t>　 營業活動之現金流量－間接法</t>
  </si>
  <si>
    <t>　　 繼續營業單位稅前淨利（淨損）</t>
  </si>
  <si>
    <t>　　 本期稅前淨利（淨損）</t>
  </si>
  <si>
    <t>　　 調整項目</t>
  </si>
  <si>
    <t>　　　 收益費損項目</t>
  </si>
  <si>
    <t>　　　　 折舊費用</t>
  </si>
  <si>
    <t>　　　　 攤銷費用</t>
  </si>
  <si>
    <t>　　　　 呆帳費用提列（轉列收入）數</t>
  </si>
  <si>
    <t>　　　　 利息費用</t>
  </si>
  <si>
    <t>　　　　 利息收入</t>
  </si>
  <si>
    <t>　　　　 股利收入</t>
  </si>
  <si>
    <t>　　　　 採用權益法認列之關聯企業及合資損失（利益）之份額</t>
  </si>
  <si>
    <t>　　　　 處分及報廢不動產、廠房及設備損失（利益）</t>
  </si>
  <si>
    <t>　　　　 處分投資損失（利益）</t>
  </si>
  <si>
    <t>　　　　 處分採用權益法之投資損失（利益）</t>
  </si>
  <si>
    <t>　　　　 金融資產減損損失</t>
  </si>
  <si>
    <t>　　　　 收益費損項目合計</t>
  </si>
  <si>
    <t>　　　 與營業活動相關之資產／負債變動數</t>
  </si>
  <si>
    <t>　　　　 與營業活動相關之資產之淨變動</t>
  </si>
  <si>
    <t>　　　　　 應收票據（增加）減少</t>
  </si>
  <si>
    <t>　　　　　 應收帳款（增加）減少</t>
  </si>
  <si>
    <t>　　　　　 應收帳款－關係人（增加）減少</t>
  </si>
  <si>
    <t>　　　　　 其他應收款（增加）減少</t>
  </si>
  <si>
    <t>　　　　　 存貨（增加）減少</t>
  </si>
  <si>
    <t>　　　　　 預付款項（增加）減少</t>
  </si>
  <si>
    <t>　　　　　 其他流動資產（增加）減少</t>
  </si>
  <si>
    <t>　　　　　 與營業活動相關之資產之淨變動合計</t>
  </si>
  <si>
    <t>　　　　 與營業活動相關之負債之淨變動</t>
  </si>
  <si>
    <t>　　　　　 應付票據增加（減少）</t>
  </si>
  <si>
    <t>　　　　　 應付帳款增加（減少）</t>
  </si>
  <si>
    <t>　　　　　 應付帳款－關係人增加（減少）</t>
  </si>
  <si>
    <t>　　　　　 其他應付款增加（減少）</t>
  </si>
  <si>
    <t>　　　　　 其他應付款－關係人增加（減少）</t>
  </si>
  <si>
    <t>　　　　　 其他流動負債增加（減少）</t>
  </si>
  <si>
    <t>　　　　　 其他營業負債增加（減少）</t>
  </si>
  <si>
    <t>　　　　　 與營業活動相關之負債之淨變動合計</t>
  </si>
  <si>
    <t>　　　　 與營業活動相關之資產及負債之淨變動合計</t>
  </si>
  <si>
    <t>　　　 調整項目合計</t>
  </si>
  <si>
    <t>　　 營運產生之現金流入（流出）</t>
  </si>
  <si>
    <t>　　 收取之利息</t>
  </si>
  <si>
    <t>　　 支付之利息</t>
  </si>
  <si>
    <t>　　 退還（支付）之所得稅</t>
  </si>
  <si>
    <t>　 營業活動之淨現金流入（流出）</t>
  </si>
  <si>
    <t>　 投資活動之現金流量</t>
  </si>
  <si>
    <t>　　 取得備供出售金融資產</t>
  </si>
  <si>
    <t>　　 處分備供出售金融資產</t>
  </si>
  <si>
    <t>　　 處分子公司</t>
  </si>
  <si>
    <t>　　 取得不動產、廠房及設備</t>
  </si>
  <si>
    <t>　　 處分不動產、廠房及設備</t>
  </si>
  <si>
    <t>　　 存出保證金減少</t>
  </si>
  <si>
    <t>　　 取得無形資產</t>
  </si>
  <si>
    <t>　　 其他金融資產增加</t>
  </si>
  <si>
    <t>　　 收取之股利</t>
  </si>
  <si>
    <t>　　 投資活動之淨現金流入（流出）</t>
  </si>
  <si>
    <t>　 籌資活動之現金流量</t>
  </si>
  <si>
    <t>　　 舉借長期借款</t>
  </si>
  <si>
    <t>　　 償還長期借款</t>
  </si>
  <si>
    <t>　　 存入保證金增加</t>
  </si>
  <si>
    <t>　　 發放現金股利</t>
  </si>
  <si>
    <t>　　 籌資活動之淨現金流入（流出）</t>
  </si>
  <si>
    <t>　 匯率變動對現金及約當現金之影響</t>
  </si>
  <si>
    <t>　 本期現金及約當現金增加（減少）數</t>
  </si>
  <si>
    <t>　 期初現金及約當現金餘額</t>
  </si>
  <si>
    <t>　 期末現金及約當現金餘額</t>
  </si>
  <si>
    <t>　　 資產負債表帳列之現金及約當現金</t>
  </si>
  <si>
    <t>項目</t>
  </si>
  <si>
    <t>比重</t>
  </si>
  <si>
    <t>標準比率</t>
  </si>
  <si>
    <t>實際比率</t>
  </si>
  <si>
    <t>指數</t>
  </si>
  <si>
    <t>依指數所得分數</t>
  </si>
  <si>
    <t>獲利力</t>
  </si>
  <si>
    <t>綜合力</t>
  </si>
  <si>
    <t>健全性</t>
  </si>
  <si>
    <t>資金力</t>
  </si>
  <si>
    <t>安定力</t>
  </si>
  <si>
    <t>借款安全率</t>
  </si>
  <si>
    <t>成長力</t>
  </si>
  <si>
    <t>生產力</t>
  </si>
  <si>
    <t>總計</t>
  </si>
  <si>
    <t>従業員</t>
    <rPh sb="0" eb="3">
      <t>ジュウギョウイン</t>
    </rPh>
    <phoneticPr fontId="4"/>
  </si>
  <si>
    <t>借款與月營業額比例（月營業額與借款的平衡）</t>
    <phoneticPr fontId="2" type="noConversion"/>
  </si>
  <si>
    <t>股東權益報酬率(ROE)</t>
    <phoneticPr fontId="2" type="noConversion"/>
  </si>
  <si>
    <t>總資產報酬率(ROA)</t>
    <phoneticPr fontId="2" type="noConversion"/>
  </si>
  <si>
    <t>　　　　　　 一年或一營業週期內到期之負債合計</t>
    <phoneticPr fontId="2" type="noConversion"/>
  </si>
  <si>
    <t>番号</t>
  </si>
  <si>
    <t>営業キャッシュフロ－</t>
  </si>
  <si>
    <t>＋</t>
  </si>
  <si>
    <t>－</t>
  </si>
  <si>
    <t>投資キャッシュフロ－</t>
  </si>
  <si>
    <t>財務キャッシュフロ－</t>
  </si>
  <si>
    <t>                                        </t>
  </si>
  <si>
    <t>（5）為最差的狀況</t>
  </si>
  <si>
    <t>（3）為最佳之狀況</t>
  </si>
  <si>
    <t>図3 CSの八種形態</t>
    <phoneticPr fontId="2" type="noConversion"/>
  </si>
  <si>
    <t>說明</t>
    <phoneticPr fontId="2" type="noConversion"/>
  </si>
  <si>
    <t>四、比重則可因需要調整</t>
    <phoneticPr fontId="2" type="noConversion"/>
  </si>
  <si>
    <t>五、指數為固定的實際比率除以標準比率</t>
    <phoneticPr fontId="2" type="noConversion"/>
  </si>
  <si>
    <t>六、依指數所得分數則為指數乘以比重，不能超過比重之值(最多等於)，其總合最多為100,可將每組個別之統計排序</t>
    <phoneticPr fontId="2" type="noConversion"/>
  </si>
  <si>
    <t>八將個別之CS圖表化如下圖, ，八取一</t>
    <phoneticPr fontId="2" type="noConversion"/>
  </si>
  <si>
    <t>九、個別BS及PL數值之平均值及排序</t>
    <phoneticPr fontId="2" type="noConversion"/>
  </si>
  <si>
    <t>二、標準比率為所求得之標準平均值(平均值、前2/3平均值、後2/3)。依需要使用</t>
    <phoneticPr fontId="2" type="noConversion"/>
  </si>
  <si>
    <t>三、當實際比率為低於平均值、後2/3平均值或高於前2/3平均值時,可出現不一樣的顏色，例如低於或等於後2/3標準值時為紅色</t>
    <phoneticPr fontId="2" type="noConversion"/>
  </si>
  <si>
    <t xml:space="preserve">       ，低於或等於標準值為黃色，高於或等於前2/3平均值時為綠色  等</t>
    <phoneticPr fontId="2" type="noConversion"/>
  </si>
  <si>
    <t>七、可將個別之BS及PL的數字將他畫出成下列之簡圖(如下圖)</t>
    <phoneticPr fontId="2" type="noConversion"/>
  </si>
  <si>
    <t>企業名稱</t>
    <phoneticPr fontId="2" type="noConversion"/>
  </si>
  <si>
    <t>損益平衡點</t>
    <phoneticPr fontId="2" type="noConversion"/>
  </si>
  <si>
    <t>2015年</t>
    <phoneticPr fontId="2" type="noConversion"/>
  </si>
  <si>
    <t>2014年</t>
    <phoneticPr fontId="2" type="noConversion"/>
  </si>
  <si>
    <t>B公司</t>
    <phoneticPr fontId="2" type="noConversion"/>
  </si>
  <si>
    <t xml:space="preserve">      以求得標準平均值(平均值、前2/3平均值、後2/3平均值)。而這些比率可以隨時增加</t>
    <phoneticPr fontId="2" type="noConversion"/>
  </si>
  <si>
    <t>一、實際比率為現在表中所顯示出之計算比率,公式已設定(由BS及PL中之項目),希望藉由每份(可能數百份)實際比率的累計</t>
    <phoneticPr fontId="2" type="noConversion"/>
  </si>
  <si>
    <t>十、我所提供之三個檔有二個為個別公司之資料,另一個為所有公司資料之平均值之總表，你可依此做份總表或依自己的想法作張總表</t>
    <phoneticPr fontId="2" type="noConversion"/>
  </si>
  <si>
    <t>一年或一營業週期內到期之負債合計</t>
  </si>
  <si>
    <t>上季(年)度權益總額</t>
  </si>
  <si>
    <t>存貨合計</t>
  </si>
  <si>
    <t>其他應付款合計</t>
  </si>
  <si>
    <t>其他應付款項</t>
  </si>
  <si>
    <t>其他應收款淨額</t>
  </si>
  <si>
    <t>長期借款合計</t>
  </si>
  <si>
    <t>非流動資產合計</t>
  </si>
  <si>
    <t>流動負債合計</t>
  </si>
  <si>
    <t>流動淨額</t>
  </si>
  <si>
    <t>流動資產合計</t>
  </si>
  <si>
    <t>負債及權益總計</t>
  </si>
  <si>
    <t>従業員</t>
  </si>
  <si>
    <t>財務成本淨額</t>
  </si>
  <si>
    <t>現金及約當現金總額</t>
  </si>
  <si>
    <t>備供出售金融資產</t>
  </si>
  <si>
    <t>資產總計</t>
  </si>
  <si>
    <t>預付款項合計</t>
  </si>
  <si>
    <t>應付帳款</t>
  </si>
  <si>
    <t>應付帳款合計</t>
  </si>
  <si>
    <t>應付票據合計</t>
  </si>
  <si>
    <t>應收帳款</t>
  </si>
  <si>
    <t>應收帳款淨額</t>
  </si>
  <si>
    <t>應收票據淨額</t>
  </si>
  <si>
    <t>營業毛利(毛損)淨額</t>
  </si>
  <si>
    <t>營業成本合計</t>
  </si>
  <si>
    <t>營業收入合計</t>
  </si>
  <si>
    <t>營業利益(損失)</t>
  </si>
  <si>
    <t>營業費用合計</t>
  </si>
  <si>
    <t>關係人</t>
  </si>
  <si>
    <t>關係人合計</t>
  </si>
  <si>
    <t>關係人淨額</t>
  </si>
  <si>
    <t>繼續營業單位稅前淨利(淨損)</t>
  </si>
  <si>
    <t>權益總額</t>
  </si>
  <si>
    <t>BS</t>
    <phoneticPr fontId="2" type="noConversion"/>
  </si>
  <si>
    <t>BS</t>
    <phoneticPr fontId="2" type="noConversion"/>
  </si>
  <si>
    <t>BS</t>
    <phoneticPr fontId="2" type="noConversion"/>
  </si>
  <si>
    <t>BS</t>
    <phoneticPr fontId="2" type="noConversion"/>
  </si>
  <si>
    <t>PKI</t>
    <phoneticPr fontId="2" type="noConversion"/>
  </si>
  <si>
    <t>PL</t>
    <phoneticPr fontId="2" type="noConversion"/>
  </si>
  <si>
    <t>BS</t>
    <phoneticPr fontId="2" type="noConversion"/>
  </si>
  <si>
    <t>BS</t>
    <phoneticPr fontId="2" type="noConversion"/>
  </si>
  <si>
    <t>PL</t>
    <phoneticPr fontId="2" type="noConversion"/>
  </si>
  <si>
    <t>BS</t>
    <phoneticPr fontId="2" type="noConversion"/>
  </si>
  <si>
    <t>自有資本比率（資本適足率）（企業生命力的強度）</t>
    <phoneticPr fontId="2" type="noConversion"/>
  </si>
  <si>
    <t>固定資產比率（自有資本投資之充當度）</t>
    <phoneticPr fontId="2" type="noConversion"/>
  </si>
  <si>
    <r>
      <t>固定長期適合率</t>
    </r>
    <r>
      <rPr>
        <sz val="12"/>
        <rFont val="ＭＳ Ｐゴシック"/>
        <family val="2"/>
        <charset val="128"/>
      </rPr>
      <t>(</t>
    </r>
    <r>
      <rPr>
        <sz val="12"/>
        <rFont val="標楷體"/>
        <family val="4"/>
        <charset val="136"/>
      </rPr>
      <t>長期資金投資的充實度</t>
    </r>
    <r>
      <rPr>
        <sz val="12"/>
        <rFont val="ＭＳ Ｐゴシック"/>
        <family val="2"/>
        <charset val="128"/>
      </rPr>
      <t>)</t>
    </r>
    <phoneticPr fontId="2" type="noConversion"/>
  </si>
  <si>
    <r>
      <t>  </t>
    </r>
    <r>
      <rPr>
        <sz val="12"/>
        <rFont val="標楷體"/>
        <family val="4"/>
        <charset val="136"/>
      </rPr>
      <t>流動比率（短期支付能力）</t>
    </r>
    <phoneticPr fontId="2" type="noConversion"/>
  </si>
  <si>
    <t>速動比率（現在的支付能力）</t>
    <phoneticPr fontId="2" type="noConversion"/>
  </si>
  <si>
    <t>資本總額周轉天數（投入資本對營業額之貢獻度</t>
    <phoneticPr fontId="2" type="noConversion"/>
  </si>
  <si>
    <t>應收帳款周轉天數（營業貨款回收的速度）</t>
    <phoneticPr fontId="2" type="noConversion"/>
  </si>
  <si>
    <t>庫存周轉天數（庫存消化的速度）</t>
    <phoneticPr fontId="2" type="noConversion"/>
  </si>
  <si>
    <t>固定資產周轉天數（固定資產之營業額貢獻度）</t>
    <phoneticPr fontId="2" type="noConversion"/>
  </si>
  <si>
    <t>費用對應收周轉天數比（回收與支付之平衡）</t>
    <phoneticPr fontId="2" type="noConversion"/>
  </si>
  <si>
    <t>經營安全率（對經營環境的適應力）</t>
    <phoneticPr fontId="2" type="noConversion"/>
  </si>
  <si>
    <t>債務償還可能年數（償還資本與借款之平衡）</t>
    <phoneticPr fontId="2" type="noConversion"/>
  </si>
  <si>
    <t>存款對借款的比例（借款償還的充裕度）</t>
    <phoneticPr fontId="2" type="noConversion"/>
  </si>
  <si>
    <t>附加價值增加率（一個人獲利的成長率）</t>
    <phoneticPr fontId="2" type="noConversion"/>
  </si>
  <si>
    <t>營業額增加率</t>
    <phoneticPr fontId="2" type="noConversion"/>
  </si>
  <si>
    <t>營業利益增加率</t>
    <phoneticPr fontId="2" type="noConversion"/>
  </si>
  <si>
    <r>
      <t> </t>
    </r>
    <r>
      <rPr>
        <sz val="12"/>
        <rFont val="標楷體"/>
        <family val="4"/>
        <charset val="136"/>
      </rPr>
      <t>經常利益增加率</t>
    </r>
    <phoneticPr fontId="2" type="noConversion"/>
  </si>
  <si>
    <t>自有資本增加率</t>
    <phoneticPr fontId="2" type="noConversion"/>
  </si>
  <si>
    <t>每個人的附加價值（每個人真正賺的金額）</t>
    <phoneticPr fontId="2" type="noConversion"/>
  </si>
  <si>
    <t>每人的營業利益（每個人本業的活動成果）</t>
    <phoneticPr fontId="2" type="noConversion"/>
  </si>
  <si>
    <t>每人的經常利益（每個人經營活動的成果）</t>
    <phoneticPr fontId="2" type="noConversion"/>
  </si>
  <si>
    <r>
      <t> </t>
    </r>
    <r>
      <rPr>
        <sz val="12"/>
        <rFont val="標楷體"/>
        <family val="4"/>
        <charset val="136"/>
      </rPr>
      <t>勞動分配率（人事費與收入的平衡）</t>
    </r>
    <phoneticPr fontId="2" type="noConversion"/>
  </si>
  <si>
    <t>固定資產投資效率（固定資產的利潤貢獻度）</t>
    <phoneticPr fontId="2" type="noConversion"/>
  </si>
  <si>
    <r>
      <t>資產報酬率</t>
    </r>
    <r>
      <rPr>
        <sz val="12"/>
        <rFont val="標楷體"/>
        <family val="4"/>
        <charset val="136"/>
      </rPr>
      <t>（投入資本的利益貢獻度）</t>
    </r>
    <phoneticPr fontId="2" type="noConversion"/>
  </si>
  <si>
    <t>附加價值率（客戶滿意度的價值）</t>
    <phoneticPr fontId="2" type="noConversion"/>
  </si>
  <si>
    <t>營業額營業利益率（顧客滿意度的價值）</t>
    <phoneticPr fontId="2" type="noConversion"/>
  </si>
  <si>
    <t>營業額經常利益率（經營活動利益率）</t>
    <phoneticPr fontId="2" type="noConversion"/>
  </si>
  <si>
    <t>營業額利息支付率（利息負擔的效率）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</si>
</sst>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sz val="8"/>
      <name val="ＭＳ Ｐゴシック"/>
      <family val="2"/>
      <charset val="128"/>
    </font>
    <font>
      <sz val="10"/>
      <name val="ＭＳ Ｐゴシック"/>
      <family val="2"/>
      <charset val="128"/>
    </font>
    <font>
      <sz val="11"/>
      <name val="細明體"/>
      <family val="3"/>
      <charset val="136"/>
    </font>
    <font>
      <b/>
      <sz val="12"/>
      <name val="標楷體"/>
      <family val="4"/>
      <charset val="136"/>
    </font>
    <font>
      <sz val="12"/>
      <name val="標楷體"/>
      <family val="4"/>
      <charset val="136"/>
    </font>
    <font>
      <sz val="18"/>
      <name val="ＭＳ Ｐゴシック"/>
      <family val="2"/>
      <charset val="128"/>
    </font>
    <font>
      <sz val="12"/>
      <name val="ＭＳ Ｐゴシック"/>
      <family val="2"/>
      <charset val="128"/>
    </font>
    <font>
      <sz val="12"/>
      <name val="新細明體"/>
      <family val="1"/>
      <charset val="136"/>
    </font>
    <font>
      <b/>
      <sz val="11"/>
      <name val="ＭＳ Ｐゴシック"/>
      <family val="2"/>
      <charset val="128"/>
    </font>
    <font>
      <b/>
      <sz val="12"/>
      <color rgb="FF141412"/>
      <name val="標楷體"/>
      <family val="4"/>
      <charset val="136"/>
    </font>
    <font>
      <b/>
      <sz val="9.6"/>
      <color theme="1"/>
      <name val="新細明體"/>
      <family val="1"/>
      <charset val="136"/>
      <scheme val="minor"/>
    </font>
    <font>
      <sz val="9.6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EDFDF5"/>
        <bgColor indexed="64"/>
      </patternFill>
    </fill>
    <fill>
      <patternFill patternType="solid">
        <fgColor rgb="FFFDF0ED"/>
        <bgColor indexed="64"/>
      </patternFill>
    </fill>
    <fill>
      <patternFill patternType="solid">
        <fgColor rgb="FFEDF7FD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2" xfId="0" applyBorder="1">
      <alignment vertical="center"/>
    </xf>
    <xf numFmtId="3" fontId="0" fillId="0" borderId="2" xfId="0" applyNumberForma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right" vertical="center" wrapText="1"/>
    </xf>
    <xf numFmtId="0" fontId="0" fillId="0" borderId="4" xfId="0" applyBorder="1">
      <alignment vertical="center"/>
    </xf>
    <xf numFmtId="3" fontId="0" fillId="0" borderId="5" xfId="0" applyNumberFormat="1" applyBorder="1" applyAlignment="1">
      <alignment horizontal="right" vertical="center" wrapText="1"/>
    </xf>
    <xf numFmtId="3" fontId="0" fillId="0" borderId="6" xfId="0" applyNumberFormat="1" applyBorder="1" applyAlignment="1">
      <alignment horizontal="right" vertical="center" wrapText="1"/>
    </xf>
    <xf numFmtId="3" fontId="0" fillId="0" borderId="3" xfId="0" applyNumberForma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right" vertical="center" wrapText="1"/>
    </xf>
    <xf numFmtId="3" fontId="0" fillId="0" borderId="7" xfId="0" applyNumberFormat="1" applyBorder="1" applyAlignment="1">
      <alignment horizontal="right" vertical="center" wrapText="1"/>
    </xf>
    <xf numFmtId="0" fontId="3" fillId="0" borderId="0" xfId="1">
      <alignment vertical="center"/>
    </xf>
    <xf numFmtId="0" fontId="3" fillId="0" borderId="0" xfId="1" applyBorder="1">
      <alignment vertical="center"/>
    </xf>
    <xf numFmtId="0" fontId="3" fillId="0" borderId="9" xfId="1" applyBorder="1">
      <alignment vertical="center"/>
    </xf>
    <xf numFmtId="9" fontId="3" fillId="0" borderId="0" xfId="3" applyNumberFormat="1" applyFont="1" applyBorder="1">
      <alignment vertical="center"/>
    </xf>
    <xf numFmtId="38" fontId="3" fillId="0" borderId="0" xfId="2">
      <alignment vertical="center"/>
    </xf>
    <xf numFmtId="0" fontId="3" fillId="0" borderId="0" xfId="1" applyFill="1" applyBorder="1" applyAlignment="1">
      <alignment vertical="center"/>
    </xf>
    <xf numFmtId="0" fontId="3" fillId="0" borderId="0" xfId="1" applyAlignment="1">
      <alignment vertical="center"/>
    </xf>
    <xf numFmtId="0" fontId="10" fillId="0" borderId="0" xfId="1" applyFont="1">
      <alignment vertical="center"/>
    </xf>
    <xf numFmtId="0" fontId="14" fillId="0" borderId="0" xfId="1" applyFont="1">
      <alignment vertical="center"/>
    </xf>
    <xf numFmtId="177" fontId="3" fillId="0" borderId="0" xfId="1" applyNumberFormat="1">
      <alignment vertical="center"/>
    </xf>
    <xf numFmtId="177" fontId="0" fillId="0" borderId="0" xfId="0" applyNumberFormat="1">
      <alignment vertical="center"/>
    </xf>
    <xf numFmtId="0" fontId="3" fillId="0" borderId="0" xfId="1" applyBorder="1" applyAlignment="1">
      <alignment horizontal="center" vertical="center"/>
    </xf>
    <xf numFmtId="0" fontId="7" fillId="0" borderId="0" xfId="1" applyFont="1" applyBorder="1">
      <alignment vertical="center"/>
    </xf>
    <xf numFmtId="0" fontId="7" fillId="0" borderId="0" xfId="1" applyFont="1" applyFill="1" applyBorder="1">
      <alignment vertical="center"/>
    </xf>
    <xf numFmtId="0" fontId="6" fillId="0" borderId="0" xfId="1" applyFont="1" applyBorder="1">
      <alignment vertical="center"/>
    </xf>
    <xf numFmtId="0" fontId="5" fillId="0" borderId="0" xfId="1" applyFont="1" applyBorder="1">
      <alignment vertical="center"/>
    </xf>
    <xf numFmtId="0" fontId="5" fillId="0" borderId="0" xfId="1" applyFont="1" applyFill="1" applyBorder="1">
      <alignment vertical="center"/>
    </xf>
    <xf numFmtId="0" fontId="1" fillId="0" borderId="0" xfId="0" applyFont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vertical="top" wrapText="1"/>
    </xf>
    <xf numFmtId="0" fontId="16" fillId="4" borderId="1" xfId="0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top" wrapText="1"/>
    </xf>
    <xf numFmtId="0" fontId="10" fillId="0" borderId="0" xfId="1" applyFont="1" applyBorder="1">
      <alignment vertical="center"/>
    </xf>
    <xf numFmtId="0" fontId="10" fillId="0" borderId="0" xfId="1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10" fillId="0" borderId="0" xfId="1" applyFont="1" applyBorder="1" applyAlignment="1">
      <alignment horizontal="left" vertical="top"/>
    </xf>
    <xf numFmtId="0" fontId="10" fillId="0" borderId="0" xfId="1" applyFont="1" applyBorder="1" applyAlignment="1">
      <alignment vertical="center"/>
    </xf>
    <xf numFmtId="0" fontId="10" fillId="0" borderId="0" xfId="1" applyFont="1" applyFill="1" applyBorder="1">
      <alignment vertical="center"/>
    </xf>
    <xf numFmtId="0" fontId="8" fillId="0" borderId="1" xfId="1" applyFont="1" applyBorder="1">
      <alignment vertical="center"/>
    </xf>
    <xf numFmtId="0" fontId="3" fillId="0" borderId="1" xfId="1" applyBorder="1">
      <alignment vertical="center"/>
    </xf>
    <xf numFmtId="0" fontId="9" fillId="0" borderId="1" xfId="1" applyFont="1" applyBorder="1">
      <alignment vertical="center"/>
    </xf>
    <xf numFmtId="176" fontId="3" fillId="0" borderId="1" xfId="1" applyNumberFormat="1" applyBorder="1">
      <alignment vertical="center"/>
    </xf>
    <xf numFmtId="0" fontId="10" fillId="0" borderId="1" xfId="1" applyFont="1" applyBorder="1">
      <alignment vertical="center"/>
    </xf>
    <xf numFmtId="0" fontId="15" fillId="0" borderId="1" xfId="1" applyFont="1" applyBorder="1">
      <alignment vertical="center"/>
    </xf>
    <xf numFmtId="0" fontId="13" fillId="0" borderId="1" xfId="1" applyFont="1" applyBorder="1">
      <alignment vertical="center"/>
    </xf>
    <xf numFmtId="0" fontId="12" fillId="0" borderId="1" xfId="1" applyFont="1" applyBorder="1">
      <alignment vertical="center"/>
    </xf>
    <xf numFmtId="0" fontId="11" fillId="0" borderId="1" xfId="1" applyFont="1" applyBorder="1">
      <alignment vertical="center"/>
    </xf>
    <xf numFmtId="0" fontId="10" fillId="0" borderId="0" xfId="1" applyFont="1" applyBorder="1" applyAlignment="1">
      <alignment horizontal="left" vertical="center"/>
    </xf>
    <xf numFmtId="0" fontId="3" fillId="0" borderId="10" xfId="1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8" fillId="0" borderId="0" xfId="1" applyFont="1">
      <alignment vertical="center"/>
    </xf>
    <xf numFmtId="0" fontId="0" fillId="6" borderId="4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 applyFill="1">
      <alignment vertical="center"/>
    </xf>
    <xf numFmtId="0" fontId="1" fillId="0" borderId="1" xfId="0" applyFont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</cellXfs>
  <cellStyles count="4">
    <cellStyle name="一般 2" xfId="1"/>
    <cellStyle name="千分位[0] 2" xfId="2"/>
    <cellStyle name="百分比 2" xf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</xdr:row>
      <xdr:rowOff>200025</xdr:rowOff>
    </xdr:from>
    <xdr:to>
      <xdr:col>4</xdr:col>
      <xdr:colOff>331282</xdr:colOff>
      <xdr:row>71</xdr:row>
      <xdr:rowOff>19050</xdr:rowOff>
    </xdr:to>
    <xdr:pic>
      <xdr:nvPicPr>
        <xdr:cNvPr id="3" name="Picture 1" descr="img_95591a752f9bf6931a2d205b4c869c792129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0875"/>
          <a:ext cx="7760782" cy="421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51</xdr:row>
      <xdr:rowOff>27742</xdr:rowOff>
    </xdr:from>
    <xdr:to>
      <xdr:col>4</xdr:col>
      <xdr:colOff>483683</xdr:colOff>
      <xdr:row>71</xdr:row>
      <xdr:rowOff>66675</xdr:rowOff>
    </xdr:to>
    <xdr:pic>
      <xdr:nvPicPr>
        <xdr:cNvPr id="4" name="Picture 1" descr="img_95591a752f9bf6931a2d205b4c869c792129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0848142"/>
          <a:ext cx="7779833" cy="4229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200025</xdr:rowOff>
    </xdr:from>
    <xdr:to>
      <xdr:col>4</xdr:col>
      <xdr:colOff>331282</xdr:colOff>
      <xdr:row>66</xdr:row>
      <xdr:rowOff>19050</xdr:rowOff>
    </xdr:to>
    <xdr:pic>
      <xdr:nvPicPr>
        <xdr:cNvPr id="5" name="Picture 1" descr="img_95591a752f9bf6931a2d205b4c869c792129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0875"/>
          <a:ext cx="7760782" cy="421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46</xdr:row>
      <xdr:rowOff>27742</xdr:rowOff>
    </xdr:from>
    <xdr:to>
      <xdr:col>4</xdr:col>
      <xdr:colOff>483683</xdr:colOff>
      <xdr:row>66</xdr:row>
      <xdr:rowOff>66675</xdr:rowOff>
    </xdr:to>
    <xdr:pic>
      <xdr:nvPicPr>
        <xdr:cNvPr id="6" name="Picture 1" descr="img_95591a752f9bf6931a2d205b4c869c792129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0848142"/>
          <a:ext cx="7779833" cy="4229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1"/>
  <sheetViews>
    <sheetView topLeftCell="A79" workbookViewId="0">
      <selection activeCell="B61" sqref="B61"/>
    </sheetView>
  </sheetViews>
  <sheetFormatPr defaultRowHeight="16.5"/>
  <cols>
    <col min="1" max="1" width="44.625" customWidth="1"/>
    <col min="2" max="2" width="17.5" customWidth="1"/>
    <col min="3" max="3" width="29.375" customWidth="1"/>
    <col min="4" max="4" width="30.125" customWidth="1"/>
  </cols>
  <sheetData>
    <row r="2" spans="1:4">
      <c r="A2" s="1" t="s">
        <v>0</v>
      </c>
      <c r="B2" s="2">
        <v>42277</v>
      </c>
      <c r="C2" s="2">
        <v>42004</v>
      </c>
      <c r="D2" s="2">
        <v>41912</v>
      </c>
    </row>
    <row r="3" spans="1:4">
      <c r="A3" s="66" t="s">
        <v>1</v>
      </c>
      <c r="B3" s="66"/>
      <c r="C3" s="66"/>
      <c r="D3" s="66"/>
    </row>
    <row r="4" spans="1:4">
      <c r="A4" s="3" t="s">
        <v>2</v>
      </c>
      <c r="B4" s="4"/>
      <c r="C4" s="4"/>
      <c r="D4" s="4"/>
    </row>
    <row r="5" spans="1:4">
      <c r="A5" s="3" t="s">
        <v>3</v>
      </c>
      <c r="B5" s="4"/>
      <c r="C5" s="4"/>
      <c r="D5" s="4"/>
    </row>
    <row r="6" spans="1:4">
      <c r="A6" s="3" t="s">
        <v>4</v>
      </c>
      <c r="B6" s="4"/>
      <c r="C6" s="4"/>
      <c r="D6" s="4"/>
    </row>
    <row r="7" spans="1:4">
      <c r="A7" s="64" t="s">
        <v>5</v>
      </c>
      <c r="B7" s="5">
        <v>3005489</v>
      </c>
      <c r="C7" s="5">
        <v>3106834</v>
      </c>
      <c r="D7" s="5">
        <v>3475890</v>
      </c>
    </row>
    <row r="8" spans="1:4">
      <c r="A8" s="3" t="s">
        <v>6</v>
      </c>
      <c r="B8" s="4"/>
      <c r="C8" s="4"/>
      <c r="D8" s="4"/>
    </row>
    <row r="9" spans="1:4">
      <c r="A9" s="64" t="s">
        <v>7</v>
      </c>
      <c r="B9" s="5">
        <v>1016976</v>
      </c>
      <c r="C9" s="5">
        <v>1401835</v>
      </c>
      <c r="D9" s="5">
        <v>1213930</v>
      </c>
    </row>
    <row r="10" spans="1:4">
      <c r="A10" s="3" t="s">
        <v>8</v>
      </c>
      <c r="B10" s="4"/>
      <c r="C10" s="4"/>
      <c r="D10" s="4"/>
    </row>
    <row r="11" spans="1:4">
      <c r="A11" s="3" t="s">
        <v>9</v>
      </c>
      <c r="B11" s="5">
        <v>12616</v>
      </c>
      <c r="C11" s="5">
        <v>14759</v>
      </c>
      <c r="D11" s="5">
        <v>18607</v>
      </c>
    </row>
    <row r="12" spans="1:4">
      <c r="A12" s="3" t="s">
        <v>10</v>
      </c>
      <c r="B12" s="4"/>
      <c r="C12" s="4"/>
      <c r="D12" s="4"/>
    </row>
    <row r="13" spans="1:4">
      <c r="A13" s="64" t="s">
        <v>11</v>
      </c>
      <c r="B13" s="5">
        <v>188942</v>
      </c>
      <c r="C13" s="5">
        <v>202690</v>
      </c>
      <c r="D13" s="5">
        <v>196487</v>
      </c>
    </row>
    <row r="14" spans="1:4">
      <c r="A14" s="3" t="s">
        <v>12</v>
      </c>
      <c r="B14" s="4"/>
      <c r="C14" s="4"/>
      <c r="D14" s="4"/>
    </row>
    <row r="15" spans="1:4">
      <c r="A15" s="64" t="s">
        <v>13</v>
      </c>
      <c r="B15" s="5">
        <v>423209</v>
      </c>
      <c r="C15" s="5">
        <v>380183</v>
      </c>
      <c r="D15" s="5">
        <v>352630</v>
      </c>
    </row>
    <row r="16" spans="1:4">
      <c r="A16" s="3" t="s">
        <v>14</v>
      </c>
      <c r="B16" s="4"/>
      <c r="C16" s="4"/>
      <c r="D16" s="4"/>
    </row>
    <row r="17" spans="1:4">
      <c r="A17" s="64" t="s">
        <v>15</v>
      </c>
      <c r="B17" s="5">
        <v>6002</v>
      </c>
      <c r="C17" s="5">
        <v>15605</v>
      </c>
      <c r="D17" s="5">
        <v>7301</v>
      </c>
    </row>
    <row r="18" spans="1:4">
      <c r="A18" s="3" t="s">
        <v>16</v>
      </c>
      <c r="B18" s="4"/>
      <c r="C18" s="4"/>
      <c r="D18" s="4"/>
    </row>
    <row r="19" spans="1:4">
      <c r="A19" s="64" t="s">
        <v>17</v>
      </c>
      <c r="B19" s="5">
        <v>35014</v>
      </c>
      <c r="C19" s="5">
        <v>40605</v>
      </c>
      <c r="D19" s="5">
        <v>40809</v>
      </c>
    </row>
    <row r="20" spans="1:4">
      <c r="A20" s="3" t="s">
        <v>18</v>
      </c>
      <c r="B20" s="4"/>
      <c r="C20" s="4"/>
      <c r="D20" s="4"/>
    </row>
    <row r="21" spans="1:4">
      <c r="A21" s="3" t="s">
        <v>19</v>
      </c>
      <c r="B21" s="5">
        <v>37984</v>
      </c>
      <c r="C21" s="5">
        <v>40975</v>
      </c>
      <c r="D21" s="5">
        <v>36419</v>
      </c>
    </row>
    <row r="22" spans="1:4">
      <c r="A22" s="3" t="s">
        <v>20</v>
      </c>
      <c r="B22" s="4"/>
      <c r="C22" s="4"/>
      <c r="D22" s="4"/>
    </row>
    <row r="23" spans="1:4" ht="17.25" thickBot="1">
      <c r="A23" s="6" t="s">
        <v>21</v>
      </c>
      <c r="B23" s="7">
        <v>1433</v>
      </c>
      <c r="C23" s="8">
        <v>997</v>
      </c>
      <c r="D23" s="7">
        <v>2436</v>
      </c>
    </row>
    <row r="24" spans="1:4" ht="17.25" thickBot="1">
      <c r="A24" s="11" t="s">
        <v>22</v>
      </c>
      <c r="B24" s="12">
        <f>SUM(B7:B23)</f>
        <v>4727665</v>
      </c>
      <c r="C24" s="12">
        <f t="shared" ref="C24:D24" si="0">SUM(C7:C23)</f>
        <v>5204483</v>
      </c>
      <c r="D24" s="12">
        <f t="shared" si="0"/>
        <v>5344509</v>
      </c>
    </row>
    <row r="25" spans="1:4">
      <c r="A25" s="9" t="s">
        <v>23</v>
      </c>
      <c r="B25" s="10"/>
      <c r="C25" s="10"/>
      <c r="D25" s="10"/>
    </row>
    <row r="26" spans="1:4">
      <c r="A26" s="3" t="s">
        <v>24</v>
      </c>
      <c r="B26" s="4"/>
      <c r="C26" s="4"/>
      <c r="D26" s="4"/>
    </row>
    <row r="27" spans="1:4">
      <c r="A27" s="3" t="s">
        <v>25</v>
      </c>
      <c r="B27" s="5">
        <v>1172089</v>
      </c>
      <c r="C27" s="5">
        <v>1232256</v>
      </c>
      <c r="D27" s="5">
        <v>1194333</v>
      </c>
    </row>
    <row r="28" spans="1:4">
      <c r="A28" s="3" t="s">
        <v>26</v>
      </c>
      <c r="B28" s="4"/>
      <c r="C28" s="4"/>
      <c r="D28" s="4"/>
    </row>
    <row r="29" spans="1:4">
      <c r="A29" s="3" t="s">
        <v>27</v>
      </c>
      <c r="B29" s="5">
        <v>5357</v>
      </c>
      <c r="C29" s="5">
        <v>5357</v>
      </c>
      <c r="D29" s="5">
        <v>5357</v>
      </c>
    </row>
    <row r="30" spans="1:4">
      <c r="A30" s="3" t="s">
        <v>28</v>
      </c>
      <c r="B30" s="4"/>
      <c r="C30" s="4"/>
      <c r="D30" s="4"/>
    </row>
    <row r="31" spans="1:4">
      <c r="A31" s="3" t="s">
        <v>29</v>
      </c>
      <c r="B31" s="5">
        <v>1104048</v>
      </c>
      <c r="C31" s="5">
        <v>1097400</v>
      </c>
      <c r="D31" s="5">
        <v>1080293</v>
      </c>
    </row>
    <row r="32" spans="1:4">
      <c r="A32" s="3" t="s">
        <v>30</v>
      </c>
      <c r="B32" s="4"/>
      <c r="C32" s="4"/>
      <c r="D32" s="4"/>
    </row>
    <row r="33" spans="1:4">
      <c r="A33" s="3" t="s">
        <v>31</v>
      </c>
      <c r="B33" s="5">
        <v>26186959</v>
      </c>
      <c r="C33" s="5">
        <v>23465908</v>
      </c>
      <c r="D33" s="5">
        <v>22963629</v>
      </c>
    </row>
    <row r="34" spans="1:4">
      <c r="A34" s="3" t="s">
        <v>32</v>
      </c>
      <c r="B34" s="4"/>
      <c r="C34" s="4"/>
      <c r="D34" s="4"/>
    </row>
    <row r="35" spans="1:4">
      <c r="A35" s="3" t="s">
        <v>33</v>
      </c>
      <c r="B35" s="5">
        <v>724035</v>
      </c>
      <c r="C35" s="5">
        <v>726435</v>
      </c>
      <c r="D35" s="5">
        <v>727235</v>
      </c>
    </row>
    <row r="36" spans="1:4">
      <c r="A36" s="3" t="s">
        <v>34</v>
      </c>
      <c r="B36" s="4"/>
      <c r="C36" s="4"/>
      <c r="D36" s="4"/>
    </row>
    <row r="37" spans="1:4">
      <c r="A37" s="3" t="s">
        <v>35</v>
      </c>
      <c r="B37" s="5">
        <v>4126</v>
      </c>
      <c r="C37" s="5">
        <v>3258</v>
      </c>
      <c r="D37" s="5">
        <v>3717</v>
      </c>
    </row>
    <row r="38" spans="1:4">
      <c r="A38" s="3" t="s">
        <v>36</v>
      </c>
      <c r="B38" s="5">
        <v>200009</v>
      </c>
      <c r="C38" s="5">
        <v>204197</v>
      </c>
      <c r="D38" s="5">
        <v>213823</v>
      </c>
    </row>
    <row r="39" spans="1:4">
      <c r="A39" s="3" t="s">
        <v>37</v>
      </c>
      <c r="B39" s="4"/>
      <c r="C39" s="4"/>
      <c r="D39" s="4"/>
    </row>
    <row r="40" spans="1:4" ht="17.25" thickBot="1">
      <c r="A40" s="6" t="s">
        <v>38</v>
      </c>
      <c r="B40" s="7">
        <v>173620</v>
      </c>
      <c r="C40" s="7">
        <v>163223</v>
      </c>
      <c r="D40" s="7">
        <v>173801</v>
      </c>
    </row>
    <row r="41" spans="1:4" ht="17.25" thickBot="1">
      <c r="A41" s="63" t="s">
        <v>39</v>
      </c>
      <c r="B41" s="12">
        <f>SUM(B27:B40)</f>
        <v>29570243</v>
      </c>
      <c r="C41" s="12">
        <f t="shared" ref="C41:D41" si="1">SUM(C27:C40)</f>
        <v>26898034</v>
      </c>
      <c r="D41" s="12">
        <f t="shared" si="1"/>
        <v>26362188</v>
      </c>
    </row>
    <row r="42" spans="1:4" ht="17.25" thickBot="1">
      <c r="A42" s="63" t="s">
        <v>40</v>
      </c>
      <c r="B42" s="12">
        <f>B24+B41</f>
        <v>34297908</v>
      </c>
      <c r="C42" s="12">
        <f t="shared" ref="C42:D42" si="2">C24+C41</f>
        <v>32102517</v>
      </c>
      <c r="D42" s="12">
        <f t="shared" si="2"/>
        <v>31706697</v>
      </c>
    </row>
    <row r="43" spans="1:4">
      <c r="A43" s="9" t="s">
        <v>41</v>
      </c>
      <c r="B43" s="10"/>
      <c r="C43" s="10"/>
      <c r="D43" s="10"/>
    </row>
    <row r="44" spans="1:4">
      <c r="A44" s="3" t="s">
        <v>42</v>
      </c>
      <c r="B44" s="4"/>
      <c r="C44" s="4"/>
      <c r="D44" s="4"/>
    </row>
    <row r="45" spans="1:4">
      <c r="A45" s="3" t="s">
        <v>43</v>
      </c>
      <c r="B45" s="4"/>
      <c r="C45" s="4"/>
      <c r="D45" s="4"/>
    </row>
    <row r="46" spans="1:4">
      <c r="A46" s="3" t="s">
        <v>44</v>
      </c>
      <c r="B46" s="4"/>
      <c r="C46" s="4"/>
      <c r="D46" s="4"/>
    </row>
    <row r="47" spans="1:4">
      <c r="A47" s="64" t="s">
        <v>45</v>
      </c>
      <c r="B47" s="4">
        <v>177</v>
      </c>
      <c r="C47" s="4">
        <v>191</v>
      </c>
      <c r="D47" s="4">
        <v>500</v>
      </c>
    </row>
    <row r="48" spans="1:4">
      <c r="A48" s="3" t="s">
        <v>46</v>
      </c>
      <c r="B48" s="4"/>
      <c r="C48" s="4"/>
      <c r="D48" s="4"/>
    </row>
    <row r="49" spans="1:4">
      <c r="A49" s="64" t="s">
        <v>47</v>
      </c>
      <c r="B49" s="5">
        <v>324953</v>
      </c>
      <c r="C49" s="5">
        <v>306380</v>
      </c>
      <c r="D49" s="5">
        <v>329335</v>
      </c>
    </row>
    <row r="50" spans="1:4">
      <c r="A50" s="3" t="s">
        <v>48</v>
      </c>
      <c r="B50" s="4"/>
      <c r="C50" s="4"/>
      <c r="D50" s="4"/>
    </row>
    <row r="51" spans="1:4">
      <c r="A51" s="64" t="s">
        <v>49</v>
      </c>
      <c r="B51" s="5">
        <v>27617</v>
      </c>
      <c r="C51" s="5">
        <v>27202</v>
      </c>
      <c r="D51" s="5">
        <v>28575</v>
      </c>
    </row>
    <row r="52" spans="1:4">
      <c r="A52" s="3" t="s">
        <v>50</v>
      </c>
      <c r="B52" s="4"/>
      <c r="C52" s="4"/>
      <c r="D52" s="4"/>
    </row>
    <row r="53" spans="1:4">
      <c r="A53" s="64" t="s">
        <v>51</v>
      </c>
      <c r="B53" s="5">
        <v>240855</v>
      </c>
      <c r="C53" s="5">
        <v>185016</v>
      </c>
      <c r="D53" s="5">
        <v>3090679</v>
      </c>
    </row>
    <row r="54" spans="1:4">
      <c r="A54" s="64" t="s">
        <v>52</v>
      </c>
      <c r="B54" s="5">
        <v>75969</v>
      </c>
      <c r="C54" s="5">
        <v>20084</v>
      </c>
      <c r="D54" s="5">
        <v>17838</v>
      </c>
    </row>
    <row r="55" spans="1:4">
      <c r="A55" s="3" t="s">
        <v>53</v>
      </c>
      <c r="B55" s="5">
        <v>58107</v>
      </c>
      <c r="C55" s="5">
        <v>103502</v>
      </c>
      <c r="D55" s="5">
        <v>89640</v>
      </c>
    </row>
    <row r="56" spans="1:4">
      <c r="A56" s="3" t="s">
        <v>54</v>
      </c>
      <c r="B56" s="4"/>
      <c r="C56" s="4"/>
      <c r="D56" s="4"/>
    </row>
    <row r="57" spans="1:4" ht="17.25" thickBot="1">
      <c r="A57" s="6" t="s">
        <v>55</v>
      </c>
      <c r="B57" s="8"/>
      <c r="C57" s="8"/>
      <c r="D57" s="8"/>
    </row>
    <row r="58" spans="1:4" ht="17.25" thickBot="1">
      <c r="A58" s="63" t="s">
        <v>221</v>
      </c>
      <c r="B58" s="12">
        <v>1117345</v>
      </c>
      <c r="C58" s="12">
        <v>463040</v>
      </c>
      <c r="D58" s="13">
        <v>149058</v>
      </c>
    </row>
    <row r="59" spans="1:4">
      <c r="A59" s="9" t="s">
        <v>56</v>
      </c>
      <c r="B59" s="14">
        <v>58976</v>
      </c>
      <c r="C59" s="14">
        <v>70619</v>
      </c>
      <c r="D59" s="14">
        <v>44193</v>
      </c>
    </row>
    <row r="60" spans="1:4" ht="17.25" thickBot="1">
      <c r="A60" s="6" t="s">
        <v>57</v>
      </c>
      <c r="B60" s="7">
        <v>1176321</v>
      </c>
      <c r="C60" s="7">
        <v>533659</v>
      </c>
      <c r="D60" s="7">
        <v>193251</v>
      </c>
    </row>
    <row r="61" spans="1:4" ht="17.25" thickBot="1">
      <c r="A61" s="63" t="s">
        <v>58</v>
      </c>
      <c r="B61" s="12">
        <f>SUM(B44:B60)</f>
        <v>3080320</v>
      </c>
      <c r="C61" s="12">
        <f t="shared" ref="C61:D61" si="3">SUM(C44:C60)</f>
        <v>1709693</v>
      </c>
      <c r="D61" s="12">
        <f t="shared" si="3"/>
        <v>3943069</v>
      </c>
    </row>
    <row r="62" spans="1:4">
      <c r="A62" s="9" t="s">
        <v>59</v>
      </c>
      <c r="B62" s="10"/>
      <c r="C62" s="10"/>
      <c r="D62" s="10"/>
    </row>
    <row r="63" spans="1:4">
      <c r="A63" s="3" t="s">
        <v>60</v>
      </c>
      <c r="B63" s="4"/>
      <c r="C63" s="4"/>
      <c r="D63" s="4"/>
    </row>
    <row r="64" spans="1:4">
      <c r="A64" s="64" t="s">
        <v>61</v>
      </c>
      <c r="B64" s="5">
        <v>7300803</v>
      </c>
      <c r="C64" s="5">
        <v>6119731</v>
      </c>
      <c r="D64" s="5">
        <v>4077714</v>
      </c>
    </row>
    <row r="65" spans="1:4">
      <c r="A65" s="3" t="s">
        <v>62</v>
      </c>
      <c r="B65" s="4"/>
      <c r="C65" s="4"/>
      <c r="D65" s="4"/>
    </row>
    <row r="66" spans="1:4">
      <c r="A66" s="3" t="s">
        <v>63</v>
      </c>
      <c r="B66" s="5">
        <v>2031052</v>
      </c>
      <c r="C66" s="5">
        <v>1973008</v>
      </c>
      <c r="D66" s="5">
        <v>1935871</v>
      </c>
    </row>
    <row r="67" spans="1:4">
      <c r="A67" s="3" t="s">
        <v>64</v>
      </c>
      <c r="B67" s="4"/>
      <c r="C67" s="4"/>
      <c r="D67" s="4"/>
    </row>
    <row r="68" spans="1:4" ht="17.25" thickBot="1">
      <c r="A68" s="6" t="s">
        <v>65</v>
      </c>
      <c r="B68" s="7">
        <v>1617744</v>
      </c>
      <c r="C68" s="7">
        <v>1657918</v>
      </c>
      <c r="D68" s="7">
        <v>1763162</v>
      </c>
    </row>
    <row r="69" spans="1:4" ht="17.25" thickBot="1">
      <c r="A69" s="11" t="s">
        <v>66</v>
      </c>
      <c r="B69" s="12">
        <f>SUM(B62:B68)</f>
        <v>10949599</v>
      </c>
      <c r="C69" s="12">
        <f t="shared" ref="C69:D69" si="4">SUM(C62:C68)</f>
        <v>9750657</v>
      </c>
      <c r="D69" s="12">
        <f t="shared" si="4"/>
        <v>7776747</v>
      </c>
    </row>
    <row r="70" spans="1:4" ht="17.25" thickBot="1">
      <c r="A70" s="63" t="s">
        <v>67</v>
      </c>
      <c r="B70" s="12">
        <f>B61+B69</f>
        <v>14029919</v>
      </c>
      <c r="C70" s="12">
        <f t="shared" ref="C70:D70" si="5">C61+C69</f>
        <v>11460350</v>
      </c>
      <c r="D70" s="12">
        <f t="shared" si="5"/>
        <v>11719816</v>
      </c>
    </row>
    <row r="71" spans="1:4">
      <c r="A71" s="9" t="s">
        <v>68</v>
      </c>
      <c r="B71" s="10"/>
      <c r="C71" s="10"/>
      <c r="D71" s="10"/>
    </row>
    <row r="72" spans="1:4">
      <c r="A72" s="3" t="s">
        <v>69</v>
      </c>
      <c r="B72" s="4"/>
      <c r="C72" s="4"/>
      <c r="D72" s="4"/>
    </row>
    <row r="73" spans="1:4">
      <c r="A73" s="3" t="s">
        <v>70</v>
      </c>
      <c r="B73" s="4"/>
      <c r="C73" s="4"/>
      <c r="D73" s="4"/>
    </row>
    <row r="74" spans="1:4">
      <c r="A74" s="3" t="s">
        <v>71</v>
      </c>
      <c r="B74" s="5">
        <v>10671411</v>
      </c>
      <c r="C74" s="5">
        <v>10671411</v>
      </c>
      <c r="D74" s="5">
        <v>10671411</v>
      </c>
    </row>
    <row r="75" spans="1:4">
      <c r="A75" s="3" t="s">
        <v>72</v>
      </c>
      <c r="B75" s="5">
        <f>SUM(B71:B74)</f>
        <v>10671411</v>
      </c>
      <c r="C75" s="5">
        <v>10671411</v>
      </c>
      <c r="D75" s="5">
        <v>10671411</v>
      </c>
    </row>
    <row r="76" spans="1:4">
      <c r="A76" s="3" t="s">
        <v>73</v>
      </c>
      <c r="B76" s="4"/>
      <c r="C76" s="4"/>
      <c r="D76" s="4"/>
    </row>
    <row r="77" spans="1:4">
      <c r="A77" s="3" t="s">
        <v>74</v>
      </c>
      <c r="B77" s="5">
        <v>4263504</v>
      </c>
      <c r="C77" s="5">
        <v>4263504</v>
      </c>
      <c r="D77" s="5">
        <v>4262917</v>
      </c>
    </row>
    <row r="78" spans="1:4">
      <c r="A78" s="3" t="s">
        <v>75</v>
      </c>
      <c r="B78" s="4"/>
      <c r="C78" s="4"/>
      <c r="D78" s="4"/>
    </row>
    <row r="79" spans="1:4">
      <c r="A79" s="3" t="s">
        <v>76</v>
      </c>
      <c r="B79" s="5">
        <v>1867463</v>
      </c>
      <c r="C79" s="5">
        <v>1800628</v>
      </c>
      <c r="D79" s="5">
        <v>1800628</v>
      </c>
    </row>
    <row r="80" spans="1:4">
      <c r="A80" s="3" t="s">
        <v>77</v>
      </c>
      <c r="B80" s="4"/>
      <c r="C80" s="4"/>
      <c r="D80" s="4"/>
    </row>
    <row r="81" spans="1:4">
      <c r="A81" s="3" t="s">
        <v>78</v>
      </c>
      <c r="B81" s="5">
        <v>3128392</v>
      </c>
      <c r="C81" s="5">
        <v>2919711</v>
      </c>
      <c r="D81" s="5">
        <v>2626504</v>
      </c>
    </row>
    <row r="82" spans="1:4">
      <c r="A82" s="3" t="s">
        <v>79</v>
      </c>
      <c r="B82" s="5">
        <v>4995855</v>
      </c>
      <c r="C82" s="5">
        <v>4720339</v>
      </c>
      <c r="D82" s="5">
        <v>4427132</v>
      </c>
    </row>
    <row r="83" spans="1:4">
      <c r="A83" s="3" t="s">
        <v>80</v>
      </c>
      <c r="B83" s="4"/>
      <c r="C83" s="4"/>
      <c r="D83" s="4"/>
    </row>
    <row r="84" spans="1:4">
      <c r="A84" s="3" t="s">
        <v>81</v>
      </c>
      <c r="B84" s="5">
        <v>1368182</v>
      </c>
      <c r="C84" s="5">
        <v>1345165</v>
      </c>
      <c r="D84" s="5">
        <v>648388</v>
      </c>
    </row>
    <row r="85" spans="1:4">
      <c r="A85" s="3" t="s">
        <v>82</v>
      </c>
      <c r="B85" s="5">
        <v>21299494</v>
      </c>
      <c r="C85" s="5">
        <v>21000419</v>
      </c>
      <c r="D85" s="5">
        <v>20009848</v>
      </c>
    </row>
    <row r="86" spans="1:4" ht="17.25" thickBot="1">
      <c r="A86" s="6" t="s">
        <v>83</v>
      </c>
      <c r="B86" s="7">
        <v>144816</v>
      </c>
      <c r="C86" s="7">
        <v>175407</v>
      </c>
      <c r="D86" s="7">
        <v>170284</v>
      </c>
    </row>
    <row r="87" spans="1:4" ht="17.25" thickBot="1">
      <c r="A87" s="63" t="s">
        <v>84</v>
      </c>
      <c r="B87" s="12">
        <v>21444310</v>
      </c>
      <c r="C87" s="12">
        <v>21175826</v>
      </c>
      <c r="D87" s="13">
        <v>20180132</v>
      </c>
    </row>
    <row r="88" spans="1:4" ht="17.25" thickBot="1">
      <c r="A88" s="11" t="s">
        <v>85</v>
      </c>
      <c r="B88" s="12">
        <f>B70+B87</f>
        <v>35474229</v>
      </c>
      <c r="C88" s="12">
        <f t="shared" ref="C88:D88" si="6">C70+C87</f>
        <v>32636176</v>
      </c>
      <c r="D88" s="12">
        <f t="shared" si="6"/>
        <v>31899948</v>
      </c>
    </row>
    <row r="89" spans="1:4">
      <c r="A89" s="9" t="s">
        <v>86</v>
      </c>
      <c r="B89" s="10">
        <v>0</v>
      </c>
      <c r="C89" s="10">
        <v>0</v>
      </c>
      <c r="D89" s="10">
        <v>0</v>
      </c>
    </row>
    <row r="90" spans="1:4">
      <c r="A90" s="3" t="s">
        <v>87</v>
      </c>
      <c r="B90" s="4">
        <v>0</v>
      </c>
      <c r="C90" s="4">
        <v>0</v>
      </c>
      <c r="D90" s="4">
        <v>0</v>
      </c>
    </row>
    <row r="91" spans="1:4">
      <c r="A91" s="3" t="s">
        <v>88</v>
      </c>
      <c r="B91" s="4">
        <v>0</v>
      </c>
      <c r="C91" s="4">
        <v>0</v>
      </c>
      <c r="D91" s="4"/>
    </row>
  </sheetData>
  <mergeCells count="1">
    <mergeCell ref="A3:D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D6" sqref="D6"/>
    </sheetView>
  </sheetViews>
  <sheetFormatPr defaultRowHeight="16.5"/>
  <cols>
    <col min="1" max="1" width="28.5" customWidth="1"/>
    <col min="2" max="2" width="23.75" hidden="1" customWidth="1"/>
    <col min="3" max="3" width="23.125" hidden="1" customWidth="1"/>
    <col min="4" max="4" width="30.75" customWidth="1"/>
    <col min="5" max="5" width="37" customWidth="1"/>
  </cols>
  <sheetData>
    <row r="1" spans="1:5">
      <c r="A1" s="1" t="s">
        <v>0</v>
      </c>
      <c r="B1" s="15" t="s">
        <v>89</v>
      </c>
      <c r="C1" s="15" t="s">
        <v>90</v>
      </c>
      <c r="D1" s="15" t="s">
        <v>244</v>
      </c>
      <c r="E1" s="15" t="s">
        <v>245</v>
      </c>
    </row>
    <row r="2" spans="1:5">
      <c r="A2" s="66" t="s">
        <v>93</v>
      </c>
      <c r="B2" s="66"/>
      <c r="C2" s="66"/>
      <c r="D2" s="66"/>
      <c r="E2" s="66"/>
    </row>
    <row r="3" spans="1:5" ht="17.25" thickBot="1">
      <c r="A3" s="6" t="s">
        <v>94</v>
      </c>
      <c r="B3" s="8"/>
      <c r="C3" s="8"/>
      <c r="D3" s="8"/>
      <c r="E3" s="8"/>
    </row>
    <row r="4" spans="1:5" ht="17.25" thickBot="1">
      <c r="A4" s="63" t="s">
        <v>95</v>
      </c>
      <c r="B4" s="12">
        <v>1896721</v>
      </c>
      <c r="C4" s="12">
        <v>1775439</v>
      </c>
      <c r="D4" s="12">
        <v>5530838</v>
      </c>
      <c r="E4" s="13">
        <v>4879431</v>
      </c>
    </row>
    <row r="5" spans="1:5" ht="17.25" thickBot="1">
      <c r="A5" s="16" t="s">
        <v>96</v>
      </c>
      <c r="B5" s="17"/>
      <c r="C5" s="17"/>
      <c r="D5" s="17"/>
      <c r="E5" s="17"/>
    </row>
    <row r="6" spans="1:5" ht="17.25" thickBot="1">
      <c r="A6" s="63" t="s">
        <v>97</v>
      </c>
      <c r="B6" s="12">
        <v>1612485</v>
      </c>
      <c r="C6" s="12">
        <v>1535004</v>
      </c>
      <c r="D6" s="12">
        <v>4634640</v>
      </c>
      <c r="E6" s="13">
        <v>4230983</v>
      </c>
    </row>
    <row r="7" spans="1:5" ht="17.25" thickBot="1">
      <c r="A7" s="16" t="s">
        <v>98</v>
      </c>
      <c r="B7" s="18">
        <v>284236</v>
      </c>
      <c r="C7" s="18">
        <v>240435</v>
      </c>
      <c r="D7" s="18">
        <v>896198</v>
      </c>
      <c r="E7" s="18">
        <v>648448</v>
      </c>
    </row>
    <row r="8" spans="1:5" ht="17.25" thickBot="1">
      <c r="A8" s="63" t="s">
        <v>99</v>
      </c>
      <c r="B8" s="12">
        <v>284236</v>
      </c>
      <c r="C8" s="12">
        <v>240435</v>
      </c>
      <c r="D8" s="12">
        <v>896198</v>
      </c>
      <c r="E8" s="13">
        <v>648448</v>
      </c>
    </row>
    <row r="9" spans="1:5" ht="17.25" thickBot="1">
      <c r="A9" s="16" t="s">
        <v>100</v>
      </c>
      <c r="B9" s="17"/>
      <c r="C9" s="17"/>
      <c r="D9" s="17"/>
      <c r="E9" s="17"/>
    </row>
    <row r="10" spans="1:5" ht="17.25" thickBot="1">
      <c r="A10" s="63" t="s">
        <v>101</v>
      </c>
      <c r="B10" s="12">
        <v>62521</v>
      </c>
      <c r="C10" s="12">
        <v>59099</v>
      </c>
      <c r="D10" s="12">
        <v>187280</v>
      </c>
      <c r="E10" s="13">
        <v>180966</v>
      </c>
    </row>
    <row r="11" spans="1:5" ht="17.25" thickBot="1">
      <c r="A11" s="63" t="s">
        <v>102</v>
      </c>
      <c r="B11" s="12">
        <v>221715</v>
      </c>
      <c r="C11" s="12">
        <v>181336</v>
      </c>
      <c r="D11" s="12">
        <v>708918</v>
      </c>
      <c r="E11" s="13">
        <v>467482</v>
      </c>
    </row>
    <row r="12" spans="1:5">
      <c r="A12" s="9" t="s">
        <v>103</v>
      </c>
      <c r="B12" s="10"/>
      <c r="C12" s="10"/>
      <c r="D12" s="10"/>
      <c r="E12" s="10"/>
    </row>
    <row r="13" spans="1:5">
      <c r="A13" s="3" t="s">
        <v>104</v>
      </c>
      <c r="B13" s="4"/>
      <c r="C13" s="4"/>
      <c r="D13" s="4"/>
      <c r="E13" s="4"/>
    </row>
    <row r="14" spans="1:5">
      <c r="A14" s="3" t="s">
        <v>105</v>
      </c>
      <c r="B14" s="5">
        <v>34929</v>
      </c>
      <c r="C14" s="5">
        <v>70438</v>
      </c>
      <c r="D14" s="5">
        <v>133570</v>
      </c>
      <c r="E14" s="5">
        <v>102240</v>
      </c>
    </row>
    <row r="15" spans="1:5">
      <c r="A15" s="3" t="s">
        <v>106</v>
      </c>
      <c r="B15" s="4"/>
      <c r="C15" s="4"/>
      <c r="D15" s="4"/>
      <c r="E15" s="4"/>
    </row>
    <row r="16" spans="1:5">
      <c r="A16" s="3" t="s">
        <v>107</v>
      </c>
      <c r="B16" s="5">
        <v>39755</v>
      </c>
      <c r="C16" s="5">
        <v>1867</v>
      </c>
      <c r="D16" s="5">
        <v>34823</v>
      </c>
      <c r="E16" s="5">
        <v>18275</v>
      </c>
    </row>
    <row r="17" spans="1:5">
      <c r="A17" s="3" t="s">
        <v>108</v>
      </c>
      <c r="B17" s="4"/>
      <c r="C17" s="4"/>
      <c r="D17" s="4"/>
      <c r="E17" s="4"/>
    </row>
    <row r="18" spans="1:5">
      <c r="A18" s="64" t="s">
        <v>109</v>
      </c>
      <c r="B18" s="5">
        <v>34738</v>
      </c>
      <c r="C18" s="5">
        <v>9522</v>
      </c>
      <c r="D18" s="5">
        <v>89468</v>
      </c>
      <c r="E18" s="5">
        <v>10608</v>
      </c>
    </row>
    <row r="19" spans="1:5">
      <c r="A19" s="3" t="s">
        <v>110</v>
      </c>
      <c r="B19" s="4"/>
      <c r="C19" s="4"/>
      <c r="D19" s="4"/>
      <c r="E19" s="4"/>
    </row>
    <row r="20" spans="1:5" ht="17.25" thickBot="1">
      <c r="A20" s="6" t="s">
        <v>111</v>
      </c>
      <c r="B20" s="7">
        <v>4006</v>
      </c>
      <c r="C20" s="7">
        <v>11514</v>
      </c>
      <c r="D20" s="7">
        <v>17884</v>
      </c>
      <c r="E20" s="7">
        <v>27105</v>
      </c>
    </row>
    <row r="21" spans="1:5" ht="17.25" thickBot="1">
      <c r="A21" s="11" t="s">
        <v>112</v>
      </c>
      <c r="B21" s="12">
        <v>43952</v>
      </c>
      <c r="C21" s="12">
        <v>74297</v>
      </c>
      <c r="D21" s="12">
        <v>96809</v>
      </c>
      <c r="E21" s="13">
        <v>137012</v>
      </c>
    </row>
    <row r="22" spans="1:5" ht="17.25" thickBot="1">
      <c r="A22" s="63" t="s">
        <v>113</v>
      </c>
      <c r="B22" s="12">
        <v>265667</v>
      </c>
      <c r="C22" s="12">
        <v>255633</v>
      </c>
      <c r="D22" s="12">
        <v>805727</v>
      </c>
      <c r="E22" s="13">
        <v>604494</v>
      </c>
    </row>
    <row r="23" spans="1:5">
      <c r="A23" s="9" t="s">
        <v>114</v>
      </c>
      <c r="B23" s="10"/>
      <c r="C23" s="10"/>
      <c r="D23" s="10"/>
      <c r="E23" s="10"/>
    </row>
    <row r="24" spans="1:5">
      <c r="A24" s="3" t="s">
        <v>115</v>
      </c>
      <c r="B24" s="5">
        <v>44496</v>
      </c>
      <c r="C24" s="5">
        <v>33383</v>
      </c>
      <c r="D24" s="5">
        <v>155960</v>
      </c>
      <c r="E24" s="5">
        <v>157803</v>
      </c>
    </row>
    <row r="25" spans="1:5" ht="17.25" thickBot="1">
      <c r="A25" s="6" t="s">
        <v>116</v>
      </c>
      <c r="B25" s="7">
        <v>221171</v>
      </c>
      <c r="C25" s="7">
        <v>222250</v>
      </c>
      <c r="D25" s="7">
        <v>649767</v>
      </c>
      <c r="E25" s="7">
        <v>446691</v>
      </c>
    </row>
    <row r="26" spans="1:5" ht="17.25" thickBot="1">
      <c r="A26" s="11" t="s">
        <v>117</v>
      </c>
      <c r="B26" s="12">
        <v>221171</v>
      </c>
      <c r="C26" s="12">
        <v>222250</v>
      </c>
      <c r="D26" s="12">
        <v>649767</v>
      </c>
      <c r="E26" s="13">
        <v>446691</v>
      </c>
    </row>
    <row r="27" spans="1:5">
      <c r="A27" s="9" t="s">
        <v>118</v>
      </c>
      <c r="B27" s="10"/>
      <c r="C27" s="10"/>
      <c r="D27" s="10"/>
      <c r="E27" s="10"/>
    </row>
    <row r="28" spans="1:5">
      <c r="A28" s="3" t="s">
        <v>119</v>
      </c>
      <c r="B28" s="4"/>
      <c r="C28" s="4"/>
      <c r="D28" s="4"/>
      <c r="E28" s="4"/>
    </row>
    <row r="29" spans="1:5">
      <c r="A29" s="3" t="s">
        <v>120</v>
      </c>
      <c r="B29" s="5">
        <v>609832</v>
      </c>
      <c r="C29" s="5">
        <v>162838</v>
      </c>
      <c r="D29" s="5">
        <v>370211</v>
      </c>
      <c r="E29" s="5">
        <v>177425</v>
      </c>
    </row>
    <row r="30" spans="1:5">
      <c r="A30" s="3" t="s">
        <v>121</v>
      </c>
      <c r="B30" s="5">
        <v>-172086</v>
      </c>
      <c r="C30" s="5">
        <v>93099</v>
      </c>
      <c r="D30" s="5">
        <v>-347654</v>
      </c>
      <c r="E30" s="5">
        <v>93965</v>
      </c>
    </row>
    <row r="31" spans="1:5">
      <c r="A31" s="3" t="s">
        <v>122</v>
      </c>
      <c r="B31" s="4">
        <v>267</v>
      </c>
      <c r="C31" s="5">
        <v>3891</v>
      </c>
      <c r="D31" s="4">
        <v>-281</v>
      </c>
      <c r="E31" s="5">
        <v>9621</v>
      </c>
    </row>
    <row r="32" spans="1:5">
      <c r="A32" s="3" t="s">
        <v>123</v>
      </c>
      <c r="B32" s="5">
        <v>437479</v>
      </c>
      <c r="C32" s="5">
        <v>252046</v>
      </c>
      <c r="D32" s="5">
        <v>22838</v>
      </c>
      <c r="E32" s="5">
        <v>261769</v>
      </c>
    </row>
    <row r="33" spans="1:5">
      <c r="A33" s="3" t="s">
        <v>124</v>
      </c>
      <c r="B33" s="5">
        <v>437479</v>
      </c>
      <c r="C33" s="5">
        <v>252046</v>
      </c>
      <c r="D33" s="5">
        <v>22838</v>
      </c>
      <c r="E33" s="5">
        <v>261769</v>
      </c>
    </row>
    <row r="34" spans="1:5">
      <c r="A34" s="3" t="s">
        <v>125</v>
      </c>
      <c r="B34" s="5">
        <v>658650</v>
      </c>
      <c r="C34" s="5">
        <v>474296</v>
      </c>
      <c r="D34" s="5">
        <v>672605</v>
      </c>
      <c r="E34" s="5">
        <v>708460</v>
      </c>
    </row>
    <row r="35" spans="1:5">
      <c r="A35" s="3" t="s">
        <v>126</v>
      </c>
      <c r="B35" s="4"/>
      <c r="C35" s="4"/>
      <c r="D35" s="4"/>
      <c r="E35" s="4"/>
    </row>
    <row r="36" spans="1:5">
      <c r="A36" s="3" t="s">
        <v>127</v>
      </c>
      <c r="B36" s="5">
        <v>222145</v>
      </c>
      <c r="C36" s="5">
        <v>220212</v>
      </c>
      <c r="D36" s="5">
        <v>649015</v>
      </c>
      <c r="E36" s="5">
        <v>442472</v>
      </c>
    </row>
    <row r="37" spans="1:5">
      <c r="A37" s="3" t="s">
        <v>128</v>
      </c>
      <c r="B37" s="4">
        <v>-974</v>
      </c>
      <c r="C37" s="5">
        <v>2038</v>
      </c>
      <c r="D37" s="4">
        <v>752</v>
      </c>
      <c r="E37" s="5">
        <v>4219</v>
      </c>
    </row>
    <row r="38" spans="1:5">
      <c r="A38" s="3" t="s">
        <v>129</v>
      </c>
      <c r="B38" s="4"/>
      <c r="C38" s="4"/>
      <c r="D38" s="4"/>
      <c r="E38" s="4"/>
    </row>
    <row r="39" spans="1:5">
      <c r="A39" s="3" t="s">
        <v>130</v>
      </c>
      <c r="B39" s="5">
        <v>659606</v>
      </c>
      <c r="C39" s="5">
        <v>472415</v>
      </c>
      <c r="D39" s="5">
        <v>672032</v>
      </c>
      <c r="E39" s="5">
        <v>704221</v>
      </c>
    </row>
    <row r="40" spans="1:5">
      <c r="A40" s="3" t="s">
        <v>131</v>
      </c>
      <c r="B40" s="4">
        <v>-956</v>
      </c>
      <c r="C40" s="5">
        <v>1881</v>
      </c>
      <c r="D40" s="4">
        <v>573</v>
      </c>
      <c r="E40" s="5">
        <v>4239</v>
      </c>
    </row>
    <row r="41" spans="1:5">
      <c r="A41" s="3" t="s">
        <v>132</v>
      </c>
      <c r="B41" s="4"/>
      <c r="C41" s="4"/>
      <c r="D41" s="4"/>
      <c r="E41" s="4"/>
    </row>
    <row r="42" spans="1:5">
      <c r="A42" s="3" t="s">
        <v>133</v>
      </c>
      <c r="B42" s="4">
        <v>0.21</v>
      </c>
      <c r="C42" s="4">
        <v>0.2</v>
      </c>
      <c r="D42" s="4">
        <v>0.61</v>
      </c>
      <c r="E42" s="4">
        <v>0.41</v>
      </c>
    </row>
    <row r="43" spans="1:5">
      <c r="A43" s="3" t="s">
        <v>134</v>
      </c>
      <c r="B43" s="4"/>
      <c r="C43" s="4"/>
      <c r="D43" s="4"/>
      <c r="E43" s="4"/>
    </row>
    <row r="44" spans="1:5">
      <c r="A44" s="3" t="s">
        <v>135</v>
      </c>
      <c r="B44" s="4">
        <v>0.21</v>
      </c>
      <c r="C44" s="4">
        <v>0.2</v>
      </c>
      <c r="D44" s="4">
        <v>0.61</v>
      </c>
      <c r="E44" s="4">
        <v>0.41</v>
      </c>
    </row>
  </sheetData>
  <mergeCells count="1">
    <mergeCell ref="A2:E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8"/>
  <sheetViews>
    <sheetView topLeftCell="A61" workbookViewId="0">
      <selection activeCell="A5" sqref="A5"/>
    </sheetView>
  </sheetViews>
  <sheetFormatPr defaultRowHeight="16.5"/>
  <cols>
    <col min="1" max="1" width="39.125" customWidth="1"/>
    <col min="2" max="2" width="34.625" customWidth="1"/>
    <col min="3" max="3" width="36.875" customWidth="1"/>
  </cols>
  <sheetData>
    <row r="2" spans="1:3">
      <c r="A2" s="1" t="s">
        <v>0</v>
      </c>
      <c r="B2" s="15" t="s">
        <v>91</v>
      </c>
      <c r="C2" s="15" t="s">
        <v>92</v>
      </c>
    </row>
    <row r="3" spans="1:3">
      <c r="A3" s="66" t="s">
        <v>136</v>
      </c>
      <c r="B3" s="66"/>
      <c r="C3" s="66"/>
    </row>
    <row r="4" spans="1:3">
      <c r="A4" s="3" t="s">
        <v>137</v>
      </c>
      <c r="B4" s="4"/>
      <c r="C4" s="4"/>
    </row>
    <row r="5" spans="1:3">
      <c r="A5" s="3" t="s">
        <v>138</v>
      </c>
      <c r="B5" s="5">
        <v>805727</v>
      </c>
      <c r="C5" s="5">
        <v>604494</v>
      </c>
    </row>
    <row r="6" spans="1:3">
      <c r="A6" s="3" t="s">
        <v>139</v>
      </c>
      <c r="B6" s="5">
        <v>805727</v>
      </c>
      <c r="C6" s="5">
        <v>604494</v>
      </c>
    </row>
    <row r="7" spans="1:3">
      <c r="A7" s="3" t="s">
        <v>140</v>
      </c>
      <c r="B7" s="4"/>
      <c r="C7" s="4"/>
    </row>
    <row r="8" spans="1:3">
      <c r="A8" s="3" t="s">
        <v>141</v>
      </c>
      <c r="B8" s="4"/>
      <c r="C8" s="4"/>
    </row>
    <row r="9" spans="1:3">
      <c r="A9" s="3" t="s">
        <v>142</v>
      </c>
      <c r="B9" s="5">
        <v>1243831</v>
      </c>
      <c r="C9" s="5">
        <v>718499</v>
      </c>
    </row>
    <row r="10" spans="1:3">
      <c r="A10" s="3" t="s">
        <v>143</v>
      </c>
      <c r="B10" s="5">
        <v>1560</v>
      </c>
      <c r="C10" s="5">
        <v>1323</v>
      </c>
    </row>
    <row r="11" spans="1:3">
      <c r="A11" s="3" t="s">
        <v>144</v>
      </c>
      <c r="B11" s="4">
        <v>0</v>
      </c>
      <c r="C11" s="4">
        <v>7</v>
      </c>
    </row>
    <row r="12" spans="1:3">
      <c r="A12" s="3" t="s">
        <v>145</v>
      </c>
      <c r="B12" s="5">
        <v>89249</v>
      </c>
      <c r="C12" s="5">
        <v>10450</v>
      </c>
    </row>
    <row r="13" spans="1:3">
      <c r="A13" s="3" t="s">
        <v>146</v>
      </c>
      <c r="B13" s="5">
        <v>-15931</v>
      </c>
      <c r="C13" s="5">
        <v>-30706</v>
      </c>
    </row>
    <row r="14" spans="1:3">
      <c r="A14" s="3" t="s">
        <v>147</v>
      </c>
      <c r="B14" s="5">
        <v>-99468</v>
      </c>
      <c r="C14" s="5">
        <v>-64304</v>
      </c>
    </row>
    <row r="15" spans="1:3">
      <c r="A15" s="3" t="s">
        <v>148</v>
      </c>
      <c r="B15" s="5">
        <v>-17884</v>
      </c>
      <c r="C15" s="5">
        <v>-27105</v>
      </c>
    </row>
    <row r="16" spans="1:3">
      <c r="A16" s="3" t="s">
        <v>149</v>
      </c>
      <c r="B16" s="5">
        <v>-5685</v>
      </c>
      <c r="C16" s="5">
        <v>-13177</v>
      </c>
    </row>
    <row r="17" spans="1:3">
      <c r="A17" s="3" t="s">
        <v>150</v>
      </c>
      <c r="B17" s="5">
        <v>-1538</v>
      </c>
      <c r="C17" s="4">
        <v>-596</v>
      </c>
    </row>
    <row r="18" spans="1:3">
      <c r="A18" s="3" t="s">
        <v>151</v>
      </c>
      <c r="B18" s="5">
        <v>-7586</v>
      </c>
      <c r="C18" s="4">
        <v>0</v>
      </c>
    </row>
    <row r="19" spans="1:3">
      <c r="A19" s="3" t="s">
        <v>152</v>
      </c>
      <c r="B19" s="5">
        <v>2294</v>
      </c>
      <c r="C19" s="4">
        <v>0</v>
      </c>
    </row>
    <row r="20" spans="1:3">
      <c r="A20" s="3" t="s">
        <v>153</v>
      </c>
      <c r="B20" s="5">
        <v>1188842</v>
      </c>
      <c r="C20" s="5">
        <v>594391</v>
      </c>
    </row>
    <row r="21" spans="1:3">
      <c r="A21" s="3" t="s">
        <v>154</v>
      </c>
      <c r="B21" s="4"/>
      <c r="C21" s="4"/>
    </row>
    <row r="22" spans="1:3">
      <c r="A22" s="3" t="s">
        <v>155</v>
      </c>
      <c r="B22" s="4"/>
      <c r="C22" s="4"/>
    </row>
    <row r="23" spans="1:3">
      <c r="A23" s="3" t="s">
        <v>156</v>
      </c>
      <c r="B23" s="5">
        <v>-1834</v>
      </c>
      <c r="C23" s="5">
        <v>-3101</v>
      </c>
    </row>
    <row r="24" spans="1:3">
      <c r="A24" s="3" t="s">
        <v>157</v>
      </c>
      <c r="B24" s="5">
        <v>1306</v>
      </c>
      <c r="C24" s="4">
        <v>585</v>
      </c>
    </row>
    <row r="25" spans="1:3">
      <c r="A25" s="3" t="s">
        <v>158</v>
      </c>
      <c r="B25" s="5">
        <v>-56623</v>
      </c>
      <c r="C25" s="5">
        <v>-137864</v>
      </c>
    </row>
    <row r="26" spans="1:3">
      <c r="A26" s="3" t="s">
        <v>159</v>
      </c>
      <c r="B26" s="5">
        <v>1308</v>
      </c>
      <c r="C26" s="5">
        <v>4820</v>
      </c>
    </row>
    <row r="27" spans="1:3">
      <c r="A27" s="3" t="s">
        <v>160</v>
      </c>
      <c r="B27" s="5">
        <v>1705</v>
      </c>
      <c r="C27" s="5">
        <v>2386</v>
      </c>
    </row>
    <row r="28" spans="1:3">
      <c r="A28" s="3" t="s">
        <v>161</v>
      </c>
      <c r="B28" s="5">
        <v>2170</v>
      </c>
      <c r="C28" s="5">
        <v>3435</v>
      </c>
    </row>
    <row r="29" spans="1:3">
      <c r="A29" s="3" t="s">
        <v>162</v>
      </c>
      <c r="B29" s="5">
        <v>-3083</v>
      </c>
      <c r="C29" s="5">
        <v>-1601</v>
      </c>
    </row>
    <row r="30" spans="1:3">
      <c r="A30" s="3" t="s">
        <v>163</v>
      </c>
      <c r="B30" s="5">
        <v>-55051</v>
      </c>
      <c r="C30" s="5">
        <v>-131340</v>
      </c>
    </row>
    <row r="31" spans="1:3">
      <c r="A31" s="3" t="s">
        <v>164</v>
      </c>
      <c r="B31" s="4"/>
      <c r="C31" s="4"/>
    </row>
    <row r="32" spans="1:3">
      <c r="A32" s="3" t="s">
        <v>165</v>
      </c>
      <c r="B32" s="5">
        <v>1628</v>
      </c>
      <c r="C32" s="5">
        <v>-1910</v>
      </c>
    </row>
    <row r="33" spans="1:3">
      <c r="A33" s="3" t="s">
        <v>166</v>
      </c>
      <c r="B33" s="5">
        <v>23320</v>
      </c>
      <c r="C33" s="5">
        <v>27605</v>
      </c>
    </row>
    <row r="34" spans="1:3">
      <c r="A34" s="3" t="s">
        <v>167</v>
      </c>
      <c r="B34" s="4">
        <v>994</v>
      </c>
      <c r="C34" s="5">
        <v>2704</v>
      </c>
    </row>
    <row r="35" spans="1:3">
      <c r="A35" s="3" t="s">
        <v>168</v>
      </c>
      <c r="B35" s="5">
        <v>62212</v>
      </c>
      <c r="C35" s="5">
        <v>55745</v>
      </c>
    </row>
    <row r="36" spans="1:3">
      <c r="A36" s="3" t="s">
        <v>169</v>
      </c>
      <c r="B36" s="5">
        <v>-1419</v>
      </c>
      <c r="C36" s="4">
        <v>-520</v>
      </c>
    </row>
    <row r="37" spans="1:3">
      <c r="A37" s="3" t="s">
        <v>170</v>
      </c>
      <c r="B37" s="5">
        <v>-9274</v>
      </c>
      <c r="C37" s="5">
        <v>12245</v>
      </c>
    </row>
    <row r="38" spans="1:3">
      <c r="A38" s="3" t="s">
        <v>171</v>
      </c>
      <c r="B38" s="5">
        <v>-40960</v>
      </c>
      <c r="C38" s="5">
        <v>-18991</v>
      </c>
    </row>
    <row r="39" spans="1:3">
      <c r="A39" s="3" t="s">
        <v>172</v>
      </c>
      <c r="B39" s="5">
        <v>36501</v>
      </c>
      <c r="C39" s="5">
        <v>76878</v>
      </c>
    </row>
    <row r="40" spans="1:3">
      <c r="A40" s="3" t="s">
        <v>173</v>
      </c>
      <c r="B40" s="5">
        <v>-18550</v>
      </c>
      <c r="C40" s="5">
        <v>-54462</v>
      </c>
    </row>
    <row r="41" spans="1:3" ht="17.25" thickBot="1">
      <c r="A41" s="6" t="s">
        <v>174</v>
      </c>
      <c r="B41" s="7">
        <v>1170292</v>
      </c>
      <c r="C41" s="7">
        <v>539929</v>
      </c>
    </row>
    <row r="42" spans="1:3" ht="17.25" thickBot="1">
      <c r="A42" s="11" t="s">
        <v>175</v>
      </c>
      <c r="B42" s="12">
        <v>1976019</v>
      </c>
      <c r="C42" s="13">
        <v>1144423</v>
      </c>
    </row>
    <row r="43" spans="1:3">
      <c r="A43" s="9" t="s">
        <v>176</v>
      </c>
      <c r="B43" s="14">
        <v>16166</v>
      </c>
      <c r="C43" s="14">
        <v>30848</v>
      </c>
    </row>
    <row r="44" spans="1:3">
      <c r="A44" s="3" t="s">
        <v>177</v>
      </c>
      <c r="B44" s="5">
        <v>-83842</v>
      </c>
      <c r="C44" s="5">
        <v>-8069</v>
      </c>
    </row>
    <row r="45" spans="1:3">
      <c r="A45" s="3" t="s">
        <v>178</v>
      </c>
      <c r="B45" s="5">
        <v>-137922</v>
      </c>
      <c r="C45" s="5">
        <v>-46490</v>
      </c>
    </row>
    <row r="46" spans="1:3">
      <c r="A46" s="3" t="s">
        <v>179</v>
      </c>
      <c r="B46" s="5">
        <v>1770421</v>
      </c>
      <c r="C46" s="5">
        <v>1120712</v>
      </c>
    </row>
    <row r="47" spans="1:3">
      <c r="A47" s="3" t="s">
        <v>180</v>
      </c>
      <c r="B47" s="4"/>
      <c r="C47" s="4"/>
    </row>
    <row r="48" spans="1:3">
      <c r="A48" s="3" t="s">
        <v>181</v>
      </c>
      <c r="B48" s="5">
        <v>-540000</v>
      </c>
      <c r="C48" s="5">
        <v>-460000</v>
      </c>
    </row>
    <row r="49" spans="1:3">
      <c r="A49" s="3" t="s">
        <v>182</v>
      </c>
      <c r="B49" s="5">
        <v>648537</v>
      </c>
      <c r="C49" s="5">
        <v>365596</v>
      </c>
    </row>
    <row r="50" spans="1:3">
      <c r="A50" s="3" t="s">
        <v>183</v>
      </c>
      <c r="B50" s="5">
        <v>-10894</v>
      </c>
      <c r="C50" s="4">
        <v>0</v>
      </c>
    </row>
    <row r="51" spans="1:3">
      <c r="A51" s="3" t="s">
        <v>184</v>
      </c>
      <c r="B51" s="5">
        <v>-3362889</v>
      </c>
      <c r="C51" s="5">
        <v>-5472059</v>
      </c>
    </row>
    <row r="52" spans="1:3">
      <c r="A52" s="3" t="s">
        <v>185</v>
      </c>
      <c r="B52" s="5">
        <v>9777</v>
      </c>
      <c r="C52" s="5">
        <v>13541</v>
      </c>
    </row>
    <row r="53" spans="1:3">
      <c r="A53" s="3" t="s">
        <v>186</v>
      </c>
      <c r="B53" s="4">
        <v>0</v>
      </c>
      <c r="C53" s="4">
        <v>235</v>
      </c>
    </row>
    <row r="54" spans="1:3">
      <c r="A54" s="3" t="s">
        <v>187</v>
      </c>
      <c r="B54" s="5">
        <v>-2428</v>
      </c>
      <c r="C54" s="5">
        <v>-3073</v>
      </c>
    </row>
    <row r="55" spans="1:3">
      <c r="A55" s="3" t="s">
        <v>188</v>
      </c>
      <c r="B55" s="5">
        <v>-1180</v>
      </c>
      <c r="C55" s="5">
        <v>-1000</v>
      </c>
    </row>
    <row r="56" spans="1:3" ht="17.25" thickBot="1">
      <c r="A56" s="6" t="s">
        <v>189</v>
      </c>
      <c r="B56" s="7">
        <v>134825</v>
      </c>
      <c r="C56" s="7">
        <v>110799</v>
      </c>
    </row>
    <row r="57" spans="1:3" ht="17.25" thickBot="1">
      <c r="A57" s="11" t="s">
        <v>190</v>
      </c>
      <c r="B57" s="12">
        <v>-3124252</v>
      </c>
      <c r="C57" s="13">
        <v>-5445961</v>
      </c>
    </row>
    <row r="58" spans="1:3">
      <c r="A58" s="9" t="s">
        <v>191</v>
      </c>
      <c r="B58" s="10"/>
      <c r="C58" s="10"/>
    </row>
    <row r="59" spans="1:3">
      <c r="A59" s="3" t="s">
        <v>192</v>
      </c>
      <c r="B59" s="5">
        <v>1753069</v>
      </c>
      <c r="C59" s="5">
        <v>4226772</v>
      </c>
    </row>
    <row r="60" spans="1:3">
      <c r="A60" s="3" t="s">
        <v>193</v>
      </c>
      <c r="B60" s="5">
        <v>-250520</v>
      </c>
      <c r="C60" s="4">
        <v>0</v>
      </c>
    </row>
    <row r="61" spans="1:3">
      <c r="A61" s="3" t="s">
        <v>194</v>
      </c>
      <c r="B61" s="5">
        <v>1737</v>
      </c>
      <c r="C61" s="4">
        <v>179</v>
      </c>
    </row>
    <row r="62" spans="1:3" ht="17.25" thickBot="1">
      <c r="A62" s="6" t="s">
        <v>195</v>
      </c>
      <c r="B62" s="7">
        <v>-379391</v>
      </c>
      <c r="C62" s="7">
        <v>-324809</v>
      </c>
    </row>
    <row r="63" spans="1:3" ht="17.25" thickBot="1">
      <c r="A63" s="11" t="s">
        <v>196</v>
      </c>
      <c r="B63" s="12">
        <v>1124895</v>
      </c>
      <c r="C63" s="13">
        <v>3902142</v>
      </c>
    </row>
    <row r="64" spans="1:3">
      <c r="A64" s="9" t="s">
        <v>197</v>
      </c>
      <c r="B64" s="14">
        <v>127591</v>
      </c>
      <c r="C64" s="14">
        <v>10401</v>
      </c>
    </row>
    <row r="65" spans="1:3">
      <c r="A65" s="3" t="s">
        <v>198</v>
      </c>
      <c r="B65" s="5">
        <v>-101345</v>
      </c>
      <c r="C65" s="5">
        <v>-412706</v>
      </c>
    </row>
    <row r="66" spans="1:3">
      <c r="A66" s="3" t="s">
        <v>199</v>
      </c>
      <c r="B66" s="5">
        <v>3106834</v>
      </c>
      <c r="C66" s="5">
        <v>3888596</v>
      </c>
    </row>
    <row r="67" spans="1:3">
      <c r="A67" s="3" t="s">
        <v>200</v>
      </c>
      <c r="B67" s="5">
        <v>3005489</v>
      </c>
      <c r="C67" s="5">
        <v>3475890</v>
      </c>
    </row>
    <row r="68" spans="1:3">
      <c r="A68" s="3" t="s">
        <v>201</v>
      </c>
      <c r="B68" s="5">
        <v>3005489</v>
      </c>
      <c r="C68" s="5">
        <v>3475890</v>
      </c>
    </row>
  </sheetData>
  <mergeCells count="1">
    <mergeCell ref="A3:C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workbookViewId="0">
      <selection activeCell="A13" sqref="A2:A13"/>
    </sheetView>
  </sheetViews>
  <sheetFormatPr defaultRowHeight="16.5"/>
  <cols>
    <col min="2" max="2" width="10.25" customWidth="1"/>
    <col min="3" max="3" width="24.75" customWidth="1"/>
    <col min="4" max="4" width="53.5" customWidth="1"/>
    <col min="5" max="5" width="22.5" customWidth="1"/>
    <col min="7" max="7" width="9.875" customWidth="1"/>
    <col min="8" max="8" width="33.75" customWidth="1"/>
    <col min="10" max="10" width="9.125" customWidth="1"/>
    <col min="11" max="11" width="47.125" bestFit="1" customWidth="1"/>
    <col min="12" max="12" width="14.125" customWidth="1"/>
    <col min="13" max="13" width="12.875" customWidth="1"/>
    <col min="14" max="14" width="15.75" customWidth="1"/>
    <col min="15" max="15" width="0" hidden="1" customWidth="1"/>
    <col min="18" max="18" width="9.5" bestFit="1" customWidth="1"/>
  </cols>
  <sheetData>
    <row r="1" spans="1:19">
      <c r="A1" s="67" t="s">
        <v>232</v>
      </c>
      <c r="B1" s="67"/>
      <c r="C1" s="67"/>
      <c r="D1" s="67"/>
      <c r="E1" s="26"/>
      <c r="F1" s="19" t="s">
        <v>242</v>
      </c>
      <c r="G1" s="62" t="s">
        <v>246</v>
      </c>
      <c r="H1" s="19"/>
      <c r="I1" s="19"/>
      <c r="J1" s="19"/>
      <c r="K1" s="19"/>
      <c r="L1" s="19"/>
      <c r="M1" s="19"/>
      <c r="N1" s="19"/>
      <c r="R1" t="s">
        <v>284</v>
      </c>
      <c r="S1" t="s">
        <v>250</v>
      </c>
    </row>
    <row r="2" spans="1:19">
      <c r="A2" s="42" t="s">
        <v>248</v>
      </c>
      <c r="B2" s="42"/>
      <c r="C2" s="42"/>
      <c r="D2" s="42"/>
      <c r="E2" s="26"/>
      <c r="F2" s="19"/>
      <c r="G2" s="19"/>
      <c r="H2" s="19"/>
      <c r="I2" s="19"/>
      <c r="J2" s="19"/>
      <c r="K2" s="19"/>
      <c r="L2" s="19"/>
      <c r="M2" s="19"/>
      <c r="N2" s="19"/>
      <c r="R2" t="s">
        <v>285</v>
      </c>
      <c r="S2" t="s">
        <v>251</v>
      </c>
    </row>
    <row r="3" spans="1:19">
      <c r="A3" s="42" t="s">
        <v>247</v>
      </c>
      <c r="B3" s="42"/>
      <c r="C3" s="43"/>
      <c r="D3" s="44"/>
      <c r="E3" s="26"/>
      <c r="F3" s="48" t="s">
        <v>202</v>
      </c>
      <c r="G3" s="48"/>
      <c r="H3" s="49"/>
      <c r="I3" s="48" t="s">
        <v>203</v>
      </c>
      <c r="J3" s="48" t="s">
        <v>204</v>
      </c>
      <c r="K3" s="48"/>
      <c r="L3" s="48" t="s">
        <v>205</v>
      </c>
      <c r="M3" s="48" t="s">
        <v>206</v>
      </c>
      <c r="N3" s="48" t="s">
        <v>207</v>
      </c>
      <c r="O3" s="3"/>
      <c r="R3" t="s">
        <v>286</v>
      </c>
      <c r="S3" t="s">
        <v>252</v>
      </c>
    </row>
    <row r="4" spans="1:19">
      <c r="A4" s="45" t="s">
        <v>238</v>
      </c>
      <c r="B4" s="43"/>
      <c r="C4" s="57"/>
      <c r="D4" s="46"/>
      <c r="E4" s="26"/>
      <c r="F4" s="48" t="s">
        <v>208</v>
      </c>
      <c r="G4" s="48">
        <v>1</v>
      </c>
      <c r="H4" s="50" t="s">
        <v>317</v>
      </c>
      <c r="I4" s="49">
        <v>4</v>
      </c>
      <c r="J4" s="49">
        <v>2</v>
      </c>
      <c r="K4" s="51" t="str">
        <f>"("&amp;TRIM(PL!A11)&amp;"/"&amp;TRIM(BS!A42)&amp;+")*100"</f>
        <v>(營業利益（損失）/資產總計)*100</v>
      </c>
      <c r="L4" s="51">
        <f>(PL!D11/BS!B42)*100</f>
        <v>2.0669423919383072</v>
      </c>
      <c r="M4" s="49">
        <f>L4/J4</f>
        <v>1.0334711959691536</v>
      </c>
      <c r="N4" s="49">
        <f>M4*I4</f>
        <v>4.1338847838766144</v>
      </c>
      <c r="O4" s="3"/>
      <c r="R4" t="s">
        <v>287</v>
      </c>
      <c r="S4" t="s">
        <v>253</v>
      </c>
    </row>
    <row r="5" spans="1:19">
      <c r="A5" s="57" t="s">
        <v>239</v>
      </c>
      <c r="B5" s="43"/>
      <c r="C5" s="42"/>
      <c r="D5" s="42"/>
      <c r="E5" s="26"/>
      <c r="F5" s="48" t="s">
        <v>209</v>
      </c>
      <c r="G5" s="49">
        <v>2</v>
      </c>
      <c r="H5" s="52" t="s">
        <v>318</v>
      </c>
      <c r="I5" s="49">
        <v>4</v>
      </c>
      <c r="J5" s="49"/>
      <c r="K5" s="51" t="str">
        <f>"("&amp;TRIM(PL!A8)&amp;"/"&amp;TRIM(PL!A4)&amp;")*100"</f>
        <v>(營業毛利（毛損）淨額/營業收入合計)*100</v>
      </c>
      <c r="L5" s="51">
        <f>(PL!D8/PL!D4)*100</f>
        <v>16.203656661070166</v>
      </c>
      <c r="M5" s="49">
        <f t="shared" ref="M5:M38" si="0">J5/L5</f>
        <v>0</v>
      </c>
      <c r="N5" s="49">
        <f t="shared" ref="N5:N38" si="1">M5*I5</f>
        <v>0</v>
      </c>
      <c r="O5" s="3"/>
      <c r="R5" t="s">
        <v>284</v>
      </c>
      <c r="S5" t="s">
        <v>254</v>
      </c>
    </row>
    <row r="6" spans="1:19">
      <c r="A6" s="57" t="s">
        <v>240</v>
      </c>
      <c r="B6" s="43"/>
      <c r="C6" s="42"/>
      <c r="D6" s="42"/>
      <c r="E6" s="26"/>
      <c r="F6" s="49"/>
      <c r="G6" s="48">
        <v>3</v>
      </c>
      <c r="H6" s="52" t="s">
        <v>319</v>
      </c>
      <c r="I6" s="49">
        <v>4</v>
      </c>
      <c r="J6" s="49"/>
      <c r="K6" s="51" t="str">
        <f>"("&amp;TRIM(PL!A11)&amp;"/"&amp;TRIM(PL!A4)&amp;")*100"</f>
        <v>(營業利益（損失）/營業收入合計)*100</v>
      </c>
      <c r="L6" s="51">
        <f>(PL!D11/PL!D4)*100</f>
        <v>12.817551336705217</v>
      </c>
      <c r="M6" s="49">
        <f t="shared" si="0"/>
        <v>0</v>
      </c>
      <c r="N6" s="49">
        <f t="shared" si="1"/>
        <v>0</v>
      </c>
      <c r="O6" s="3"/>
      <c r="R6" t="s">
        <v>285</v>
      </c>
      <c r="S6" t="s">
        <v>255</v>
      </c>
    </row>
    <row r="7" spans="1:19">
      <c r="A7" s="57" t="s">
        <v>233</v>
      </c>
      <c r="B7" s="43"/>
      <c r="C7" s="42"/>
      <c r="D7" s="42"/>
      <c r="E7" s="26"/>
      <c r="F7" s="49"/>
      <c r="G7" s="49">
        <v>4</v>
      </c>
      <c r="H7" s="52" t="s">
        <v>320</v>
      </c>
      <c r="I7" s="49">
        <v>4</v>
      </c>
      <c r="J7" s="49"/>
      <c r="K7" s="51" t="str">
        <f>"("&amp;TRIM(PL!A22)&amp;"/"&amp;TRIM(PL!A4)&amp;")*100"</f>
        <v>(繼續營業單位稅前淨利（淨損）/營業收入合計)*100</v>
      </c>
      <c r="L7" s="51">
        <f>(PL!D22/PL!D4)*100</f>
        <v>14.567900922066421</v>
      </c>
      <c r="M7" s="49">
        <f t="shared" si="0"/>
        <v>0</v>
      </c>
      <c r="N7" s="49">
        <f t="shared" si="1"/>
        <v>0</v>
      </c>
      <c r="O7" s="3"/>
      <c r="R7" t="s">
        <v>284</v>
      </c>
      <c r="S7" t="s">
        <v>256</v>
      </c>
    </row>
    <row r="8" spans="1:19">
      <c r="A8" s="57" t="s">
        <v>234</v>
      </c>
      <c r="B8" s="43"/>
      <c r="C8" s="42"/>
      <c r="D8" s="42"/>
      <c r="E8" s="26"/>
      <c r="F8" s="49"/>
      <c r="G8" s="48">
        <v>5</v>
      </c>
      <c r="H8" s="52" t="s">
        <v>321</v>
      </c>
      <c r="I8" s="49">
        <v>4</v>
      </c>
      <c r="J8" s="49"/>
      <c r="K8" s="51" t="str">
        <f>"("&amp;TRIM(PL!A18)&amp;"/"&amp;TRIM(PL!A4)&amp;"*100"</f>
        <v>(財務成本淨額/營業收入合計*100</v>
      </c>
      <c r="L8" s="51">
        <f>((PL!D18)/PL!D4)*100</f>
        <v>1.617621054892586</v>
      </c>
      <c r="M8" s="49">
        <f t="shared" si="0"/>
        <v>0</v>
      </c>
      <c r="N8" s="49">
        <f t="shared" si="1"/>
        <v>0</v>
      </c>
      <c r="O8" s="3"/>
      <c r="R8" t="s">
        <v>285</v>
      </c>
      <c r="S8" t="s">
        <v>257</v>
      </c>
    </row>
    <row r="9" spans="1:19">
      <c r="A9" s="57" t="s">
        <v>235</v>
      </c>
      <c r="B9" s="43"/>
      <c r="C9" s="47"/>
      <c r="D9" s="42"/>
      <c r="E9" s="26"/>
      <c r="F9" s="48" t="s">
        <v>210</v>
      </c>
      <c r="G9" s="49">
        <v>6</v>
      </c>
      <c r="H9" s="53" t="s">
        <v>294</v>
      </c>
      <c r="I9" s="49">
        <v>4</v>
      </c>
      <c r="J9" s="49"/>
      <c r="K9" s="51" t="e">
        <f>(BS!A87/BS!A42)*100</f>
        <v>#VALUE!</v>
      </c>
      <c r="L9" s="51">
        <f>(BS!B87/BS!B42)*100</f>
        <v>62.523667624276094</v>
      </c>
      <c r="M9" s="49">
        <f t="shared" si="0"/>
        <v>0</v>
      </c>
      <c r="N9" s="49">
        <f t="shared" si="1"/>
        <v>0</v>
      </c>
      <c r="O9" s="3"/>
      <c r="R9" t="s">
        <v>285</v>
      </c>
      <c r="S9" t="s">
        <v>258</v>
      </c>
    </row>
    <row r="10" spans="1:19">
      <c r="A10" s="57" t="s">
        <v>241</v>
      </c>
      <c r="B10" s="43"/>
      <c r="C10" s="47"/>
      <c r="D10" s="42"/>
      <c r="E10" s="26"/>
      <c r="F10" s="49"/>
      <c r="G10" s="48">
        <v>7</v>
      </c>
      <c r="H10" s="53" t="s">
        <v>295</v>
      </c>
      <c r="I10" s="49">
        <v>4</v>
      </c>
      <c r="J10" s="49"/>
      <c r="K10" s="51" t="e">
        <f>(BS!A41/BS!A87)*100</f>
        <v>#VALUE!</v>
      </c>
      <c r="L10" s="51">
        <f>(BS!B41/BS!B87)*100</f>
        <v>137.89318938217176</v>
      </c>
      <c r="M10" s="49">
        <f t="shared" si="0"/>
        <v>0</v>
      </c>
      <c r="N10" s="49">
        <f t="shared" si="1"/>
        <v>0</v>
      </c>
      <c r="O10" s="3"/>
      <c r="R10" t="s">
        <v>285</v>
      </c>
      <c r="S10" t="s">
        <v>259</v>
      </c>
    </row>
    <row r="11" spans="1:19">
      <c r="A11" s="57" t="s">
        <v>236</v>
      </c>
      <c r="B11" s="43"/>
      <c r="C11" s="47"/>
      <c r="D11" s="42"/>
      <c r="E11" s="26"/>
      <c r="F11" s="49"/>
      <c r="G11" s="49">
        <v>8</v>
      </c>
      <c r="H11" s="52" t="s">
        <v>296</v>
      </c>
      <c r="I11" s="49">
        <v>4</v>
      </c>
      <c r="J11" s="49"/>
      <c r="K11" s="51" t="e">
        <f>(BS!A41/(BS!A87+BS!A64))*100</f>
        <v>#VALUE!</v>
      </c>
      <c r="L11" s="51">
        <f>(BS!B41/(BS!B87+BS!B64))*100</f>
        <v>102.87050532728816</v>
      </c>
      <c r="M11" s="49">
        <f t="shared" si="0"/>
        <v>0</v>
      </c>
      <c r="N11" s="49">
        <f t="shared" si="1"/>
        <v>0</v>
      </c>
      <c r="O11" s="3"/>
      <c r="R11" t="s">
        <v>285</v>
      </c>
      <c r="S11" t="s">
        <v>260</v>
      </c>
    </row>
    <row r="12" spans="1:19">
      <c r="A12" s="57" t="s">
        <v>237</v>
      </c>
      <c r="B12" s="43"/>
      <c r="C12" s="47"/>
      <c r="D12" s="42"/>
      <c r="E12" s="26"/>
      <c r="F12" s="49"/>
      <c r="G12" s="48">
        <v>9</v>
      </c>
      <c r="H12" s="54" t="s">
        <v>297</v>
      </c>
      <c r="I12" s="49">
        <v>4</v>
      </c>
      <c r="J12" s="49"/>
      <c r="K12" s="51" t="e">
        <f>(BS!A24/BS!A61)*100</f>
        <v>#VALUE!</v>
      </c>
      <c r="L12" s="51">
        <f>(BS!B24/BS!B61)*100</f>
        <v>153.47967094327862</v>
      </c>
      <c r="M12" s="49">
        <f t="shared" si="0"/>
        <v>0</v>
      </c>
      <c r="N12" s="49">
        <f t="shared" si="1"/>
        <v>0</v>
      </c>
      <c r="O12" s="3"/>
      <c r="R12" t="s">
        <v>285</v>
      </c>
      <c r="S12" t="s">
        <v>261</v>
      </c>
    </row>
    <row r="13" spans="1:19">
      <c r="A13" s="57" t="s">
        <v>249</v>
      </c>
      <c r="B13" s="43"/>
      <c r="C13" s="47"/>
      <c r="D13" s="42"/>
      <c r="E13" s="26"/>
      <c r="F13" s="49"/>
      <c r="G13" s="49">
        <v>10</v>
      </c>
      <c r="H13" s="52" t="s">
        <v>298</v>
      </c>
      <c r="I13" s="49">
        <v>4</v>
      </c>
      <c r="J13" s="49"/>
      <c r="K13" s="51" t="e">
        <f>((BS!A7+BS!A9+BS!A11+BS!A13+BS!A15+BS!A17)/BS!A61)*100</f>
        <v>#VALUE!</v>
      </c>
      <c r="L13" s="51">
        <f>((BS!B7+BS!B9+BS!B11+BS!B13+BS!B15+BS!B17)/BS!B61)*100</f>
        <v>151.06333108248492</v>
      </c>
      <c r="M13" s="49">
        <f t="shared" si="0"/>
        <v>0</v>
      </c>
      <c r="N13" s="49">
        <f t="shared" si="1"/>
        <v>0</v>
      </c>
      <c r="O13" s="3"/>
      <c r="R13" t="s">
        <v>284</v>
      </c>
      <c r="S13" t="s">
        <v>264</v>
      </c>
    </row>
    <row r="14" spans="1:19">
      <c r="A14" s="43"/>
      <c r="B14" s="43"/>
      <c r="C14" s="47"/>
      <c r="D14" s="42"/>
      <c r="E14" s="26"/>
      <c r="F14" s="48" t="s">
        <v>211</v>
      </c>
      <c r="G14" s="48">
        <v>11</v>
      </c>
      <c r="H14" s="52" t="s">
        <v>299</v>
      </c>
      <c r="I14" s="49">
        <v>3</v>
      </c>
      <c r="J14" s="49"/>
      <c r="K14" s="51" t="e">
        <f>365/(PL!C4/BS!A88)</f>
        <v>#VALUE!</v>
      </c>
      <c r="L14" s="51">
        <f>365/(PL!D4/BS!B88)</f>
        <v>2341.072652100821</v>
      </c>
      <c r="M14" s="49">
        <f t="shared" si="0"/>
        <v>0</v>
      </c>
      <c r="N14" s="49">
        <f t="shared" si="1"/>
        <v>0</v>
      </c>
      <c r="O14" s="3"/>
      <c r="R14" t="s">
        <v>284</v>
      </c>
      <c r="S14" t="s">
        <v>265</v>
      </c>
    </row>
    <row r="15" spans="1:19">
      <c r="A15" s="30"/>
      <c r="B15" s="30"/>
      <c r="C15" s="32"/>
      <c r="D15" s="33"/>
      <c r="E15" s="19"/>
      <c r="F15" s="49"/>
      <c r="G15" s="49">
        <v>12</v>
      </c>
      <c r="H15" s="52" t="s">
        <v>300</v>
      </c>
      <c r="I15" s="49">
        <v>3</v>
      </c>
      <c r="J15" s="49"/>
      <c r="K15" s="51" t="e">
        <f>365/(PL!C4/(BS!A11+BS!A13+BS!A15+BS!A17))</f>
        <v>#VALUE!</v>
      </c>
      <c r="L15" s="51">
        <f>365/(PL!D4/(BS!B11+BS!B13+BS!B15+BS!B17))</f>
        <v>41.626727269900151</v>
      </c>
      <c r="M15" s="49">
        <f t="shared" si="0"/>
        <v>0</v>
      </c>
      <c r="N15" s="49">
        <f t="shared" si="1"/>
        <v>0</v>
      </c>
      <c r="O15" s="3"/>
      <c r="R15" t="s">
        <v>290</v>
      </c>
      <c r="S15" t="s">
        <v>266</v>
      </c>
    </row>
    <row r="16" spans="1:19">
      <c r="A16" s="30"/>
      <c r="B16" s="30"/>
      <c r="C16" s="32"/>
      <c r="D16" s="31"/>
      <c r="E16" s="19"/>
      <c r="F16" s="49"/>
      <c r="G16" s="48">
        <v>13</v>
      </c>
      <c r="H16" s="52" t="s">
        <v>301</v>
      </c>
      <c r="I16" s="49">
        <v>3</v>
      </c>
      <c r="J16" s="49"/>
      <c r="K16" s="51" t="e">
        <f>365/(PL!C4/(BS!A19+BS!A21))</f>
        <v>#VALUE!</v>
      </c>
      <c r="L16" s="51">
        <f>365/(PL!D4/(BS!B19+BS!B21))</f>
        <v>4.8174019922478291</v>
      </c>
      <c r="M16" s="49">
        <f t="shared" si="0"/>
        <v>0</v>
      </c>
      <c r="N16" s="49">
        <f t="shared" si="1"/>
        <v>0</v>
      </c>
      <c r="O16" s="3"/>
      <c r="R16" t="s">
        <v>284</v>
      </c>
      <c r="S16" t="s">
        <v>267</v>
      </c>
    </row>
    <row r="17" spans="1:20">
      <c r="A17" s="30"/>
      <c r="B17" s="30"/>
      <c r="C17" s="32"/>
      <c r="D17" s="31"/>
      <c r="E17" s="19"/>
      <c r="F17" s="49"/>
      <c r="G17" s="49">
        <v>14</v>
      </c>
      <c r="H17" s="52" t="s">
        <v>302</v>
      </c>
      <c r="I17" s="49">
        <v>3</v>
      </c>
      <c r="J17" s="49"/>
      <c r="K17" s="51" t="e">
        <f>365/(PL!C4/BS!A41)</f>
        <v>#VALUE!</v>
      </c>
      <c r="L17" s="51">
        <f>365/(PL!D4/BS!B41)</f>
        <v>1951.4472662189708</v>
      </c>
      <c r="M17" s="49">
        <f t="shared" si="0"/>
        <v>0</v>
      </c>
      <c r="N17" s="49">
        <f t="shared" si="1"/>
        <v>0</v>
      </c>
      <c r="O17" s="3"/>
      <c r="R17" t="s">
        <v>291</v>
      </c>
      <c r="S17" t="s">
        <v>268</v>
      </c>
    </row>
    <row r="18" spans="1:20">
      <c r="A18" s="30"/>
      <c r="B18" s="30"/>
      <c r="C18" s="32"/>
      <c r="D18" s="31"/>
      <c r="E18" s="19"/>
      <c r="F18" s="49"/>
      <c r="G18" s="48">
        <v>15</v>
      </c>
      <c r="H18" s="52" t="s">
        <v>303</v>
      </c>
      <c r="I18" s="49">
        <v>3</v>
      </c>
      <c r="J18" s="49"/>
      <c r="K18" s="51" t="e">
        <f>(365/(PL!C4/(BS!A11+BS!A13+BS!A15+BS!A17)))/(365/(PL!C6/(BS!A47+BS!A49+BS!A51+BS!A53+BS!A54)))</f>
        <v>#VALUE!</v>
      </c>
      <c r="L18" s="51">
        <f>(365/(PL!D4/(BS!B11+BS!B13+BS!B15+BS!B17)))/(365/(PL!D6/(BS!B47+BS!B49+BS!B51+BS!B53+BS!B54)))</f>
        <v>0.78940300119857987</v>
      </c>
      <c r="M18" s="49">
        <f t="shared" si="0"/>
        <v>0</v>
      </c>
      <c r="N18" s="49">
        <f t="shared" si="1"/>
        <v>0</v>
      </c>
      <c r="O18" s="3"/>
      <c r="R18" t="s">
        <v>291</v>
      </c>
      <c r="S18" t="s">
        <v>269</v>
      </c>
    </row>
    <row r="19" spans="1:20">
      <c r="A19" s="30"/>
      <c r="B19" s="30"/>
      <c r="C19" s="31"/>
      <c r="D19" s="33"/>
      <c r="E19" s="20"/>
      <c r="F19" s="48" t="s">
        <v>212</v>
      </c>
      <c r="G19" s="49">
        <v>16</v>
      </c>
      <c r="H19" s="52" t="s">
        <v>304</v>
      </c>
      <c r="I19" s="49">
        <v>3</v>
      </c>
      <c r="J19" s="49"/>
      <c r="K19" s="51">
        <f>(PL!C4-(PL!C6+PL!C10))/(PL!C4)*100</f>
        <v>10.213586611536641</v>
      </c>
      <c r="L19" s="51">
        <f>(PL!D4-(PL!D6+PL!D10))/(PL!D4)*100</f>
        <v>12.817551336705217</v>
      </c>
      <c r="M19" s="49">
        <f t="shared" si="0"/>
        <v>0</v>
      </c>
      <c r="N19" s="49">
        <f t="shared" si="1"/>
        <v>0</v>
      </c>
      <c r="O19" s="3"/>
      <c r="R19" t="s">
        <v>291</v>
      </c>
      <c r="S19" t="s">
        <v>270</v>
      </c>
    </row>
    <row r="20" spans="1:20">
      <c r="A20" s="30"/>
      <c r="B20" s="30"/>
      <c r="C20" s="32"/>
      <c r="D20" s="31"/>
      <c r="E20" s="20"/>
      <c r="F20" s="49"/>
      <c r="G20" s="48">
        <v>17</v>
      </c>
      <c r="H20" s="52" t="s">
        <v>213</v>
      </c>
      <c r="I20" s="49">
        <v>3</v>
      </c>
      <c r="J20" s="49"/>
      <c r="K20" s="51" t="e">
        <f>(BS!A58+BS!A64)/(BS!A87)*100</f>
        <v>#VALUE!</v>
      </c>
      <c r="L20" s="51">
        <f>(BS!B58+BS!B64)/(BS!B87)*100</f>
        <v>39.255858547092451</v>
      </c>
      <c r="M20" s="49">
        <f t="shared" si="0"/>
        <v>0</v>
      </c>
      <c r="N20" s="49">
        <f t="shared" si="1"/>
        <v>0</v>
      </c>
      <c r="O20" s="3"/>
      <c r="R20" t="s">
        <v>285</v>
      </c>
      <c r="S20" t="s">
        <v>271</v>
      </c>
    </row>
    <row r="21" spans="1:20">
      <c r="A21" s="30"/>
      <c r="B21" s="30"/>
      <c r="C21" s="32"/>
      <c r="D21" s="31"/>
      <c r="E21" s="20"/>
      <c r="F21" s="49"/>
      <c r="G21" s="49">
        <v>18</v>
      </c>
      <c r="H21" s="52" t="s">
        <v>218</v>
      </c>
      <c r="I21" s="49">
        <v>3</v>
      </c>
      <c r="J21" s="49"/>
      <c r="K21" s="51" t="e">
        <f>(BS!A58+BS!A64)/(PL!C4/12)</f>
        <v>#VALUE!</v>
      </c>
      <c r="L21" s="51">
        <f>(BS!B58+BS!B64)/(PL!D4/12)</f>
        <v>18.264461190148761</v>
      </c>
      <c r="M21" s="49">
        <f t="shared" si="0"/>
        <v>0</v>
      </c>
      <c r="N21" s="49">
        <f t="shared" si="1"/>
        <v>0</v>
      </c>
      <c r="O21" s="3"/>
      <c r="R21" t="s">
        <v>285</v>
      </c>
      <c r="S21" t="s">
        <v>272</v>
      </c>
    </row>
    <row r="22" spans="1:20">
      <c r="A22" s="30"/>
      <c r="B22" s="30"/>
      <c r="C22" s="32"/>
      <c r="D22" s="31"/>
      <c r="E22" s="20"/>
      <c r="F22" s="49"/>
      <c r="G22" s="48">
        <v>19</v>
      </c>
      <c r="H22" s="52" t="s">
        <v>305</v>
      </c>
      <c r="I22" s="49">
        <v>3</v>
      </c>
      <c r="J22" s="49"/>
      <c r="K22" s="51" t="e">
        <f>(BS!A58+BS!A64)/(PL!C11)</f>
        <v>#VALUE!</v>
      </c>
      <c r="L22" s="51">
        <f>(BS!B58+BS!B64)/(PL!D11)</f>
        <v>11.874642765453832</v>
      </c>
      <c r="M22" s="49">
        <f t="shared" si="0"/>
        <v>0</v>
      </c>
      <c r="N22" s="49">
        <f t="shared" si="1"/>
        <v>0</v>
      </c>
      <c r="O22" s="3"/>
      <c r="R22" t="s">
        <v>285</v>
      </c>
      <c r="S22" t="s">
        <v>273</v>
      </c>
    </row>
    <row r="23" spans="1:20">
      <c r="A23" s="30"/>
      <c r="B23" s="30"/>
      <c r="C23" s="32"/>
      <c r="D23" s="31"/>
      <c r="E23" s="20"/>
      <c r="F23" s="49"/>
      <c r="G23" s="49">
        <v>20</v>
      </c>
      <c r="H23" s="52" t="s">
        <v>306</v>
      </c>
      <c r="I23" s="49">
        <v>3</v>
      </c>
      <c r="J23" s="49"/>
      <c r="K23" s="51" t="e">
        <f>(BS!A7/(BS!A58+BS!A64))*100</f>
        <v>#VALUE!</v>
      </c>
      <c r="L23" s="51">
        <f>(BS!B7/(BS!B58+BS!B64))*100</f>
        <v>35.702496558625484</v>
      </c>
      <c r="M23" s="49">
        <f t="shared" si="0"/>
        <v>0</v>
      </c>
      <c r="N23" s="49">
        <f t="shared" si="1"/>
        <v>0</v>
      </c>
      <c r="O23" s="3"/>
      <c r="R23" t="s">
        <v>284</v>
      </c>
      <c r="S23" t="s">
        <v>279</v>
      </c>
    </row>
    <row r="24" spans="1:20">
      <c r="A24" s="30"/>
      <c r="B24" s="30"/>
      <c r="C24" s="32"/>
      <c r="D24" s="34"/>
      <c r="E24" s="20"/>
      <c r="F24" s="48" t="s">
        <v>214</v>
      </c>
      <c r="G24" s="48">
        <v>21</v>
      </c>
      <c r="H24" s="52" t="s">
        <v>308</v>
      </c>
      <c r="I24" s="49">
        <v>3</v>
      </c>
      <c r="J24" s="49"/>
      <c r="K24" s="51">
        <f>((PL!C4-PL!D4)/PL!D4)*100</f>
        <v>-67.899276746127796</v>
      </c>
      <c r="L24" s="51">
        <f>((PL!D4-PL!E4)/PL!E4)*100</f>
        <v>13.35006069355218</v>
      </c>
      <c r="M24" s="49">
        <f t="shared" si="0"/>
        <v>0</v>
      </c>
      <c r="N24" s="49">
        <f t="shared" si="1"/>
        <v>0</v>
      </c>
      <c r="O24" s="3"/>
      <c r="R24" t="s">
        <v>285</v>
      </c>
      <c r="S24" t="s">
        <v>280</v>
      </c>
    </row>
    <row r="25" spans="1:20">
      <c r="A25" s="30"/>
      <c r="B25" s="30"/>
      <c r="C25" s="32"/>
      <c r="D25" s="31"/>
      <c r="E25" s="19"/>
      <c r="F25" s="49"/>
      <c r="G25" s="49">
        <v>22</v>
      </c>
      <c r="H25" s="52" t="s">
        <v>307</v>
      </c>
      <c r="I25" s="49">
        <v>3</v>
      </c>
      <c r="J25" s="49"/>
      <c r="K25" s="51">
        <f>(((PL!C4-PL!C6)-(PL!D4-PL!D6))/(PL!D4-PL!D6))*100</f>
        <v>-73.171665190058448</v>
      </c>
      <c r="L25" s="51">
        <f>(((PL!D4-PL!D6)-(PL!E4-PL!E6))/(PL!E4-PL!E6))*100</f>
        <v>38.206610244769045</v>
      </c>
      <c r="M25" s="49">
        <f t="shared" si="0"/>
        <v>0</v>
      </c>
      <c r="N25" s="49">
        <f t="shared" si="1"/>
        <v>0</v>
      </c>
      <c r="O25" s="3"/>
      <c r="R25" t="s">
        <v>284</v>
      </c>
      <c r="S25" t="s">
        <v>281</v>
      </c>
    </row>
    <row r="26" spans="1:20">
      <c r="A26" s="30"/>
      <c r="B26" s="30"/>
      <c r="C26" s="32"/>
      <c r="D26" s="31"/>
      <c r="E26" s="19"/>
      <c r="F26" s="49"/>
      <c r="G26" s="48">
        <v>23</v>
      </c>
      <c r="H26" s="52" t="s">
        <v>309</v>
      </c>
      <c r="I26" s="49">
        <v>3</v>
      </c>
      <c r="J26" s="49"/>
      <c r="K26" s="51">
        <f>((PL!C11-PL!D11)/PL!D11)*100</f>
        <v>-74.420736954062377</v>
      </c>
      <c r="L26" s="51">
        <f>((PL!D11-PL!E11)/PL!E11)*100</f>
        <v>51.646052682242313</v>
      </c>
      <c r="M26" s="49">
        <f t="shared" si="0"/>
        <v>0</v>
      </c>
      <c r="N26" s="49">
        <f t="shared" si="1"/>
        <v>0</v>
      </c>
      <c r="O26" s="3"/>
      <c r="R26" t="s">
        <v>293</v>
      </c>
      <c r="S26" t="s">
        <v>283</v>
      </c>
    </row>
    <row r="27" spans="1:20">
      <c r="A27" s="30"/>
      <c r="B27" s="30"/>
      <c r="C27" s="32"/>
      <c r="D27" s="31"/>
      <c r="E27" s="19"/>
      <c r="F27" s="49"/>
      <c r="G27" s="49">
        <v>24</v>
      </c>
      <c r="H27" s="55" t="s">
        <v>310</v>
      </c>
      <c r="I27" s="49">
        <v>3</v>
      </c>
      <c r="J27" s="49"/>
      <c r="K27" s="51">
        <f>((PL!C22-PL!D22)/PL!D22)*100</f>
        <v>-68.273000656549925</v>
      </c>
      <c r="L27" s="51">
        <f>((PL!D22-PL!E22)/PL!E22)*100</f>
        <v>33.289495015665992</v>
      </c>
      <c r="M27" s="49">
        <f t="shared" si="0"/>
        <v>0</v>
      </c>
      <c r="N27" s="49">
        <f t="shared" si="1"/>
        <v>0</v>
      </c>
      <c r="O27" s="3"/>
      <c r="R27" t="s">
        <v>288</v>
      </c>
      <c r="S27" t="s">
        <v>262</v>
      </c>
    </row>
    <row r="28" spans="1:20">
      <c r="A28" s="30"/>
      <c r="B28" s="30"/>
      <c r="C28" s="31"/>
      <c r="D28" s="31"/>
      <c r="E28" s="19"/>
      <c r="F28" s="49"/>
      <c r="G28" s="48">
        <v>25</v>
      </c>
      <c r="H28" s="52" t="s">
        <v>311</v>
      </c>
      <c r="I28" s="49">
        <v>3</v>
      </c>
      <c r="J28" s="49"/>
      <c r="K28" s="51" t="e">
        <f>((BS!A87-BS!C87)/BS!C87)*100</f>
        <v>#VALUE!</v>
      </c>
      <c r="L28" s="51">
        <f>((BS!B87-BS!D87)/BS!D87)*100</f>
        <v>6.2644684385612548</v>
      </c>
      <c r="M28" s="49">
        <f t="shared" si="0"/>
        <v>0</v>
      </c>
      <c r="N28" s="49">
        <f t="shared" si="1"/>
        <v>0</v>
      </c>
      <c r="O28" s="3"/>
      <c r="R28" t="s">
        <v>289</v>
      </c>
      <c r="S28" t="s">
        <v>263</v>
      </c>
    </row>
    <row r="29" spans="1:20">
      <c r="A29" s="30"/>
      <c r="B29" s="30"/>
      <c r="C29" s="32"/>
      <c r="D29" s="20"/>
      <c r="E29" s="19"/>
      <c r="F29" s="48" t="s">
        <v>215</v>
      </c>
      <c r="G29" s="49">
        <v>26</v>
      </c>
      <c r="H29" s="52" t="s">
        <v>312</v>
      </c>
      <c r="I29" s="49">
        <v>3</v>
      </c>
      <c r="J29" s="49"/>
      <c r="K29" s="51" t="e">
        <f>(PL!C4-PL!C6)/分析表!D41</f>
        <v>#VALUE!</v>
      </c>
      <c r="L29" s="51">
        <f>(PL!D4-PL!D6)/分析表!E41</f>
        <v>3584.7919999999999</v>
      </c>
      <c r="M29" s="49">
        <f t="shared" si="0"/>
        <v>0</v>
      </c>
      <c r="N29" s="49">
        <f t="shared" si="1"/>
        <v>0</v>
      </c>
      <c r="O29" s="3"/>
      <c r="R29" t="s">
        <v>289</v>
      </c>
      <c r="S29" t="s">
        <v>274</v>
      </c>
    </row>
    <row r="30" spans="1:20">
      <c r="A30" s="30"/>
      <c r="B30" s="30"/>
      <c r="C30" s="32"/>
      <c r="D30" s="34"/>
      <c r="E30" s="19"/>
      <c r="F30" s="49"/>
      <c r="G30" s="48">
        <v>27</v>
      </c>
      <c r="H30" s="52" t="s">
        <v>313</v>
      </c>
      <c r="I30" s="49">
        <v>3</v>
      </c>
      <c r="J30" s="49"/>
      <c r="K30" s="51" t="e">
        <f>(PL!C11)/分析表!D41</f>
        <v>#VALUE!</v>
      </c>
      <c r="L30" s="51">
        <f>(PL!D11)/分析表!E41</f>
        <v>2835.672</v>
      </c>
      <c r="M30" s="49">
        <f t="shared" si="0"/>
        <v>0</v>
      </c>
      <c r="N30" s="49">
        <f t="shared" si="1"/>
        <v>0</v>
      </c>
      <c r="O30" s="3"/>
      <c r="R30" t="s">
        <v>292</v>
      </c>
      <c r="S30" t="s">
        <v>275</v>
      </c>
    </row>
    <row r="31" spans="1:20">
      <c r="A31" s="30"/>
      <c r="B31" s="30"/>
      <c r="C31" s="32"/>
      <c r="D31" s="31"/>
      <c r="E31" s="19"/>
      <c r="F31" s="49"/>
      <c r="G31" s="49">
        <v>28</v>
      </c>
      <c r="H31" s="52" t="s">
        <v>314</v>
      </c>
      <c r="I31" s="49">
        <v>3</v>
      </c>
      <c r="J31" s="49"/>
      <c r="K31" s="51" t="e">
        <f>(PL!C11)/分析表!D41</f>
        <v>#VALUE!</v>
      </c>
      <c r="L31" s="51">
        <f>(PL!D11)/分析表!E41</f>
        <v>2835.672</v>
      </c>
      <c r="M31" s="49">
        <f t="shared" si="0"/>
        <v>0</v>
      </c>
      <c r="N31" s="49">
        <f t="shared" si="1"/>
        <v>0</v>
      </c>
      <c r="O31" s="3"/>
      <c r="R31" t="s">
        <v>289</v>
      </c>
      <c r="S31" t="s">
        <v>276</v>
      </c>
    </row>
    <row r="32" spans="1:20">
      <c r="A32" s="30"/>
      <c r="B32" s="30"/>
      <c r="C32" s="35"/>
      <c r="D32" s="31"/>
      <c r="E32" s="19"/>
      <c r="F32" s="49"/>
      <c r="G32" s="48">
        <v>29</v>
      </c>
      <c r="H32" s="55" t="s">
        <v>315</v>
      </c>
      <c r="I32" s="49">
        <v>3</v>
      </c>
      <c r="J32" s="49"/>
      <c r="K32" s="51">
        <f>(PL!C10/(PL!C4-PL!C6))*100</f>
        <v>24.580032025287498</v>
      </c>
      <c r="L32" s="51">
        <f>(PL!D10/(PL!D4-PL!D6))*100</f>
        <v>20.897167813362671</v>
      </c>
      <c r="M32" s="49">
        <f t="shared" si="0"/>
        <v>0</v>
      </c>
      <c r="N32" s="49">
        <f t="shared" si="1"/>
        <v>0</v>
      </c>
      <c r="O32" s="3"/>
      <c r="R32" t="s">
        <v>289</v>
      </c>
      <c r="S32" t="s">
        <v>277</v>
      </c>
      <c r="T32" s="65"/>
    </row>
    <row r="33" spans="1:19">
      <c r="A33" s="20"/>
      <c r="B33" s="30"/>
      <c r="C33" s="31"/>
      <c r="D33" s="24"/>
      <c r="E33" s="19"/>
      <c r="F33" s="49"/>
      <c r="G33" s="49">
        <v>30</v>
      </c>
      <c r="H33" s="52" t="s">
        <v>316</v>
      </c>
      <c r="I33" s="49">
        <v>3</v>
      </c>
      <c r="J33" s="49"/>
      <c r="K33" s="51" t="e">
        <f>((PL!C4-PL!C6)/BS!A41)*100</f>
        <v>#VALUE!</v>
      </c>
      <c r="L33" s="51">
        <f>((PL!D4-PL!D6)/BS!B41)*100</f>
        <v>3.0307427639333229</v>
      </c>
      <c r="M33" s="49">
        <f t="shared" si="0"/>
        <v>0</v>
      </c>
      <c r="N33" s="49">
        <f t="shared" si="1"/>
        <v>0</v>
      </c>
      <c r="O33" s="3"/>
      <c r="R33" t="s">
        <v>289</v>
      </c>
      <c r="S33" t="s">
        <v>278</v>
      </c>
    </row>
    <row r="34" spans="1:19" ht="21">
      <c r="A34" s="19"/>
      <c r="B34" s="19"/>
      <c r="C34" s="24"/>
      <c r="D34" s="25"/>
      <c r="E34" s="19"/>
      <c r="F34" s="48" t="s">
        <v>216</v>
      </c>
      <c r="G34" s="49"/>
      <c r="H34" s="56"/>
      <c r="I34" s="49">
        <v>100</v>
      </c>
      <c r="J34" s="49"/>
      <c r="K34" s="49"/>
      <c r="L34" s="49"/>
      <c r="M34" s="49"/>
      <c r="N34" s="49">
        <f>SUM(N4:N33)</f>
        <v>4.1338847838766144</v>
      </c>
      <c r="O34" s="3"/>
      <c r="R34" t="s">
        <v>289</v>
      </c>
      <c r="S34" t="s">
        <v>282</v>
      </c>
    </row>
    <row r="35" spans="1:19">
      <c r="A35" s="19"/>
      <c r="B35" s="19"/>
      <c r="C35" s="24"/>
      <c r="D35" s="25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9">
      <c r="A36" s="19"/>
      <c r="B36" s="19"/>
      <c r="C36" s="25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19">
      <c r="A37" s="19"/>
      <c r="B37" s="19"/>
      <c r="C37" s="25"/>
      <c r="D37" s="19"/>
      <c r="E37" s="19"/>
      <c r="F37" s="19"/>
      <c r="G37" s="19">
        <v>31</v>
      </c>
      <c r="H37" s="19" t="s">
        <v>219</v>
      </c>
      <c r="I37" s="19"/>
      <c r="J37" s="19"/>
      <c r="K37" s="19"/>
      <c r="L37" s="28">
        <f>(PL!D26/BS!B87)*100</f>
        <v>3.0300205509060447</v>
      </c>
      <c r="M37" s="19">
        <f t="shared" si="0"/>
        <v>0</v>
      </c>
      <c r="N37" s="19">
        <f t="shared" si="1"/>
        <v>0</v>
      </c>
    </row>
    <row r="38" spans="1:19">
      <c r="C38" s="60"/>
      <c r="D38" s="60"/>
      <c r="G38">
        <v>32</v>
      </c>
      <c r="H38" t="s">
        <v>220</v>
      </c>
      <c r="L38" s="29">
        <f>(PL!B26/BS!B88)*100</f>
        <v>0.62346950514414279</v>
      </c>
      <c r="M38" s="19">
        <f t="shared" si="0"/>
        <v>0</v>
      </c>
      <c r="N38" s="19">
        <f t="shared" si="1"/>
        <v>0</v>
      </c>
    </row>
    <row r="39" spans="1:19">
      <c r="A39" s="19"/>
      <c r="B39" s="19"/>
      <c r="C39" s="19"/>
      <c r="D39" s="19"/>
      <c r="E39" s="19"/>
      <c r="F39" s="19"/>
      <c r="G39" s="19">
        <v>33</v>
      </c>
      <c r="H39" s="62" t="s">
        <v>243</v>
      </c>
      <c r="I39" s="19"/>
      <c r="J39" s="19"/>
      <c r="K39" s="19"/>
      <c r="L39" s="19">
        <f>PL!D10/(1-(PL!D6/PL!D4))</f>
        <v>1155788.4983452319</v>
      </c>
      <c r="M39" s="19"/>
      <c r="N39" s="19"/>
    </row>
    <row r="40" spans="1:19" ht="17.25" thickBot="1">
      <c r="A40" s="19"/>
      <c r="B40" s="19"/>
      <c r="C40" s="20"/>
      <c r="D40" s="5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9" ht="17.25" thickBot="1">
      <c r="A41" s="19"/>
      <c r="B41" s="19"/>
      <c r="C41" s="21"/>
      <c r="D41" s="58" t="s">
        <v>217</v>
      </c>
      <c r="E41" s="19">
        <v>250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9">
      <c r="A42" s="19"/>
      <c r="B42" s="19"/>
      <c r="C42" s="20"/>
      <c r="D42" s="61"/>
      <c r="E42" s="19"/>
      <c r="F42" s="19"/>
      <c r="G42" s="19"/>
      <c r="H42" s="19"/>
      <c r="I42" s="19"/>
      <c r="J42" s="19"/>
      <c r="K42" s="19"/>
      <c r="L42" s="19"/>
      <c r="M42" s="19"/>
      <c r="N42" s="19"/>
    </row>
    <row r="43" spans="1:19">
      <c r="A43" s="19"/>
      <c r="B43" s="19"/>
      <c r="C43" s="20"/>
      <c r="D43" s="60"/>
      <c r="E43" s="19"/>
      <c r="F43" s="19"/>
      <c r="G43" s="19"/>
      <c r="H43" s="19"/>
      <c r="I43" s="19"/>
      <c r="J43" s="19"/>
      <c r="K43" s="19"/>
      <c r="L43" s="19"/>
      <c r="M43" s="19"/>
      <c r="N43" s="19"/>
    </row>
    <row r="44" spans="1:19">
      <c r="A44" s="19"/>
      <c r="B44" s="19"/>
      <c r="C44" s="20"/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 spans="1:19">
      <c r="D45" s="19"/>
      <c r="M45" s="19"/>
      <c r="N45" s="19"/>
    </row>
    <row r="46" spans="1:19">
      <c r="A46" s="19"/>
      <c r="B46" s="27"/>
      <c r="D46" s="19"/>
      <c r="G46" s="19"/>
      <c r="M46" s="19"/>
      <c r="N46" s="19"/>
    </row>
    <row r="47" spans="1:19">
      <c r="A47" s="20"/>
      <c r="B47" s="19"/>
      <c r="C47" s="19"/>
      <c r="D47" s="19"/>
      <c r="E47" s="19"/>
      <c r="F47" s="19"/>
      <c r="G47" s="19"/>
      <c r="H47" s="19"/>
      <c r="M47" s="19"/>
      <c r="N47" s="19"/>
    </row>
    <row r="48" spans="1:19">
      <c r="A48" s="20"/>
      <c r="B48" s="19"/>
      <c r="C48" s="19"/>
      <c r="D48" s="19"/>
      <c r="E48" s="19"/>
      <c r="F48" s="19"/>
      <c r="G48" s="19"/>
      <c r="H48" s="19"/>
      <c r="M48" s="19"/>
      <c r="N48" s="19"/>
    </row>
    <row r="49" spans="1:14">
      <c r="A49" s="20"/>
      <c r="B49" s="19"/>
      <c r="C49" s="19"/>
      <c r="D49" s="19"/>
      <c r="E49" s="19"/>
      <c r="F49" s="19"/>
      <c r="G49" s="19"/>
      <c r="H49" s="19"/>
      <c r="M49" s="19"/>
      <c r="N49" s="19"/>
    </row>
    <row r="50" spans="1:14">
      <c r="A50" s="20"/>
      <c r="B50" s="19"/>
      <c r="C50" s="19"/>
      <c r="D50" s="19"/>
      <c r="E50" s="19"/>
      <c r="F50" s="19"/>
      <c r="G50" s="19"/>
      <c r="H50" s="19"/>
      <c r="M50" s="19"/>
      <c r="N50" s="19"/>
    </row>
    <row r="51" spans="1:14">
      <c r="A51" s="20"/>
      <c r="B51" s="19"/>
      <c r="C51" s="19"/>
      <c r="D51" s="19"/>
      <c r="E51" s="19"/>
      <c r="F51" s="19"/>
      <c r="G51" s="19"/>
      <c r="H51" s="19"/>
      <c r="M51" s="19"/>
      <c r="N51" s="19"/>
    </row>
    <row r="52" spans="1:14">
      <c r="A52" s="20"/>
      <c r="B52" s="19"/>
      <c r="C52" s="19"/>
      <c r="E52" s="19"/>
      <c r="F52" s="19"/>
      <c r="G52" s="19"/>
      <c r="H52" s="19"/>
      <c r="M52" s="19"/>
      <c r="N52" s="19"/>
    </row>
    <row r="53" spans="1:14">
      <c r="A53" s="20"/>
      <c r="B53" s="19"/>
      <c r="C53" s="19"/>
      <c r="E53" s="19"/>
      <c r="F53" s="19"/>
      <c r="G53" s="19"/>
      <c r="H53" s="19"/>
      <c r="M53" s="19"/>
      <c r="N53" s="19"/>
    </row>
    <row r="54" spans="1:14">
      <c r="A54" s="20"/>
      <c r="B54" s="23"/>
      <c r="C54" s="22"/>
      <c r="E54" s="19"/>
      <c r="F54" s="19"/>
      <c r="G54" s="19"/>
      <c r="H54" s="19"/>
      <c r="M54" s="19"/>
      <c r="N54" s="19"/>
    </row>
    <row r="55" spans="1:14">
      <c r="M55" s="19"/>
    </row>
    <row r="70" spans="1:9">
      <c r="A70" s="36" t="s">
        <v>231</v>
      </c>
    </row>
    <row r="71" spans="1:9">
      <c r="A71" s="37" t="s">
        <v>222</v>
      </c>
      <c r="B71" s="37">
        <v>1</v>
      </c>
      <c r="C71" s="37">
        <v>2</v>
      </c>
      <c r="D71" s="37">
        <v>3</v>
      </c>
      <c r="E71" s="37">
        <v>4</v>
      </c>
      <c r="F71" s="37">
        <v>5</v>
      </c>
      <c r="G71" s="37">
        <v>6</v>
      </c>
      <c r="H71" s="37">
        <v>7</v>
      </c>
      <c r="I71" s="37">
        <v>8</v>
      </c>
    </row>
    <row r="72" spans="1:9" ht="42.75">
      <c r="A72" s="38" t="s">
        <v>223</v>
      </c>
      <c r="B72" s="39" t="s">
        <v>224</v>
      </c>
      <c r="C72" s="39" t="s">
        <v>224</v>
      </c>
      <c r="D72" s="39" t="s">
        <v>224</v>
      </c>
      <c r="E72" s="39" t="s">
        <v>224</v>
      </c>
      <c r="F72" s="39" t="s">
        <v>225</v>
      </c>
      <c r="G72" s="39" t="s">
        <v>225</v>
      </c>
      <c r="H72" s="39" t="s">
        <v>225</v>
      </c>
      <c r="I72" s="39" t="s">
        <v>225</v>
      </c>
    </row>
    <row r="73" spans="1:9" ht="42.75">
      <c r="A73" s="40" t="s">
        <v>226</v>
      </c>
      <c r="B73" s="39" t="s">
        <v>224</v>
      </c>
      <c r="C73" s="39" t="s">
        <v>224</v>
      </c>
      <c r="D73" s="39" t="s">
        <v>225</v>
      </c>
      <c r="E73" s="39" t="s">
        <v>225</v>
      </c>
      <c r="F73" s="39" t="s">
        <v>224</v>
      </c>
      <c r="G73" s="39" t="s">
        <v>224</v>
      </c>
      <c r="H73" s="39" t="s">
        <v>225</v>
      </c>
      <c r="I73" s="39" t="s">
        <v>225</v>
      </c>
    </row>
    <row r="74" spans="1:9" ht="42.75">
      <c r="A74" s="41" t="s">
        <v>227</v>
      </c>
      <c r="B74" s="39" t="s">
        <v>224</v>
      </c>
      <c r="C74" s="39" t="s">
        <v>225</v>
      </c>
      <c r="D74" s="39" t="s">
        <v>224</v>
      </c>
      <c r="E74" s="39" t="s">
        <v>225</v>
      </c>
      <c r="F74" s="39" t="s">
        <v>224</v>
      </c>
      <c r="G74" s="39" t="s">
        <v>225</v>
      </c>
      <c r="H74" s="39" t="s">
        <v>224</v>
      </c>
      <c r="I74" s="39" t="s">
        <v>225</v>
      </c>
    </row>
    <row r="76" spans="1:9">
      <c r="A76" t="s">
        <v>228</v>
      </c>
    </row>
    <row r="77" spans="1:9">
      <c r="A77" t="s">
        <v>229</v>
      </c>
    </row>
    <row r="78" spans="1:9">
      <c r="A78" t="s">
        <v>230</v>
      </c>
    </row>
  </sheetData>
  <sortState ref="R1:S78">
    <sortCondition ref="R1"/>
  </sortState>
  <mergeCells count="1">
    <mergeCell ref="A1:D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BS</vt:lpstr>
      <vt:lpstr>PL</vt:lpstr>
      <vt:lpstr>CS</vt:lpstr>
      <vt:lpstr>分析表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 Quark</cp:lastModifiedBy>
  <dcterms:created xsi:type="dcterms:W3CDTF">2016-02-24T15:23:28Z</dcterms:created>
  <dcterms:modified xsi:type="dcterms:W3CDTF">2016-06-09T05:22:14Z</dcterms:modified>
</cp:coreProperties>
</file>