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P\Desktop\2025\7. July\1. CBA\Excel Files\"/>
    </mc:Choice>
  </mc:AlternateContent>
  <xr:revisionPtr revIDLastSave="0" documentId="13_ncr:1_{1FC4410B-CCFA-46AB-9625-8412666226CB}" xr6:coauthVersionLast="47" xr6:coauthVersionMax="47" xr10:uidLastSave="{00000000-0000-0000-0000-000000000000}"/>
  <bookViews>
    <workbookView xWindow="-96" yWindow="0" windowWidth="11712" windowHeight="12336" firstSheet="2" activeTab="2" xr2:uid="{004BC5B2-497F-477F-890D-64F3C05F970B}"/>
  </bookViews>
  <sheets>
    <sheet name="Cover" sheetId="9" r:id="rId1"/>
    <sheet name="1. Direct Cost Savings" sheetId="5" r:id="rId2"/>
    <sheet name="2. Indirect Cost Savings" sheetId="4" r:id="rId3"/>
    <sheet name="3. Discounted Future Income" sheetId="3" r:id="rId4"/>
    <sheet name="4. Intangible Cost Savings" sheetId="6" r:id="rId5"/>
    <sheet name="5. Provider Cost Difference" sheetId="7" r:id="rId6"/>
    <sheet name="6. Societal Costs" sheetId="1" r:id="rId7"/>
    <sheet name="7. National Cost Savings" sheetId="8" r:id="rId8"/>
    <sheet name="8. Sensitivity Analysis" sheetId="10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E22" i="1"/>
  <c r="Q52" i="3"/>
  <c r="B50" i="3"/>
  <c r="B47" i="1" l="1"/>
  <c r="J52" i="4"/>
  <c r="O1" i="10"/>
  <c r="F13" i="8"/>
  <c r="G1" i="1"/>
  <c r="F4" i="7"/>
  <c r="I4" i="6"/>
  <c r="C7" i="6" s="1"/>
  <c r="C39" i="3"/>
  <c r="E62" i="3" s="1"/>
  <c r="I3" i="4"/>
  <c r="H38" i="4" s="1"/>
  <c r="I45" i="1"/>
  <c r="E45" i="1"/>
  <c r="E43" i="1"/>
  <c r="I43" i="1" s="1"/>
  <c r="E38" i="1"/>
  <c r="I38" i="1" s="1"/>
  <c r="E37" i="1"/>
  <c r="I37" i="1" s="1"/>
  <c r="E33" i="1"/>
  <c r="I33" i="1" s="1"/>
  <c r="E34" i="1"/>
  <c r="I34" i="1" s="1"/>
  <c r="E35" i="1"/>
  <c r="I35" i="1" s="1"/>
  <c r="E32" i="1"/>
  <c r="I32" i="1" s="1"/>
  <c r="E31" i="1"/>
  <c r="I31" i="1" s="1"/>
  <c r="E53" i="4"/>
  <c r="J53" i="4" s="1"/>
  <c r="E52" i="4"/>
  <c r="D53" i="4"/>
  <c r="C53" i="4"/>
  <c r="B53" i="4"/>
  <c r="I38" i="4"/>
  <c r="H39" i="4"/>
  <c r="I39" i="4"/>
  <c r="G38" i="4"/>
  <c r="D40" i="4"/>
  <c r="I40" i="4" s="1"/>
  <c r="C40" i="4"/>
  <c r="H40" i="4" s="1"/>
  <c r="B40" i="4"/>
  <c r="G40" i="4" s="1"/>
  <c r="G39" i="4" l="1"/>
  <c r="E54" i="4"/>
  <c r="J54" i="4" s="1"/>
  <c r="D6" i="10"/>
  <c r="E3" i="10"/>
  <c r="B9" i="4" l="1"/>
  <c r="B42" i="3" l="1"/>
  <c r="C4" i="6"/>
  <c r="G74" i="3"/>
  <c r="M74" i="3" s="1"/>
  <c r="D43" i="3"/>
  <c r="G43" i="3" s="1"/>
  <c r="H42" i="3"/>
  <c r="K42" i="3" s="1"/>
  <c r="N42" i="3" s="1"/>
  <c r="Q42" i="3" s="1"/>
  <c r="E42" i="3"/>
  <c r="B34" i="7"/>
  <c r="B33" i="7"/>
  <c r="B31" i="7"/>
  <c r="B30" i="7"/>
  <c r="B28" i="7"/>
  <c r="B27" i="7"/>
  <c r="B11" i="7"/>
  <c r="B10" i="7"/>
  <c r="C5" i="6"/>
  <c r="C6" i="6"/>
  <c r="B16" i="4"/>
  <c r="J39" i="4"/>
  <c r="J38" i="4"/>
  <c r="H52" i="4"/>
  <c r="I52" i="4"/>
  <c r="H53" i="4"/>
  <c r="I53" i="4"/>
  <c r="G53" i="4"/>
  <c r="G52" i="4"/>
  <c r="F15" i="5"/>
  <c r="G15" i="5"/>
  <c r="F16" i="5"/>
  <c r="G16" i="5"/>
  <c r="F17" i="5"/>
  <c r="G17" i="5"/>
  <c r="F18" i="5"/>
  <c r="G18" i="5"/>
  <c r="E16" i="5"/>
  <c r="E17" i="5"/>
  <c r="E18" i="5"/>
  <c r="E15" i="5"/>
  <c r="F5" i="5"/>
  <c r="G5" i="5"/>
  <c r="F6" i="5"/>
  <c r="G6" i="5"/>
  <c r="F7" i="5"/>
  <c r="G7" i="5"/>
  <c r="F8" i="5"/>
  <c r="G8" i="5"/>
  <c r="E6" i="5"/>
  <c r="E7" i="5"/>
  <c r="E8" i="5"/>
  <c r="E5" i="5"/>
  <c r="J43" i="3" l="1"/>
  <c r="M43" i="3"/>
  <c r="P43" i="3" s="1"/>
  <c r="B26" i="10"/>
  <c r="B24" i="10"/>
  <c r="E28" i="10" s="1"/>
  <c r="B15" i="10"/>
  <c r="B13" i="10"/>
  <c r="E18" i="10" s="1"/>
  <c r="B2" i="10"/>
  <c r="B4" i="10"/>
  <c r="C9" i="8"/>
  <c r="E17" i="10" l="1"/>
  <c r="E21" i="10"/>
  <c r="E20" i="10"/>
  <c r="E16" i="10"/>
  <c r="E30" i="10"/>
  <c r="E26" i="10"/>
  <c r="E27" i="10"/>
  <c r="E19" i="10"/>
  <c r="E15" i="10"/>
  <c r="E29" i="10"/>
  <c r="E32" i="10"/>
  <c r="E31" i="10"/>
  <c r="E14" i="10"/>
  <c r="E25" i="10"/>
  <c r="E8" i="10"/>
  <c r="E4" i="10"/>
  <c r="E7" i="10"/>
  <c r="E9" i="10"/>
  <c r="E5" i="10"/>
  <c r="E10" i="10"/>
  <c r="E6" i="10"/>
  <c r="C38" i="1" l="1"/>
  <c r="G38" i="1" s="1"/>
  <c r="D38" i="1"/>
  <c r="H38" i="1" s="1"/>
  <c r="B38" i="1"/>
  <c r="F38" i="1" s="1"/>
  <c r="B7" i="1"/>
  <c r="C54" i="4"/>
  <c r="D54" i="4"/>
  <c r="I54" i="4" s="1"/>
  <c r="B54" i="4"/>
  <c r="G54" i="4" s="1"/>
  <c r="G36" i="3"/>
  <c r="M36" i="3" s="1"/>
  <c r="C23" i="4"/>
  <c r="C25" i="4" s="1"/>
  <c r="D23" i="4"/>
  <c r="D25" i="4" s="1"/>
  <c r="B23" i="4"/>
  <c r="B25" i="4" s="1"/>
  <c r="C9" i="4"/>
  <c r="C13" i="4" s="1"/>
  <c r="D9" i="4"/>
  <c r="D13" i="4" s="1"/>
  <c r="B13" i="4"/>
  <c r="D5" i="3"/>
  <c r="G5" i="3" s="1"/>
  <c r="D15" i="4"/>
  <c r="D16" i="4" s="1"/>
  <c r="C15" i="4"/>
  <c r="C22" i="7"/>
  <c r="C19" i="7"/>
  <c r="C16" i="7"/>
  <c r="C12" i="4"/>
  <c r="D12" i="4"/>
  <c r="B12" i="4"/>
  <c r="E7" i="1" l="1"/>
  <c r="B14" i="4"/>
  <c r="H54" i="4"/>
  <c r="B45" i="1"/>
  <c r="F45" i="1" s="1"/>
  <c r="C27" i="7"/>
  <c r="C45" i="1"/>
  <c r="G45" i="1" s="1"/>
  <c r="C30" i="7"/>
  <c r="D45" i="1"/>
  <c r="H45" i="1" s="1"/>
  <c r="C33" i="7"/>
  <c r="B3" i="3"/>
  <c r="C16" i="4"/>
  <c r="M5" i="3"/>
  <c r="P5" i="3" s="1"/>
  <c r="J5" i="3"/>
  <c r="C14" i="4"/>
  <c r="D14" i="4"/>
  <c r="B17" i="3" l="1"/>
  <c r="E8" i="3"/>
  <c r="H20" i="3"/>
  <c r="H58" i="3" s="1"/>
  <c r="E32" i="3"/>
  <c r="K32" i="3"/>
  <c r="K70" i="3" s="1"/>
  <c r="E33" i="3"/>
  <c r="E71" i="3" s="1"/>
  <c r="B22" i="3"/>
  <c r="B60" i="3" s="1"/>
  <c r="E31" i="3"/>
  <c r="K31" i="3"/>
  <c r="K69" i="3" s="1"/>
  <c r="K30" i="3"/>
  <c r="K5" i="3"/>
  <c r="D60" i="4"/>
  <c r="D62" i="4" s="1"/>
  <c r="E5" i="3"/>
  <c r="C60" i="4"/>
  <c r="C62" i="4" s="1"/>
  <c r="Q5" i="3"/>
  <c r="B60" i="4"/>
  <c r="B62" i="4" s="1"/>
  <c r="Q26" i="3"/>
  <c r="Q64" i="3" s="1"/>
  <c r="B41" i="3"/>
  <c r="E41" i="3" s="1"/>
  <c r="H41" i="3" s="1"/>
  <c r="K41" i="3" s="1"/>
  <c r="N41" i="3" s="1"/>
  <c r="Q41" i="3" s="1"/>
  <c r="B27" i="4"/>
  <c r="N5" i="3"/>
  <c r="C27" i="4"/>
  <c r="B5" i="3"/>
  <c r="D27" i="4"/>
  <c r="H5" i="3"/>
  <c r="E43" i="3" l="1"/>
  <c r="D72" i="3" s="1"/>
  <c r="D34" i="3"/>
  <c r="E34" i="3" s="1"/>
  <c r="E72" i="3" s="1"/>
  <c r="H43" i="3"/>
  <c r="G59" i="3" s="1"/>
  <c r="G21" i="3"/>
  <c r="H21" i="3" s="1"/>
  <c r="H59" i="3" s="1"/>
  <c r="N43" i="3"/>
  <c r="M52" i="3" s="1"/>
  <c r="M14" i="3"/>
  <c r="N14" i="3" s="1"/>
  <c r="N52" i="3" s="1"/>
  <c r="Q43" i="3"/>
  <c r="P65" i="3" s="1"/>
  <c r="P27" i="3"/>
  <c r="Q27" i="3" s="1"/>
  <c r="Q65" i="3" s="1"/>
  <c r="K43" i="3"/>
  <c r="J71" i="3" s="1"/>
  <c r="J33" i="3"/>
  <c r="K33" i="3" s="1"/>
  <c r="K71" i="3" s="1"/>
  <c r="B43" i="3"/>
  <c r="A61" i="3" s="1"/>
  <c r="A23" i="3"/>
  <c r="B23" i="3" s="1"/>
  <c r="B61" i="3" s="1"/>
  <c r="D9" i="8"/>
  <c r="B9" i="8"/>
  <c r="C43" i="1"/>
  <c r="G43" i="1" s="1"/>
  <c r="D43" i="1"/>
  <c r="H43" i="1" s="1"/>
  <c r="B43" i="1"/>
  <c r="F43" i="1" s="1"/>
  <c r="B31" i="1"/>
  <c r="F31" i="1" s="1"/>
  <c r="C8" i="1"/>
  <c r="F8" i="1" s="1"/>
  <c r="D8" i="1"/>
  <c r="G8" i="1" s="1"/>
  <c r="B20" i="1"/>
  <c r="B3" i="1"/>
  <c r="E20" i="1" l="1"/>
  <c r="D32" i="1"/>
  <c r="H32" i="1" s="1"/>
  <c r="D33" i="1"/>
  <c r="H33" i="1" s="1"/>
  <c r="D34" i="1"/>
  <c r="H34" i="1" s="1"/>
  <c r="D31" i="1"/>
  <c r="H31" i="1" s="1"/>
  <c r="B32" i="1"/>
  <c r="F32" i="1" s="1"/>
  <c r="C32" i="1"/>
  <c r="G32" i="1" s="1"/>
  <c r="B33" i="1"/>
  <c r="F33" i="1" s="1"/>
  <c r="C33" i="1"/>
  <c r="G33" i="1" s="1"/>
  <c r="B34" i="1"/>
  <c r="F34" i="1" s="1"/>
  <c r="C34" i="1"/>
  <c r="G34" i="1" s="1"/>
  <c r="C31" i="1"/>
  <c r="G31" i="1" s="1"/>
  <c r="D7" i="1"/>
  <c r="G7" i="1" s="1"/>
  <c r="D9" i="1"/>
  <c r="G9" i="1" s="1"/>
  <c r="D6" i="1"/>
  <c r="G6" i="1" s="1"/>
  <c r="C7" i="1"/>
  <c r="F7" i="1" s="1"/>
  <c r="C9" i="1"/>
  <c r="F9" i="1" s="1"/>
  <c r="C6" i="1"/>
  <c r="F6" i="1" s="1"/>
  <c r="B8" i="1"/>
  <c r="B9" i="1"/>
  <c r="B6" i="1"/>
  <c r="D3" i="1"/>
  <c r="C3" i="1"/>
  <c r="B19" i="5"/>
  <c r="E19" i="5" s="1"/>
  <c r="C19" i="5"/>
  <c r="F19" i="5" s="1"/>
  <c r="D19" i="5"/>
  <c r="G19" i="5" s="1"/>
  <c r="C9" i="5"/>
  <c r="F9" i="5" s="1"/>
  <c r="D9" i="5"/>
  <c r="G9" i="5" s="1"/>
  <c r="B9" i="5"/>
  <c r="E9" i="5" s="1"/>
  <c r="E9" i="1" l="1"/>
  <c r="E8" i="1"/>
  <c r="E6" i="1"/>
  <c r="B35" i="1"/>
  <c r="F35" i="1" s="1"/>
  <c r="D35" i="1"/>
  <c r="H35" i="1" s="1"/>
  <c r="C35" i="1"/>
  <c r="G35" i="1" s="1"/>
  <c r="D11" i="1"/>
  <c r="G11" i="1" s="1"/>
  <c r="C11" i="1"/>
  <c r="F11" i="1" s="1"/>
  <c r="E3" i="3" l="1"/>
  <c r="H3" i="3" s="1"/>
  <c r="K3" i="3" s="1"/>
  <c r="N3" i="3" s="1"/>
  <c r="Q3" i="3" s="1"/>
  <c r="H4" i="3"/>
  <c r="K4" i="3" s="1"/>
  <c r="N4" i="3" s="1"/>
  <c r="Q4" i="3" s="1"/>
  <c r="E4" i="3"/>
  <c r="D37" i="1"/>
  <c r="H37" i="1" s="1"/>
  <c r="B14" i="1"/>
  <c r="B13" i="1"/>
  <c r="E13" i="1" l="1"/>
  <c r="E14" i="1"/>
  <c r="C37" i="1"/>
  <c r="G37" i="1" s="1"/>
  <c r="N10" i="3"/>
  <c r="N48" i="3" s="1"/>
  <c r="Q24" i="3"/>
  <c r="Q62" i="3" s="1"/>
  <c r="Q20" i="3"/>
  <c r="Q58" i="3" s="1"/>
  <c r="Q16" i="3"/>
  <c r="Q54" i="3" s="1"/>
  <c r="Q12" i="3"/>
  <c r="Q50" i="3" s="1"/>
  <c r="Q8" i="3"/>
  <c r="Q46" i="3" s="1"/>
  <c r="K23" i="3"/>
  <c r="K61" i="3" s="1"/>
  <c r="K27" i="3"/>
  <c r="K65" i="3" s="1"/>
  <c r="K16" i="3"/>
  <c r="K54" i="3" s="1"/>
  <c r="K12" i="3"/>
  <c r="K50" i="3" s="1"/>
  <c r="K8" i="3"/>
  <c r="E24" i="3"/>
  <c r="E28" i="3"/>
  <c r="E66" i="3" s="1"/>
  <c r="E21" i="3"/>
  <c r="E59" i="3" s="1"/>
  <c r="E17" i="3"/>
  <c r="E55" i="3" s="1"/>
  <c r="E13" i="3"/>
  <c r="E51" i="3" s="1"/>
  <c r="E9" i="3"/>
  <c r="E47" i="3" s="1"/>
  <c r="N12" i="3"/>
  <c r="N50" i="3" s="1"/>
  <c r="N8" i="3"/>
  <c r="N46" i="3" s="1"/>
  <c r="Q18" i="3"/>
  <c r="Q56" i="3" s="1"/>
  <c r="Q10" i="3"/>
  <c r="Q48" i="3" s="1"/>
  <c r="K25" i="3"/>
  <c r="K63" i="3" s="1"/>
  <c r="K18" i="3"/>
  <c r="K56" i="3" s="1"/>
  <c r="K10" i="3"/>
  <c r="K48" i="3" s="1"/>
  <c r="E26" i="3"/>
  <c r="E64" i="3" s="1"/>
  <c r="E19" i="3"/>
  <c r="E57" i="3" s="1"/>
  <c r="E11" i="3"/>
  <c r="E49" i="3" s="1"/>
  <c r="N11" i="3"/>
  <c r="N49" i="3" s="1"/>
  <c r="Q21" i="3"/>
  <c r="Q59" i="3" s="1"/>
  <c r="Q13" i="3"/>
  <c r="Q51" i="3" s="1"/>
  <c r="K22" i="3"/>
  <c r="K60" i="3" s="1"/>
  <c r="K17" i="3"/>
  <c r="K55" i="3" s="1"/>
  <c r="K13" i="3"/>
  <c r="K51" i="3" s="1"/>
  <c r="E23" i="3"/>
  <c r="E61" i="3" s="1"/>
  <c r="E69" i="3"/>
  <c r="E14" i="3"/>
  <c r="E52" i="3" s="1"/>
  <c r="N13" i="3"/>
  <c r="N51" i="3" s="1"/>
  <c r="N9" i="3"/>
  <c r="N47" i="3" s="1"/>
  <c r="Q23" i="3"/>
  <c r="Q61" i="3" s="1"/>
  <c r="Q19" i="3"/>
  <c r="Q57" i="3" s="1"/>
  <c r="Q15" i="3"/>
  <c r="Q53" i="3" s="1"/>
  <c r="Q11" i="3"/>
  <c r="Q49" i="3" s="1"/>
  <c r="K20" i="3"/>
  <c r="K58" i="3" s="1"/>
  <c r="K24" i="3"/>
  <c r="K62" i="3" s="1"/>
  <c r="K28" i="3"/>
  <c r="K66" i="3" s="1"/>
  <c r="K19" i="3"/>
  <c r="K57" i="3" s="1"/>
  <c r="K15" i="3"/>
  <c r="K53" i="3" s="1"/>
  <c r="K11" i="3"/>
  <c r="K49" i="3" s="1"/>
  <c r="E70" i="3"/>
  <c r="E25" i="3"/>
  <c r="E63" i="3" s="1"/>
  <c r="E29" i="3"/>
  <c r="E67" i="3" s="1"/>
  <c r="E20" i="3"/>
  <c r="E58" i="3" s="1"/>
  <c r="E16" i="3"/>
  <c r="E54" i="3" s="1"/>
  <c r="E12" i="3"/>
  <c r="E50" i="3" s="1"/>
  <c r="Q22" i="3"/>
  <c r="Q60" i="3" s="1"/>
  <c r="Q14" i="3"/>
  <c r="K21" i="3"/>
  <c r="K59" i="3" s="1"/>
  <c r="K29" i="3"/>
  <c r="K67" i="3" s="1"/>
  <c r="K14" i="3"/>
  <c r="K52" i="3" s="1"/>
  <c r="E22" i="3"/>
  <c r="E60" i="3" s="1"/>
  <c r="E30" i="3"/>
  <c r="E68" i="3" s="1"/>
  <c r="E15" i="3"/>
  <c r="E53" i="3" s="1"/>
  <c r="Q25" i="3"/>
  <c r="Q63" i="3" s="1"/>
  <c r="Q17" i="3"/>
  <c r="Q55" i="3" s="1"/>
  <c r="Q9" i="3"/>
  <c r="Q47" i="3" s="1"/>
  <c r="K26" i="3"/>
  <c r="K64" i="3" s="1"/>
  <c r="K68" i="3"/>
  <c r="K9" i="3"/>
  <c r="K47" i="3" s="1"/>
  <c r="E27" i="3"/>
  <c r="E65" i="3" s="1"/>
  <c r="E18" i="3"/>
  <c r="E56" i="3" s="1"/>
  <c r="E10" i="3"/>
  <c r="E48" i="3" s="1"/>
  <c r="B37" i="1"/>
  <c r="F37" i="1" s="1"/>
  <c r="C4" i="7"/>
  <c r="C10" i="7" s="1"/>
  <c r="E40" i="4"/>
  <c r="H19" i="3"/>
  <c r="H57" i="3" s="1"/>
  <c r="H15" i="3"/>
  <c r="H53" i="3" s="1"/>
  <c r="H11" i="3"/>
  <c r="H49" i="3" s="1"/>
  <c r="B11" i="3"/>
  <c r="B49" i="3" s="1"/>
  <c r="B15" i="3"/>
  <c r="B53" i="3" s="1"/>
  <c r="B19" i="3"/>
  <c r="B57" i="3" s="1"/>
  <c r="H18" i="3"/>
  <c r="H56" i="3" s="1"/>
  <c r="H14" i="3"/>
  <c r="H52" i="3" s="1"/>
  <c r="H10" i="3"/>
  <c r="H48" i="3" s="1"/>
  <c r="B12" i="3"/>
  <c r="B16" i="3"/>
  <c r="B54" i="3" s="1"/>
  <c r="B20" i="3"/>
  <c r="B58" i="3" s="1"/>
  <c r="H17" i="3"/>
  <c r="H55" i="3" s="1"/>
  <c r="H13" i="3"/>
  <c r="H51" i="3" s="1"/>
  <c r="H9" i="3"/>
  <c r="H47" i="3" s="1"/>
  <c r="B9" i="3"/>
  <c r="B47" i="3" s="1"/>
  <c r="B13" i="3"/>
  <c r="B51" i="3" s="1"/>
  <c r="B55" i="3"/>
  <c r="B21" i="3"/>
  <c r="B59" i="3" s="1"/>
  <c r="H16" i="3"/>
  <c r="H54" i="3" s="1"/>
  <c r="H12" i="3"/>
  <c r="H50" i="3" s="1"/>
  <c r="H8" i="3"/>
  <c r="H46" i="3" s="1"/>
  <c r="B10" i="3"/>
  <c r="B48" i="3" s="1"/>
  <c r="B14" i="3"/>
  <c r="B52" i="3" s="1"/>
  <c r="B18" i="3"/>
  <c r="B56" i="3" s="1"/>
  <c r="B11" i="1"/>
  <c r="E11" i="1" s="1"/>
  <c r="N53" i="3" l="1"/>
  <c r="K46" i="3"/>
  <c r="K72" i="3" s="1"/>
  <c r="K34" i="3"/>
  <c r="Q66" i="3"/>
  <c r="B46" i="3"/>
  <c r="B62" i="3" s="1"/>
  <c r="B24" i="3"/>
  <c r="H60" i="3"/>
  <c r="J40" i="4"/>
  <c r="Q28" i="3"/>
  <c r="N15" i="3"/>
  <c r="B22" i="1"/>
  <c r="H22" i="3"/>
  <c r="K36" i="3" l="1"/>
  <c r="Q74" i="3"/>
  <c r="K74" i="3"/>
  <c r="B28" i="4"/>
  <c r="B29" i="4" s="1"/>
  <c r="C28" i="4"/>
  <c r="C29" i="4" s="1"/>
  <c r="D28" i="4"/>
  <c r="D29" i="4" s="1"/>
  <c r="D17" i="4"/>
  <c r="D18" i="4" s="1"/>
  <c r="B17" i="4"/>
  <c r="B18" i="4" s="1"/>
  <c r="Q36" i="3"/>
  <c r="B30" i="4" s="1"/>
  <c r="B45" i="4" s="1"/>
  <c r="B55" i="4" s="1"/>
  <c r="D30" i="4" l="1"/>
  <c r="F45" i="4" l="1"/>
  <c r="B31" i="4"/>
  <c r="D45" i="4"/>
  <c r="D39" i="1" s="1"/>
  <c r="H39" i="1" s="1"/>
  <c r="D31" i="4"/>
  <c r="G55" i="4" l="1"/>
  <c r="B39" i="1"/>
  <c r="F39" i="1" s="1"/>
  <c r="H45" i="4"/>
  <c r="B56" i="4"/>
  <c r="G56" i="4" s="1"/>
  <c r="D55" i="4"/>
  <c r="D56" i="4" l="1"/>
  <c r="I55" i="4"/>
  <c r="B41" i="1"/>
  <c r="F41" i="1" l="1"/>
  <c r="D41" i="1"/>
  <c r="I56" i="4"/>
  <c r="B4" i="8" l="1"/>
  <c r="F47" i="1"/>
  <c r="D47" i="1"/>
  <c r="H41" i="1"/>
  <c r="B7" i="8" l="1"/>
  <c r="F7" i="8" s="1"/>
  <c r="F4" i="8"/>
  <c r="B3" i="10"/>
  <c r="F7" i="10" s="1"/>
  <c r="B10" i="8"/>
  <c r="F10" i="8" s="1"/>
  <c r="D4" i="8"/>
  <c r="H47" i="1"/>
  <c r="B25" i="10" l="1"/>
  <c r="H4" i="8"/>
  <c r="D10" i="8"/>
  <c r="D7" i="8"/>
  <c r="F4" i="10"/>
  <c r="F10" i="10"/>
  <c r="G10" i="10" s="1"/>
  <c r="F5" i="10"/>
  <c r="G5" i="10" s="1"/>
  <c r="F3" i="10"/>
  <c r="F8" i="10"/>
  <c r="G8" i="10" s="1"/>
  <c r="F9" i="10"/>
  <c r="F6" i="10"/>
  <c r="G6" i="10" s="1"/>
  <c r="H7" i="8" l="1"/>
  <c r="G4" i="10"/>
  <c r="H10" i="8"/>
  <c r="G3" i="10"/>
  <c r="G7" i="10"/>
  <c r="G9" i="10"/>
  <c r="F28" i="10"/>
  <c r="G28" i="10" s="1"/>
  <c r="F30" i="10"/>
  <c r="G30" i="10" s="1"/>
  <c r="F32" i="10"/>
  <c r="G32" i="10" s="1"/>
  <c r="F26" i="10"/>
  <c r="G26" i="10" s="1"/>
  <c r="F29" i="10"/>
  <c r="G29" i="10" s="1"/>
  <c r="F27" i="10"/>
  <c r="G27" i="10" s="1"/>
  <c r="F31" i="10"/>
  <c r="G31" i="10" s="1"/>
  <c r="F25" i="10"/>
  <c r="G25" i="10" s="1"/>
  <c r="E35" i="3"/>
  <c r="C17" i="4" s="1"/>
  <c r="C18" i="4" s="1"/>
  <c r="E36" i="3"/>
  <c r="C30" i="4" s="1"/>
  <c r="E46" i="3"/>
  <c r="E73" i="3"/>
  <c r="E74" i="3"/>
  <c r="C45" i="4" l="1"/>
  <c r="C31" i="4"/>
  <c r="C39" i="1" l="1"/>
  <c r="G39" i="1" s="1"/>
  <c r="E45" i="4"/>
  <c r="E39" i="1" s="1"/>
  <c r="I39" i="1" s="1"/>
  <c r="C55" i="4"/>
  <c r="G45" i="4"/>
  <c r="C56" i="4" l="1"/>
  <c r="H55" i="4"/>
  <c r="E55" i="4"/>
  <c r="J55" i="4" s="1"/>
  <c r="I45" i="4"/>
  <c r="B15" i="1"/>
  <c r="E15" i="1" l="1"/>
  <c r="E56" i="4"/>
  <c r="C41" i="1"/>
  <c r="H56" i="4"/>
  <c r="J56" i="4" l="1"/>
  <c r="E41" i="1"/>
  <c r="B18" i="1"/>
  <c r="C47" i="1"/>
  <c r="G47" i="1" s="1"/>
  <c r="G41" i="1"/>
  <c r="E18" i="1" l="1"/>
  <c r="B24" i="1"/>
  <c r="E24" i="1" s="1"/>
  <c r="D24" i="1"/>
  <c r="G24" i="1" s="1"/>
  <c r="C24" i="1"/>
  <c r="F24" i="1" s="1"/>
  <c r="I41" i="1"/>
  <c r="E47" i="1"/>
  <c r="I47" i="1" s="1"/>
  <c r="C4" i="8"/>
  <c r="B14" i="10" l="1"/>
  <c r="G4" i="8"/>
  <c r="C10" i="8"/>
  <c r="G10" i="8" s="1"/>
  <c r="C7" i="8"/>
  <c r="E7" i="8" l="1"/>
  <c r="I7" i="8" s="1"/>
  <c r="G7" i="8"/>
  <c r="E10" i="8"/>
  <c r="F19" i="10"/>
  <c r="F16" i="10"/>
  <c r="F21" i="10"/>
  <c r="F14" i="10"/>
  <c r="F20" i="10"/>
  <c r="F18" i="10"/>
  <c r="F15" i="10"/>
  <c r="F17" i="10"/>
  <c r="G17" i="10" s="1"/>
  <c r="G14" i="10" l="1"/>
  <c r="L3" i="10"/>
  <c r="M3" i="10" s="1"/>
  <c r="G15" i="10"/>
  <c r="L4" i="10"/>
  <c r="M4" i="10" s="1"/>
  <c r="G21" i="10"/>
  <c r="L9" i="10"/>
  <c r="M9" i="10" s="1"/>
  <c r="L6" i="10"/>
  <c r="M6" i="10" s="1"/>
  <c r="G18" i="10"/>
  <c r="G16" i="10"/>
  <c r="L5" i="10"/>
  <c r="M5" i="10" s="1"/>
  <c r="E11" i="8"/>
  <c r="I10" i="8"/>
  <c r="I11" i="8" s="1"/>
  <c r="G20" i="10"/>
  <c r="L8" i="10"/>
  <c r="M8" i="10" s="1"/>
  <c r="L7" i="10"/>
  <c r="M7" i="10" s="1"/>
  <c r="G19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27" authorId="0" shapeId="0" xr:uid="{F5E2A06E-3D64-4D85-A84F-ECB40F2CEF7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healthy life lost</t>
        </r>
      </text>
    </comment>
  </commentList>
</comments>
</file>

<file path=xl/sharedStrings.xml><?xml version="1.0" encoding="utf-8"?>
<sst xmlns="http://schemas.openxmlformats.org/spreadsheetml/2006/main" count="389" uniqueCount="143">
  <si>
    <t>Cost Components</t>
  </si>
  <si>
    <t>Private</t>
  </si>
  <si>
    <t>Public</t>
  </si>
  <si>
    <t>Overall</t>
  </si>
  <si>
    <t>Accommodation and Food (including attendant)</t>
  </si>
  <si>
    <t>Other costs</t>
  </si>
  <si>
    <t>Total: direct costs</t>
  </si>
  <si>
    <t>Medical costs</t>
  </si>
  <si>
    <t>Transportation cost (including attendant)</t>
  </si>
  <si>
    <t>Indirect Cost</t>
  </si>
  <si>
    <t>Patient</t>
  </si>
  <si>
    <t xml:space="preserve">average life expectancy </t>
  </si>
  <si>
    <t>Oral</t>
  </si>
  <si>
    <t>Cervical</t>
  </si>
  <si>
    <t>Breast</t>
  </si>
  <si>
    <t>Stage when diagnosed</t>
  </si>
  <si>
    <t>Average Age</t>
  </si>
  <si>
    <t>Normal remaining life years</t>
  </si>
  <si>
    <t>Total earning loss per patient</t>
  </si>
  <si>
    <t>DALY</t>
  </si>
  <si>
    <t>Annual income</t>
  </si>
  <si>
    <t>Discount rate</t>
  </si>
  <si>
    <t>year</t>
  </si>
  <si>
    <t>Future income</t>
  </si>
  <si>
    <t>Cervical cancer - with screening</t>
  </si>
  <si>
    <t>Cervical cancer - without screening</t>
  </si>
  <si>
    <t>Total Future Income</t>
  </si>
  <si>
    <t>Oral cancer - without screening</t>
  </si>
  <si>
    <t>Income lost - Breast cancer - without screening</t>
  </si>
  <si>
    <t>Income lost - Breast cancer - with screening</t>
  </si>
  <si>
    <t>Oral cancer - with screening</t>
  </si>
  <si>
    <t xml:space="preserve">Direct </t>
  </si>
  <si>
    <t>Indirect</t>
  </si>
  <si>
    <t>Difference</t>
  </si>
  <si>
    <t>N = 167</t>
  </si>
  <si>
    <t>In Total Population 2022</t>
  </si>
  <si>
    <t>Grand Total</t>
  </si>
  <si>
    <t>N =343</t>
  </si>
  <si>
    <t>N =98</t>
  </si>
  <si>
    <t>N =245</t>
  </si>
  <si>
    <t>N = 112</t>
  </si>
  <si>
    <t>N = 64</t>
  </si>
  <si>
    <t>Total: annual indirect costs</t>
  </si>
  <si>
    <t>Annual intangible cost per case</t>
  </si>
  <si>
    <t>Annual providers cost per case</t>
  </si>
  <si>
    <t>Annual Medical costs</t>
  </si>
  <si>
    <t>Annual Medical Cost</t>
  </si>
  <si>
    <t>Total: annual direct costs</t>
  </si>
  <si>
    <t>Total annual costs to society (per patient of cancer)</t>
  </si>
  <si>
    <t>Annual intangible cost</t>
  </si>
  <si>
    <t>Total National Burden of three types of cancer in Bangladesh in 2022</t>
  </si>
  <si>
    <t>Average Annual Societal Cost Per Cancer Case</t>
  </si>
  <si>
    <t>Newly Diagnosed Cancer Cases in 2022</t>
  </si>
  <si>
    <t>Reduction in Cancer Incidence (%) Due to Screening Programs</t>
  </si>
  <si>
    <t>Projected Benefit from reduced incidence due to screening programme</t>
  </si>
  <si>
    <t>Projected Decline in Advanced Cancer Cases Through Screening in Bangladesh</t>
  </si>
  <si>
    <t>Patient's earning loss</t>
  </si>
  <si>
    <t>Attendant</t>
  </si>
  <si>
    <t>Total Indirect Cost</t>
  </si>
  <si>
    <t>Advanced Stage</t>
  </si>
  <si>
    <t>Disability Weight</t>
  </si>
  <si>
    <t>Patient's Information</t>
  </si>
  <si>
    <t>Median Survival Years</t>
  </si>
  <si>
    <t>YLL with Screening</t>
  </si>
  <si>
    <t>DALY with Screening</t>
  </si>
  <si>
    <t>Advanced Stage (Without Screening)</t>
  </si>
  <si>
    <t>Early Stage (With Screening)</t>
  </si>
  <si>
    <t>Table 1: Average Life Expectancy in Bangladesh</t>
  </si>
  <si>
    <t>Table 1: Yearly Direct Cost - Ownership-wise</t>
  </si>
  <si>
    <t>Cancer Type</t>
  </si>
  <si>
    <t>Table 1: Yearly Intangible Costs</t>
  </si>
  <si>
    <t>Comment</t>
  </si>
  <si>
    <t xml:space="preserve">Public </t>
  </si>
  <si>
    <t>Annual providers cost per patient</t>
  </si>
  <si>
    <t>Table 1: National Projected Benefit from Screening Programme</t>
  </si>
  <si>
    <t>Years Lost due to Disability (YLD)</t>
  </si>
  <si>
    <t>Years of Life Lost (YLL)</t>
  </si>
  <si>
    <t>Early Stage</t>
  </si>
  <si>
    <t>Health Loss Averted due to Screening</t>
  </si>
  <si>
    <t>Sample weights of each cancer type</t>
  </si>
  <si>
    <t>Attendant's Earning Loss</t>
  </si>
  <si>
    <t>Total Earning Loss</t>
  </si>
  <si>
    <t>Table 1: Overall Cost Difference Between Public and Private Provider</t>
  </si>
  <si>
    <t>Table 2: Disease-wise  Cost Difference Between Public and Private Provider</t>
  </si>
  <si>
    <t>Table 1: Total Annual Costs to Society - Ownership-wise</t>
  </si>
  <si>
    <t>Table 2: Total Annual Cost to Society - Disease-wise</t>
  </si>
  <si>
    <t>Total: annual indirect cost</t>
  </si>
  <si>
    <t>Value of Health Loss</t>
  </si>
  <si>
    <t>Assumptions / Notes</t>
  </si>
  <si>
    <t>Benefit Side</t>
  </si>
  <si>
    <t>Scenario</t>
  </si>
  <si>
    <t>Redcution percentage</t>
  </si>
  <si>
    <t>Decline in cases</t>
  </si>
  <si>
    <t>Projected benefit</t>
  </si>
  <si>
    <t>Oral Cancer Screening Programme</t>
  </si>
  <si>
    <t>Average Annual Societal Cost Savings Per Cancer Case</t>
  </si>
  <si>
    <t>New Cases of Oral Cancer in 2022</t>
  </si>
  <si>
    <t>Reduction in cancer cases due to screening programme</t>
  </si>
  <si>
    <t>Breast Cancer Screening Programme</t>
  </si>
  <si>
    <t>Cervical Cancer Screening Programme</t>
  </si>
  <si>
    <t>Projected National Benefit</t>
  </si>
  <si>
    <t>BDT</t>
  </si>
  <si>
    <t>USD</t>
  </si>
  <si>
    <t>Exchange Rate</t>
  </si>
  <si>
    <t>Exchange rate</t>
  </si>
  <si>
    <t>Income Per Capita (BDT)</t>
  </si>
  <si>
    <t>Income Per Capita (USD)</t>
  </si>
  <si>
    <t>Valuation of Health Loss - without Screening (BDT)</t>
  </si>
  <si>
    <t>Valuation of Health Loss - without Screening (USD)</t>
  </si>
  <si>
    <t>Valuation of Health Loss - with Screening (BDT)</t>
  </si>
  <si>
    <t>Valuation of Health Loss - with Screening (USD)</t>
  </si>
  <si>
    <t>Health Loss Averted due to Screening (BDT)</t>
  </si>
  <si>
    <t>Health Loss Averted due to Screening (USD)</t>
  </si>
  <si>
    <t>Exchnage rate</t>
  </si>
  <si>
    <t>Projected benefit (BDT)</t>
  </si>
  <si>
    <t>Projected benefit (USD)</t>
  </si>
  <si>
    <t>Projected National Benefit (USD)</t>
  </si>
  <si>
    <t>Projected National Benefit (BDT)</t>
  </si>
  <si>
    <t>DALY per cancer case</t>
  </si>
  <si>
    <t>5-year prevalence per 100,000 population</t>
  </si>
  <si>
    <t>DALYs per 100,000 population</t>
  </si>
  <si>
    <t>Note: This is from organized screening programmes</t>
  </si>
  <si>
    <t>Annual benefit of program per eligible person</t>
  </si>
  <si>
    <t>Cost-Benefit Analysis of a Nationally Organized Community-Based Cancer Screening Program in Bangladesh: A Health Systems Investment Perspective</t>
  </si>
  <si>
    <t>Note: The overall is a weighted average</t>
  </si>
  <si>
    <t>Source: pilot project data</t>
  </si>
  <si>
    <t>Source: Literature</t>
  </si>
  <si>
    <t>Source: Bangladesh Bank</t>
  </si>
  <si>
    <t>Table 2: Yearly Direct Cost - Cancer Type-wise</t>
  </si>
  <si>
    <t>n = 167</t>
  </si>
  <si>
    <t>n = 64</t>
  </si>
  <si>
    <t>n = 112</t>
  </si>
  <si>
    <t>n = 343</t>
  </si>
  <si>
    <t>N = 343</t>
  </si>
  <si>
    <t>Table 6: DALY per 100,000 population In Bangladesh</t>
  </si>
  <si>
    <t>Table 5: Cancer Type-wise Total Indirect Cost Per Patient (BDT &amp; USD)</t>
  </si>
  <si>
    <t>Table 4: Overall weighted health loss averted due to Screening (BDT &amp; USD)</t>
  </si>
  <si>
    <t>Table 3: Earning Loss Per Case - By Cancer Type (BDT &amp; USD)</t>
  </si>
  <si>
    <t>Table 2: Economic Valuation of Health Loss Per Advanced Case (BDT &amp; USD)</t>
  </si>
  <si>
    <t>N = 245</t>
  </si>
  <si>
    <t>N = 98</t>
  </si>
  <si>
    <t>New Cases of Breast Cancer in 2022</t>
  </si>
  <si>
    <t>New Cases of Cervical Cancer in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</si>
</sst>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_);_(* \(#,##0.0\);_(* &quot;-&quot;??_);_(@_)"/>
  </numFmts>
  <fonts count="2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1"/>
      <name val="Century Gothic"/>
      <family val="2"/>
    </font>
    <font>
      <sz val="11"/>
      <color rgb="FFFF0000"/>
      <name val="Century Gothic"/>
      <family val="2"/>
    </font>
    <font>
      <b/>
      <sz val="11"/>
      <name val="Century Gothic"/>
      <family val="2"/>
    </font>
    <font>
      <sz val="11"/>
      <color rgb="FF000000"/>
      <name val="Century Gothic"/>
      <family val="2"/>
    </font>
    <font>
      <b/>
      <sz val="14"/>
      <color theme="5" tint="0.39997558519241921"/>
      <name val="Century Gothic"/>
      <family val="2"/>
    </font>
    <font>
      <b/>
      <sz val="12"/>
      <color rgb="FF000000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b/>
      <sz val="10"/>
      <color theme="1"/>
      <name val="Century Gothic"/>
      <family val="2"/>
    </font>
    <font>
      <sz val="10"/>
      <name val="Century Gothic"/>
      <family val="2"/>
    </font>
    <font>
      <sz val="10"/>
      <color rgb="FFFF0000"/>
      <name val="Century Gothic"/>
      <family val="2"/>
    </font>
    <font>
      <b/>
      <i/>
      <sz val="16"/>
      <color theme="1"/>
      <name val="Aptos Narrow"/>
      <family val="2"/>
      <scheme val="minor"/>
    </font>
    <font>
      <b/>
      <sz val="14"/>
      <color rgb="FF0070C0"/>
      <name val="Century Gothic"/>
      <family val="2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Century Gothic"/>
      <family val="2"/>
    </font>
    <font>
      <sz val="11"/>
      <color rgb="FFFF0000"/>
      <name val="Aptos Narrow"/>
      <family val="2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0">
    <xf numFmtId="0" fontId="0" fillId="0" borderId="0" xfId="0"/>
    <xf numFmtId="164" fontId="0" fillId="0" borderId="0" xfId="1" applyNumberFormat="1" applyFont="1"/>
    <xf numFmtId="0" fontId="6" fillId="0" borderId="0" xfId="0" applyFont="1"/>
    <xf numFmtId="0" fontId="6" fillId="0" borderId="1" xfId="0" applyFont="1" applyBorder="1"/>
    <xf numFmtId="0" fontId="7" fillId="0" borderId="0" xfId="0" applyFont="1" applyAlignment="1">
      <alignment horizontal="right"/>
    </xf>
    <xf numFmtId="164" fontId="6" fillId="0" borderId="0" xfId="1" applyNumberFormat="1" applyFont="1" applyFill="1" applyBorder="1"/>
    <xf numFmtId="164" fontId="6" fillId="0" borderId="0" xfId="1" applyNumberFormat="1" applyFont="1" applyBorder="1"/>
    <xf numFmtId="164" fontId="6" fillId="0" borderId="0" xfId="1" applyNumberFormat="1" applyFont="1"/>
    <xf numFmtId="0" fontId="6" fillId="0" borderId="0" xfId="0" applyFont="1" applyAlignment="1">
      <alignment horizontal="right"/>
    </xf>
    <xf numFmtId="164" fontId="6" fillId="0" borderId="0" xfId="1" applyNumberFormat="1" applyFont="1" applyBorder="1" applyAlignment="1"/>
    <xf numFmtId="164" fontId="6" fillId="0" borderId="0" xfId="1" applyNumberFormat="1" applyFont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164" fontId="6" fillId="0" borderId="0" xfId="0" applyNumberFormat="1" applyFont="1"/>
    <xf numFmtId="0" fontId="8" fillId="0" borderId="0" xfId="0" applyFont="1"/>
    <xf numFmtId="0" fontId="9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3" xfId="0" applyFont="1" applyBorder="1"/>
    <xf numFmtId="164" fontId="6" fillId="0" borderId="0" xfId="0" applyNumberFormat="1" applyFont="1" applyAlignment="1">
      <alignment vertical="center"/>
    </xf>
    <xf numFmtId="164" fontId="7" fillId="0" borderId="0" xfId="0" applyNumberFormat="1" applyFont="1"/>
    <xf numFmtId="164" fontId="7" fillId="0" borderId="3" xfId="0" applyNumberFormat="1" applyFont="1" applyBorder="1"/>
    <xf numFmtId="0" fontId="6" fillId="0" borderId="0" xfId="0" applyFont="1" applyAlignment="1">
      <alignment horizontal="center"/>
    </xf>
    <xf numFmtId="164" fontId="6" fillId="0" borderId="0" xfId="1" applyNumberFormat="1" applyFont="1" applyFill="1" applyBorder="1" applyAlignment="1"/>
    <xf numFmtId="164" fontId="6" fillId="0" borderId="0" xfId="1" applyNumberFormat="1" applyFont="1" applyBorder="1" applyAlignment="1">
      <alignment vertical="center"/>
    </xf>
    <xf numFmtId="0" fontId="10" fillId="0" borderId="0" xfId="0" applyFont="1" applyAlignment="1">
      <alignment horizontal="right" vertical="top"/>
    </xf>
    <xf numFmtId="164" fontId="7" fillId="0" borderId="0" xfId="1" applyNumberFormat="1" applyFont="1" applyFill="1" applyBorder="1"/>
    <xf numFmtId="164" fontId="7" fillId="0" borderId="0" xfId="1" applyNumberFormat="1" applyFont="1" applyBorder="1"/>
    <xf numFmtId="0" fontId="7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2" fontId="8" fillId="0" borderId="0" xfId="0" applyNumberFormat="1" applyFont="1"/>
    <xf numFmtId="164" fontId="8" fillId="0" borderId="0" xfId="1" applyNumberFormat="1" applyFont="1" applyFill="1" applyBorder="1" applyAlignment="1">
      <alignment vertical="center"/>
    </xf>
    <xf numFmtId="164" fontId="8" fillId="0" borderId="0" xfId="1" applyNumberFormat="1" applyFont="1" applyFill="1" applyBorder="1" applyAlignment="1"/>
    <xf numFmtId="0" fontId="8" fillId="0" borderId="0" xfId="0" applyFont="1" applyAlignment="1">
      <alignment horizontal="right" vertical="center"/>
    </xf>
    <xf numFmtId="164" fontId="7" fillId="0" borderId="0" xfId="1" applyNumberFormat="1" applyFont="1"/>
    <xf numFmtId="2" fontId="6" fillId="0" borderId="0" xfId="0" applyNumberFormat="1" applyFont="1"/>
    <xf numFmtId="0" fontId="12" fillId="0" borderId="3" xfId="0" applyFont="1" applyBorder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7" fillId="0" borderId="2" xfId="0" applyFont="1" applyBorder="1" applyAlignment="1">
      <alignment horizontal="center"/>
    </xf>
    <xf numFmtId="164" fontId="6" fillId="0" borderId="0" xfId="1" applyNumberFormat="1" applyFont="1" applyAlignment="1">
      <alignment horizontal="left"/>
    </xf>
    <xf numFmtId="164" fontId="6" fillId="0" borderId="0" xfId="1" applyNumberFormat="1" applyFont="1" applyBorder="1" applyAlignment="1">
      <alignment horizontal="left"/>
    </xf>
    <xf numFmtId="0" fontId="9" fillId="0" borderId="3" xfId="0" applyFont="1" applyBorder="1"/>
    <xf numFmtId="164" fontId="0" fillId="0" borderId="3" xfId="1" applyNumberFormat="1" applyFont="1" applyBorder="1"/>
    <xf numFmtId="164" fontId="6" fillId="0" borderId="0" xfId="1" applyNumberFormat="1" applyFont="1" applyFill="1" applyBorder="1" applyAlignment="1">
      <alignment horizontal="right"/>
    </xf>
    <xf numFmtId="164" fontId="6" fillId="0" borderId="3" xfId="1" applyNumberFormat="1" applyFont="1" applyBorder="1"/>
    <xf numFmtId="164" fontId="7" fillId="0" borderId="0" xfId="1" applyNumberFormat="1" applyFont="1" applyAlignment="1">
      <alignment horizontal="left"/>
    </xf>
    <xf numFmtId="0" fontId="13" fillId="0" borderId="3" xfId="0" applyFont="1" applyBorder="1"/>
    <xf numFmtId="0" fontId="14" fillId="0" borderId="0" xfId="0" applyFont="1"/>
    <xf numFmtId="164" fontId="14" fillId="0" borderId="0" xfId="1" applyNumberFormat="1" applyFont="1" applyBorder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4" fontId="17" fillId="0" borderId="0" xfId="1" applyNumberFormat="1" applyFont="1" applyFill="1" applyBorder="1"/>
    <xf numFmtId="0" fontId="17" fillId="0" borderId="0" xfId="0" applyFont="1" applyAlignment="1">
      <alignment horizontal="left"/>
    </xf>
    <xf numFmtId="164" fontId="14" fillId="0" borderId="0" xfId="1" applyNumberFormat="1" applyFont="1" applyFill="1" applyBorder="1"/>
    <xf numFmtId="164" fontId="16" fillId="0" borderId="0" xfId="0" applyNumberFormat="1" applyFont="1"/>
    <xf numFmtId="9" fontId="17" fillId="0" borderId="0" xfId="2" applyFont="1" applyFill="1" applyBorder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left"/>
    </xf>
    <xf numFmtId="0" fontId="18" fillId="0" borderId="0" xfId="0" applyFont="1"/>
    <xf numFmtId="16" fontId="6" fillId="0" borderId="0" xfId="0" applyNumberFormat="1" applyFont="1"/>
    <xf numFmtId="0" fontId="7" fillId="0" borderId="4" xfId="0" applyFont="1" applyBorder="1" applyAlignment="1">
      <alignment horizontal="right"/>
    </xf>
    <xf numFmtId="165" fontId="6" fillId="0" borderId="0" xfId="0" applyNumberFormat="1" applyFont="1"/>
    <xf numFmtId="2" fontId="8" fillId="0" borderId="0" xfId="0" applyNumberFormat="1" applyFont="1" applyAlignment="1">
      <alignment horizontal="right" vertical="center"/>
    </xf>
    <xf numFmtId="2" fontId="8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10" fillId="0" borderId="0" xfId="0" applyFont="1" applyAlignment="1">
      <alignment horizontal="left"/>
    </xf>
    <xf numFmtId="9" fontId="6" fillId="0" borderId="0" xfId="2" applyFont="1"/>
    <xf numFmtId="0" fontId="11" fillId="0" borderId="0" xfId="0" applyFont="1" applyAlignment="1">
      <alignment horizontal="left" vertical="center"/>
    </xf>
    <xf numFmtId="0" fontId="19" fillId="0" borderId="0" xfId="0" applyFont="1"/>
    <xf numFmtId="0" fontId="20" fillId="0" borderId="3" xfId="0" applyFont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0" fontId="23" fillId="0" borderId="10" xfId="0" applyFont="1" applyBorder="1"/>
    <xf numFmtId="0" fontId="23" fillId="0" borderId="12" xfId="0" applyFont="1" applyBorder="1"/>
    <xf numFmtId="0" fontId="23" fillId="0" borderId="7" xfId="0" applyFont="1" applyBorder="1"/>
    <xf numFmtId="9" fontId="23" fillId="0" borderId="5" xfId="2" applyFont="1" applyBorder="1"/>
    <xf numFmtId="164" fontId="23" fillId="0" borderId="5" xfId="1" applyNumberFormat="1" applyFont="1" applyBorder="1"/>
    <xf numFmtId="0" fontId="23" fillId="0" borderId="5" xfId="0" applyFont="1" applyBorder="1"/>
    <xf numFmtId="0" fontId="23" fillId="0" borderId="1" xfId="0" applyFont="1" applyBorder="1"/>
    <xf numFmtId="164" fontId="23" fillId="0" borderId="8" xfId="1" applyNumberFormat="1" applyFont="1" applyBorder="1"/>
    <xf numFmtId="164" fontId="23" fillId="0" borderId="11" xfId="0" applyNumberFormat="1" applyFont="1" applyBorder="1"/>
    <xf numFmtId="9" fontId="23" fillId="0" borderId="12" xfId="0" applyNumberFormat="1" applyFont="1" applyBorder="1"/>
    <xf numFmtId="0" fontId="23" fillId="0" borderId="16" xfId="0" applyFont="1" applyBorder="1"/>
    <xf numFmtId="0" fontId="23" fillId="0" borderId="17" xfId="0" applyFont="1" applyBorder="1"/>
    <xf numFmtId="0" fontId="24" fillId="0" borderId="18" xfId="0" applyFont="1" applyBorder="1" applyAlignment="1">
      <alignment horizontal="left"/>
    </xf>
    <xf numFmtId="164" fontId="23" fillId="0" borderId="19" xfId="1" applyNumberFormat="1" applyFont="1" applyBorder="1"/>
    <xf numFmtId="0" fontId="23" fillId="0" borderId="20" xfId="0" applyFont="1" applyBorder="1"/>
    <xf numFmtId="0" fontId="23" fillId="0" borderId="18" xfId="0" applyFont="1" applyBorder="1"/>
    <xf numFmtId="0" fontId="23" fillId="0" borderId="21" xfId="0" applyFont="1" applyBorder="1"/>
    <xf numFmtId="0" fontId="23" fillId="0" borderId="22" xfId="0" applyFont="1" applyBorder="1"/>
    <xf numFmtId="0" fontId="23" fillId="0" borderId="23" xfId="0" applyFont="1" applyBorder="1"/>
    <xf numFmtId="9" fontId="23" fillId="0" borderId="24" xfId="2" applyFont="1" applyBorder="1"/>
    <xf numFmtId="164" fontId="23" fillId="0" borderId="24" xfId="1" applyNumberFormat="1" applyFont="1" applyBorder="1"/>
    <xf numFmtId="164" fontId="23" fillId="0" borderId="25" xfId="1" applyNumberFormat="1" applyFont="1" applyBorder="1"/>
    <xf numFmtId="0" fontId="0" fillId="0" borderId="26" xfId="0" applyBorder="1"/>
    <xf numFmtId="0" fontId="0" fillId="0" borderId="27" xfId="0" applyBorder="1"/>
    <xf numFmtId="0" fontId="25" fillId="0" borderId="26" xfId="0" applyFont="1" applyBorder="1"/>
    <xf numFmtId="0" fontId="25" fillId="0" borderId="5" xfId="0" applyFont="1" applyBorder="1"/>
    <xf numFmtId="0" fontId="9" fillId="0" borderId="28" xfId="0" applyFont="1" applyBorder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164" fontId="6" fillId="0" borderId="1" xfId="1" applyNumberFormat="1" applyFont="1" applyBorder="1"/>
    <xf numFmtId="164" fontId="7" fillId="0" borderId="1" xfId="1" applyNumberFormat="1" applyFont="1" applyFill="1" applyBorder="1"/>
    <xf numFmtId="0" fontId="12" fillId="0" borderId="28" xfId="0" applyFont="1" applyBorder="1" applyAlignment="1">
      <alignment horizontal="left" vertical="top"/>
    </xf>
    <xf numFmtId="0" fontId="7" fillId="0" borderId="9" xfId="0" applyFont="1" applyBorder="1" applyAlignment="1">
      <alignment horizontal="center"/>
    </xf>
    <xf numFmtId="0" fontId="26" fillId="0" borderId="0" xfId="0" applyFont="1"/>
    <xf numFmtId="0" fontId="20" fillId="0" borderId="29" xfId="0" applyFont="1" applyBorder="1" applyAlignment="1">
      <alignment horizontal="left" vertical="top"/>
    </xf>
    <xf numFmtId="164" fontId="7" fillId="0" borderId="0" xfId="1" applyNumberFormat="1" applyFont="1" applyBorder="1" applyAlignment="1"/>
    <xf numFmtId="0" fontId="10" fillId="0" borderId="4" xfId="0" applyFont="1" applyBorder="1" applyAlignment="1">
      <alignment horizontal="right" vertical="top"/>
    </xf>
    <xf numFmtId="0" fontId="10" fillId="0" borderId="30" xfId="0" applyFont="1" applyBorder="1" applyAlignment="1">
      <alignment horizontal="right" vertical="top"/>
    </xf>
    <xf numFmtId="164" fontId="6" fillId="0" borderId="1" xfId="1" applyNumberFormat="1" applyFont="1" applyBorder="1" applyAlignment="1"/>
    <xf numFmtId="164" fontId="7" fillId="0" borderId="1" xfId="0" applyNumberFormat="1" applyFont="1" applyBorder="1"/>
    <xf numFmtId="9" fontId="6" fillId="0" borderId="0" xfId="2" applyFont="1" applyBorder="1" applyAlignment="1">
      <alignment vertical="center"/>
    </xf>
    <xf numFmtId="9" fontId="6" fillId="0" borderId="0" xfId="2" applyFont="1" applyBorder="1"/>
    <xf numFmtId="43" fontId="6" fillId="0" borderId="1" xfId="1" applyFont="1" applyFill="1" applyBorder="1" applyAlignment="1"/>
    <xf numFmtId="164" fontId="0" fillId="0" borderId="6" xfId="1" applyNumberFormat="1" applyFont="1" applyBorder="1"/>
    <xf numFmtId="164" fontId="6" fillId="0" borderId="10" xfId="1" applyNumberFormat="1" applyFont="1" applyBorder="1"/>
    <xf numFmtId="166" fontId="0" fillId="2" borderId="0" xfId="1" applyNumberFormat="1" applyFont="1" applyFill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/>
    <xf numFmtId="164" fontId="0" fillId="2" borderId="0" xfId="1" applyNumberFormat="1" applyFont="1" applyFill="1" applyBorder="1"/>
    <xf numFmtId="164" fontId="0" fillId="3" borderId="0" xfId="1" applyNumberFormat="1" applyFont="1" applyFill="1" applyBorder="1"/>
    <xf numFmtId="43" fontId="20" fillId="0" borderId="0" xfId="1" applyFont="1" applyBorder="1" applyAlignment="1">
      <alignment horizontal="left" vertical="top"/>
    </xf>
    <xf numFmtId="43" fontId="0" fillId="0" borderId="0" xfId="1" applyFont="1"/>
    <xf numFmtId="43" fontId="2" fillId="2" borderId="0" xfId="1" applyFont="1" applyFill="1"/>
    <xf numFmtId="43" fontId="2" fillId="0" borderId="0" xfId="1" applyFont="1"/>
    <xf numFmtId="43" fontId="2" fillId="3" borderId="0" xfId="1" applyFont="1" applyFill="1"/>
    <xf numFmtId="43" fontId="0" fillId="2" borderId="0" xfId="1" applyFont="1" applyFill="1"/>
    <xf numFmtId="43" fontId="0" fillId="3" borderId="0" xfId="1" applyFont="1" applyFill="1"/>
    <xf numFmtId="43" fontId="0" fillId="4" borderId="0" xfId="1" applyFont="1" applyFill="1"/>
    <xf numFmtId="164" fontId="6" fillId="0" borderId="1" xfId="1" applyNumberFormat="1" applyFont="1" applyFill="1" applyBorder="1"/>
    <xf numFmtId="164" fontId="7" fillId="0" borderId="28" xfId="0" applyNumberFormat="1" applyFont="1" applyBorder="1"/>
    <xf numFmtId="164" fontId="6" fillId="0" borderId="1" xfId="1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1" applyNumberFormat="1" applyFont="1" applyBorder="1" applyAlignment="1">
      <alignment horizontal="right"/>
    </xf>
    <xf numFmtId="43" fontId="6" fillId="0" borderId="0" xfId="1" applyFont="1"/>
    <xf numFmtId="43" fontId="6" fillId="0" borderId="0" xfId="1" applyFont="1" applyBorder="1"/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164" fontId="14" fillId="0" borderId="0" xfId="0" applyNumberFormat="1" applyFont="1"/>
    <xf numFmtId="0" fontId="14" fillId="0" borderId="1" xfId="0" applyFont="1" applyBorder="1"/>
    <xf numFmtId="164" fontId="16" fillId="0" borderId="1" xfId="0" applyNumberFormat="1" applyFont="1" applyBorder="1"/>
    <xf numFmtId="0" fontId="16" fillId="0" borderId="32" xfId="0" applyFont="1" applyBorder="1" applyAlignment="1">
      <alignment horizontal="center"/>
    </xf>
    <xf numFmtId="164" fontId="14" fillId="0" borderId="32" xfId="1" applyNumberFormat="1" applyFont="1" applyBorder="1"/>
    <xf numFmtId="164" fontId="14" fillId="0" borderId="1" xfId="1" applyNumberFormat="1" applyFont="1" applyBorder="1"/>
    <xf numFmtId="164" fontId="16" fillId="0" borderId="1" xfId="1" applyNumberFormat="1" applyFont="1" applyBorder="1"/>
    <xf numFmtId="164" fontId="23" fillId="0" borderId="11" xfId="1" applyNumberFormat="1" applyFont="1" applyBorder="1"/>
    <xf numFmtId="0" fontId="23" fillId="0" borderId="0" xfId="0" applyFont="1"/>
    <xf numFmtId="0" fontId="23" fillId="0" borderId="19" xfId="0" applyFont="1" applyBorder="1"/>
    <xf numFmtId="0" fontId="21" fillId="0" borderId="5" xfId="0" applyFont="1" applyBorder="1"/>
    <xf numFmtId="164" fontId="0" fillId="0" borderId="5" xfId="0" applyNumberFormat="1" applyBorder="1"/>
    <xf numFmtId="164" fontId="0" fillId="0" borderId="24" xfId="0" applyNumberFormat="1" applyBorder="1"/>
    <xf numFmtId="0" fontId="0" fillId="0" borderId="33" xfId="0" applyBorder="1"/>
    <xf numFmtId="43" fontId="14" fillId="0" borderId="0" xfId="0" applyNumberFormat="1" applyFont="1"/>
    <xf numFmtId="1" fontId="6" fillId="0" borderId="0" xfId="0" applyNumberFormat="1" applyFont="1"/>
    <xf numFmtId="164" fontId="6" fillId="0" borderId="1" xfId="2" applyNumberFormat="1" applyFont="1" applyBorder="1"/>
    <xf numFmtId="0" fontId="27" fillId="0" borderId="0" xfId="0" applyFont="1"/>
    <xf numFmtId="43" fontId="27" fillId="0" borderId="0" xfId="1" applyFont="1"/>
    <xf numFmtId="43" fontId="0" fillId="5" borderId="0" xfId="1" applyFont="1" applyFill="1"/>
    <xf numFmtId="43" fontId="2" fillId="5" borderId="0" xfId="1" applyFont="1" applyFill="1"/>
    <xf numFmtId="164" fontId="0" fillId="5" borderId="0" xfId="1" applyNumberFormat="1" applyFont="1" applyFill="1"/>
    <xf numFmtId="43" fontId="0" fillId="5" borderId="0" xfId="1" applyFont="1" applyFill="1" applyBorder="1"/>
    <xf numFmtId="164" fontId="0" fillId="5" borderId="0" xfId="1" applyNumberFormat="1" applyFont="1" applyFill="1" applyBorder="1"/>
    <xf numFmtId="0" fontId="8" fillId="0" borderId="0" xfId="0" applyFont="1" applyAlignment="1">
      <alignment horizontal="right"/>
    </xf>
    <xf numFmtId="43" fontId="6" fillId="0" borderId="0" xfId="0" applyNumberFormat="1" applyFont="1"/>
    <xf numFmtId="164" fontId="8" fillId="0" borderId="0" xfId="1" applyNumberFormat="1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30" xfId="0" applyFont="1" applyBorder="1" applyAlignment="1">
      <alignment horizontal="right"/>
    </xf>
    <xf numFmtId="164" fontId="8" fillId="0" borderId="0" xfId="0" applyNumberFormat="1" applyFont="1"/>
    <xf numFmtId="164" fontId="10" fillId="0" borderId="0" xfId="0" applyNumberFormat="1" applyFont="1"/>
    <xf numFmtId="43" fontId="0" fillId="2" borderId="0" xfId="1" applyFont="1" applyFill="1" applyBorder="1"/>
    <xf numFmtId="43" fontId="7" fillId="0" borderId="6" xfId="1" applyFont="1" applyBorder="1" applyAlignment="1"/>
    <xf numFmtId="43" fontId="6" fillId="0" borderId="3" xfId="0" applyNumberFormat="1" applyFont="1" applyBorder="1"/>
    <xf numFmtId="43" fontId="0" fillId="0" borderId="34" xfId="0" applyNumberFormat="1" applyBorder="1"/>
    <xf numFmtId="43" fontId="14" fillId="0" borderId="0" xfId="1" applyFont="1" applyBorder="1"/>
    <xf numFmtId="2" fontId="28" fillId="0" borderId="0" xfId="0" applyNumberFormat="1" applyFont="1"/>
    <xf numFmtId="0" fontId="6" fillId="0" borderId="6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3" fontId="0" fillId="2" borderId="0" xfId="1" applyFont="1" applyFill="1" applyAlignment="1">
      <alignment horizontal="center"/>
    </xf>
    <xf numFmtId="43" fontId="2" fillId="2" borderId="0" xfId="1" applyFont="1" applyFill="1" applyAlignment="1">
      <alignment horizontal="center"/>
    </xf>
    <xf numFmtId="43" fontId="2" fillId="5" borderId="0" xfId="1" applyFont="1" applyFill="1" applyAlignment="1">
      <alignment horizontal="center"/>
    </xf>
    <xf numFmtId="43" fontId="0" fillId="5" borderId="0" xfId="1" applyFont="1" applyFill="1" applyAlignment="1">
      <alignment horizontal="center"/>
    </xf>
    <xf numFmtId="43" fontId="2" fillId="3" borderId="0" xfId="1" applyFont="1" applyFill="1" applyAlignment="1">
      <alignment horizontal="center"/>
    </xf>
    <xf numFmtId="43" fontId="0" fillId="3" borderId="0" xfId="1" applyFont="1" applyFill="1" applyAlignment="1">
      <alignment horizontal="center"/>
    </xf>
    <xf numFmtId="43" fontId="7" fillId="0" borderId="32" xfId="1" applyFont="1" applyBorder="1" applyAlignment="1">
      <alignment horizontal="center"/>
    </xf>
    <xf numFmtId="43" fontId="7" fillId="0" borderId="0" xfId="1" applyFont="1" applyBorder="1" applyAlignment="1">
      <alignment horizontal="center"/>
    </xf>
    <xf numFmtId="43" fontId="7" fillId="0" borderId="1" xfId="1" applyFont="1" applyBorder="1" applyAlignment="1">
      <alignment horizontal="center"/>
    </xf>
    <xf numFmtId="43" fontId="7" fillId="0" borderId="41" xfId="1" applyFont="1" applyBorder="1" applyAlignment="1">
      <alignment horizontal="center"/>
    </xf>
    <xf numFmtId="43" fontId="7" fillId="0" borderId="6" xfId="1" applyFont="1" applyBorder="1" applyAlignment="1">
      <alignment horizontal="center"/>
    </xf>
    <xf numFmtId="0" fontId="20" fillId="0" borderId="4" xfId="0" applyFont="1" applyBorder="1" applyAlignment="1">
      <alignment horizontal="center" vertical="top"/>
    </xf>
    <xf numFmtId="0" fontId="20" fillId="0" borderId="30" xfId="0" applyFont="1" applyBorder="1" applyAlignment="1">
      <alignment horizontal="center" vertical="top"/>
    </xf>
    <xf numFmtId="0" fontId="20" fillId="0" borderId="31" xfId="0" applyFont="1" applyBorder="1" applyAlignment="1">
      <alignment horizontal="center" vertical="top"/>
    </xf>
    <xf numFmtId="0" fontId="22" fillId="0" borderId="35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2" fillId="0" borderId="37" xfId="0" applyFont="1" applyBorder="1" applyAlignment="1">
      <alignment horizontal="center"/>
    </xf>
    <xf numFmtId="0" fontId="22" fillId="0" borderId="38" xfId="0" applyFont="1" applyBorder="1" applyAlignment="1">
      <alignment horizontal="center"/>
    </xf>
    <xf numFmtId="0" fontId="22" fillId="0" borderId="39" xfId="0" applyFont="1" applyBorder="1" applyAlignment="1">
      <alignment horizontal="center"/>
    </xf>
    <xf numFmtId="0" fontId="22" fillId="0" borderId="40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2" fillId="0" borderId="15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21773</xdr:colOff>
      <xdr:row>0</xdr:row>
      <xdr:rowOff>0</xdr:rowOff>
    </xdr:from>
    <xdr:to>
      <xdr:col>12</xdr:col>
      <xdr:colOff>487680</xdr:colOff>
      <xdr:row>6</xdr:row>
      <xdr:rowOff>106679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017C69-DCF2-58B3-291B-A6366D976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73" y="0"/>
          <a:ext cx="7781107" cy="12039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esktop\2025\3.%20March\4.%20CBA%20Paper\2.%20CBA%20-%20Cost\Cost%20of%20Screening%20v.5%20_27Jan2025.xlsx" TargetMode="External"/><Relationship Id="rId1" Type="http://schemas.openxmlformats.org/officeDocument/2006/relationships/externalLinkPath" Target="/Users/HP/Desktop/2025/3.%20March/4.%20CBA%20Paper/2.%20CBA%20-%20Cost/Cost%20of%20Screening%20v.5%20_27Jan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1. Union"/>
      <sheetName val="2. Upazilla"/>
      <sheetName val="3. Rural Screening"/>
      <sheetName val="4. Urban Screening"/>
      <sheetName val="5. Tertiary Facility"/>
      <sheetName val="6. Screenable Population"/>
      <sheetName val="7. National Cost"/>
      <sheetName val="8. Benefit-cost rat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0">
          <cell r="C10">
            <v>57656872.845600009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69BC-4CA1-4931-89A9-54198DB5780F}">
  <sheetPr codeName="Sheet1"/>
  <dimension ref="A8:A10"/>
  <sheetViews>
    <sheetView showGridLines="0" showRowColHeaders="0" zoomScale="85" zoomScaleNormal="85" workbookViewId="0">
      <selection activeCell="H13" sqref="H13"/>
    </sheetView>
  </sheetViews>
  <sheetFormatPr defaultRowHeight="14.4" x14ac:dyDescent="0.3"/>
  <sheetData>
    <row r="8" spans="1:1" ht="21" x14ac:dyDescent="0.4">
      <c r="A8" s="73" t="s">
        <v>123</v>
      </c>
    </row>
    <row r="10" spans="1:1" ht="21" x14ac:dyDescent="0.4">
      <c r="A10" s="73" t="s">
        <v>89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D8DC3-4E4B-477F-9FFB-FBD8040604C7}">
  <sheetPr codeName="Sheet3"/>
  <dimension ref="A1:L42"/>
  <sheetViews>
    <sheetView zoomScale="55" zoomScaleNormal="55" workbookViewId="0">
      <selection activeCell="F29" sqref="F29"/>
    </sheetView>
  </sheetViews>
  <sheetFormatPr defaultColWidth="12" defaultRowHeight="13.8" x14ac:dyDescent="0.25"/>
  <cols>
    <col min="1" max="1" width="52.44140625" style="2" customWidth="1"/>
    <col min="2" max="2" width="16.5546875" style="2" customWidth="1"/>
    <col min="3" max="3" width="15" style="2" bestFit="1" customWidth="1"/>
    <col min="4" max="4" width="14" style="2" bestFit="1" customWidth="1"/>
    <col min="5" max="6" width="14" style="2" customWidth="1"/>
    <col min="7" max="7" width="11.109375" style="2" bestFit="1" customWidth="1"/>
    <col min="8" max="8" width="11.109375" style="2" customWidth="1"/>
    <col min="9" max="9" width="17.88671875" style="2" customWidth="1"/>
    <col min="10" max="10" width="14.77734375" style="2" customWidth="1"/>
    <col min="11" max="11" width="12.21875" style="2" bestFit="1" customWidth="1"/>
    <col min="12" max="16384" width="12" style="2"/>
  </cols>
  <sheetData>
    <row r="1" spans="1:12" ht="18" thickBot="1" x14ac:dyDescent="0.3">
      <c r="A1" s="74" t="s">
        <v>68</v>
      </c>
      <c r="B1" s="18"/>
      <c r="C1" s="18"/>
      <c r="D1" s="102"/>
      <c r="E1" s="44"/>
      <c r="F1" s="44"/>
      <c r="G1" s="18"/>
      <c r="H1" s="18"/>
      <c r="I1" s="18"/>
    </row>
    <row r="2" spans="1:12" ht="14.4" thickTop="1" x14ac:dyDescent="0.25">
      <c r="A2" s="16" t="s">
        <v>0</v>
      </c>
      <c r="B2" s="16" t="s">
        <v>1</v>
      </c>
      <c r="C2" s="16" t="s">
        <v>2</v>
      </c>
      <c r="D2" s="103" t="s">
        <v>3</v>
      </c>
      <c r="E2" s="16"/>
      <c r="F2" s="16"/>
      <c r="G2" s="16"/>
      <c r="H2" s="16"/>
      <c r="I2" s="15"/>
    </row>
    <row r="3" spans="1:12" x14ac:dyDescent="0.25">
      <c r="A3" s="16"/>
      <c r="B3" s="8" t="s">
        <v>38</v>
      </c>
      <c r="C3" s="8" t="s">
        <v>39</v>
      </c>
      <c r="D3" s="104" t="s">
        <v>37</v>
      </c>
      <c r="E3" s="8"/>
      <c r="F3" s="8"/>
      <c r="G3" s="8"/>
      <c r="H3" s="8"/>
      <c r="I3" s="13"/>
    </row>
    <row r="4" spans="1:12" x14ac:dyDescent="0.25">
      <c r="A4" s="16"/>
      <c r="B4" s="181" t="s">
        <v>101</v>
      </c>
      <c r="C4" s="181"/>
      <c r="D4" s="182"/>
      <c r="E4" s="181" t="s">
        <v>102</v>
      </c>
      <c r="F4" s="181"/>
      <c r="G4" s="181"/>
      <c r="H4" s="22"/>
      <c r="I4" s="13"/>
    </row>
    <row r="5" spans="1:12" x14ac:dyDescent="0.25">
      <c r="A5" s="2" t="s">
        <v>7</v>
      </c>
      <c r="B5" s="6">
        <v>1271439</v>
      </c>
      <c r="C5" s="43">
        <v>578135.1</v>
      </c>
      <c r="D5" s="105">
        <v>776222</v>
      </c>
      <c r="E5" s="7">
        <f>B5/$J$5</f>
        <v>10350.930895775005</v>
      </c>
      <c r="F5" s="7">
        <f t="shared" ref="F5:G9" si="0">C5/$J$5</f>
        <v>4706.6642351870378</v>
      </c>
      <c r="G5" s="7">
        <f t="shared" si="0"/>
        <v>6319.3124340060886</v>
      </c>
      <c r="H5" s="7"/>
      <c r="I5" s="109" t="s">
        <v>103</v>
      </c>
      <c r="J5" s="109">
        <v>122.83329999999999</v>
      </c>
    </row>
    <row r="6" spans="1:12" x14ac:dyDescent="0.25">
      <c r="A6" s="2" t="s">
        <v>4</v>
      </c>
      <c r="B6" s="6">
        <v>21014.07</v>
      </c>
      <c r="C6" s="43">
        <v>36652.410000000003</v>
      </c>
      <c r="D6" s="105">
        <v>32184.32</v>
      </c>
      <c r="E6" s="7">
        <f t="shared" ref="E6:E9" si="1">B6/$J$5</f>
        <v>171.07795687325833</v>
      </c>
      <c r="F6" s="7">
        <f t="shared" si="0"/>
        <v>298.39147853228729</v>
      </c>
      <c r="G6" s="7">
        <f t="shared" si="0"/>
        <v>262.01624478052776</v>
      </c>
      <c r="H6" s="7"/>
    </row>
    <row r="7" spans="1:12" x14ac:dyDescent="0.25">
      <c r="A7" s="2" t="s">
        <v>8</v>
      </c>
      <c r="B7" s="6">
        <v>40977.39</v>
      </c>
      <c r="C7" s="43">
        <v>32989.85</v>
      </c>
      <c r="D7" s="105">
        <v>35272</v>
      </c>
      <c r="E7" s="7">
        <f t="shared" si="1"/>
        <v>333.60163734101423</v>
      </c>
      <c r="F7" s="7">
        <f t="shared" si="0"/>
        <v>268.57415700791233</v>
      </c>
      <c r="G7" s="7">
        <f t="shared" si="0"/>
        <v>287.1534022125922</v>
      </c>
      <c r="H7" s="7"/>
      <c r="I7" s="13"/>
    </row>
    <row r="8" spans="1:12" x14ac:dyDescent="0.25">
      <c r="A8" s="2" t="s">
        <v>5</v>
      </c>
      <c r="B8" s="6">
        <v>170.40819999999999</v>
      </c>
      <c r="C8" s="43">
        <v>874.7133</v>
      </c>
      <c r="D8" s="105">
        <v>673.48329999999999</v>
      </c>
      <c r="E8" s="140">
        <f t="shared" si="1"/>
        <v>1.3873127238297758</v>
      </c>
      <c r="F8" s="140">
        <f t="shared" si="0"/>
        <v>7.1211414168633427</v>
      </c>
      <c r="G8" s="140">
        <f t="shared" si="0"/>
        <v>5.4829048800284612</v>
      </c>
      <c r="H8" s="7"/>
      <c r="I8" s="13"/>
    </row>
    <row r="9" spans="1:12" x14ac:dyDescent="0.25">
      <c r="A9" s="15" t="s">
        <v>6</v>
      </c>
      <c r="B9" s="26">
        <f>SUM(B5:B8)</f>
        <v>1333600.8681999999</v>
      </c>
      <c r="C9" s="26">
        <f t="shared" ref="C9:D9" si="2">SUM(C5:C8)</f>
        <v>648652.07329999993</v>
      </c>
      <c r="D9" s="106">
        <f t="shared" si="2"/>
        <v>844351.80329999991</v>
      </c>
      <c r="E9" s="7">
        <f t="shared" si="1"/>
        <v>10856.997802713107</v>
      </c>
      <c r="F9" s="7">
        <f t="shared" si="0"/>
        <v>5280.751012144101</v>
      </c>
      <c r="G9" s="7">
        <f t="shared" si="0"/>
        <v>6873.9649858792363</v>
      </c>
      <c r="H9" s="7"/>
      <c r="K9" s="40"/>
    </row>
    <row r="10" spans="1:12" x14ac:dyDescent="0.25">
      <c r="D10" s="3"/>
      <c r="I10" s="64"/>
      <c r="J10" s="16"/>
      <c r="K10" s="16"/>
      <c r="L10" s="16"/>
    </row>
    <row r="11" spans="1:12" ht="18" thickBot="1" x14ac:dyDescent="0.3">
      <c r="A11" s="74" t="s">
        <v>128</v>
      </c>
      <c r="B11" s="38"/>
      <c r="C11" s="38"/>
      <c r="D11" s="107"/>
      <c r="E11" s="38"/>
      <c r="F11" s="38"/>
      <c r="G11" s="38"/>
      <c r="H11" s="38"/>
      <c r="I11" s="38"/>
      <c r="J11" s="8"/>
      <c r="K11" s="8"/>
      <c r="L11" s="8"/>
    </row>
    <row r="12" spans="1:12" ht="14.4" thickTop="1" x14ac:dyDescent="0.25">
      <c r="A12" s="16" t="s">
        <v>0</v>
      </c>
      <c r="B12" s="41" t="s">
        <v>12</v>
      </c>
      <c r="C12" s="41" t="s">
        <v>14</v>
      </c>
      <c r="D12" s="108" t="s">
        <v>13</v>
      </c>
      <c r="E12" s="16"/>
      <c r="F12" s="16"/>
      <c r="G12" s="13"/>
      <c r="H12" s="13"/>
    </row>
    <row r="13" spans="1:12" x14ac:dyDescent="0.25">
      <c r="A13" s="16"/>
      <c r="B13" s="8" t="s">
        <v>41</v>
      </c>
      <c r="C13" s="8" t="s">
        <v>34</v>
      </c>
      <c r="D13" s="104" t="s">
        <v>40</v>
      </c>
      <c r="E13" s="8"/>
      <c r="F13" s="8"/>
    </row>
    <row r="14" spans="1:12" x14ac:dyDescent="0.25">
      <c r="A14" s="16"/>
      <c r="B14" s="181" t="s">
        <v>101</v>
      </c>
      <c r="C14" s="181"/>
      <c r="D14" s="182"/>
      <c r="E14" s="181" t="s">
        <v>102</v>
      </c>
      <c r="F14" s="181"/>
      <c r="G14" s="181"/>
      <c r="H14" s="22"/>
    </row>
    <row r="15" spans="1:12" x14ac:dyDescent="0.25">
      <c r="A15" s="2" t="s">
        <v>7</v>
      </c>
      <c r="B15" s="6">
        <v>1061263</v>
      </c>
      <c r="C15" s="43">
        <v>566849.9</v>
      </c>
      <c r="D15" s="105">
        <v>925530.2</v>
      </c>
      <c r="E15" s="7">
        <f>B15/$J$5</f>
        <v>8639.863945688996</v>
      </c>
      <c r="F15" s="7">
        <f t="shared" ref="F15:G19" si="3">C15/$J$5</f>
        <v>4614.7901261302923</v>
      </c>
      <c r="G15" s="7">
        <f t="shared" si="3"/>
        <v>7534.8476349654366</v>
      </c>
      <c r="H15" s="7"/>
    </row>
    <row r="16" spans="1:12" x14ac:dyDescent="0.25">
      <c r="A16" s="2" t="s">
        <v>4</v>
      </c>
      <c r="B16" s="6">
        <v>23074.51</v>
      </c>
      <c r="C16" s="43">
        <v>26342.080000000002</v>
      </c>
      <c r="D16" s="105">
        <v>46101.11</v>
      </c>
      <c r="E16" s="7">
        <f t="shared" ref="E16:E19" si="4">B16/$J$5</f>
        <v>187.85223550942618</v>
      </c>
      <c r="F16" s="7">
        <f t="shared" si="3"/>
        <v>214.45389808789639</v>
      </c>
      <c r="G16" s="7">
        <f t="shared" si="3"/>
        <v>375.31443020744376</v>
      </c>
      <c r="H16" s="7"/>
    </row>
    <row r="17" spans="1:10" x14ac:dyDescent="0.25">
      <c r="A17" s="2" t="s">
        <v>8</v>
      </c>
      <c r="B17" s="5">
        <v>32519.16</v>
      </c>
      <c r="C17" s="43">
        <v>32524.16</v>
      </c>
      <c r="D17" s="105">
        <v>40942.29</v>
      </c>
      <c r="E17" s="7">
        <f t="shared" si="4"/>
        <v>264.74221566952934</v>
      </c>
      <c r="F17" s="7">
        <f t="shared" si="3"/>
        <v>264.78292124366925</v>
      </c>
      <c r="G17" s="7">
        <f t="shared" si="3"/>
        <v>333.31588421055204</v>
      </c>
      <c r="H17" s="7"/>
    </row>
    <row r="18" spans="1:10" x14ac:dyDescent="0.25">
      <c r="A18" s="2" t="s">
        <v>5</v>
      </c>
      <c r="B18" s="5">
        <v>140.625</v>
      </c>
      <c r="C18" s="43">
        <v>146.13630000000001</v>
      </c>
      <c r="D18" s="105">
        <v>1764.2860000000001</v>
      </c>
      <c r="E18" s="140">
        <f t="shared" si="4"/>
        <v>1.144844272685013</v>
      </c>
      <c r="F18" s="140">
        <f t="shared" si="3"/>
        <v>1.189712398836472</v>
      </c>
      <c r="G18" s="140">
        <f t="shared" si="3"/>
        <v>14.363254915401606</v>
      </c>
      <c r="H18" s="7"/>
    </row>
    <row r="19" spans="1:10" x14ac:dyDescent="0.25">
      <c r="A19" s="15" t="s">
        <v>6</v>
      </c>
      <c r="B19" s="26">
        <f>SUM(B15:B18)</f>
        <v>1116997.2949999999</v>
      </c>
      <c r="C19" s="26">
        <f t="shared" ref="C19:D19" si="5">SUM(C15:C18)</f>
        <v>625862.27630000003</v>
      </c>
      <c r="D19" s="106">
        <f t="shared" si="5"/>
        <v>1014337.8859999999</v>
      </c>
      <c r="E19" s="7">
        <f t="shared" si="4"/>
        <v>9093.6032411406359</v>
      </c>
      <c r="F19" s="7">
        <f t="shared" si="3"/>
        <v>5095.2166578606948</v>
      </c>
      <c r="G19" s="7">
        <f t="shared" si="3"/>
        <v>8257.8412042988348</v>
      </c>
      <c r="H19" s="7"/>
    </row>
    <row r="20" spans="1:10" x14ac:dyDescent="0.25">
      <c r="D20" s="3"/>
    </row>
    <row r="21" spans="1:10" x14ac:dyDescent="0.25">
      <c r="J21" s="17"/>
    </row>
    <row r="24" spans="1:10" x14ac:dyDescent="0.25">
      <c r="C24" s="7"/>
    </row>
    <row r="25" spans="1:10" x14ac:dyDescent="0.25">
      <c r="G25" s="7"/>
      <c r="H25" s="7"/>
    </row>
    <row r="26" spans="1:10" x14ac:dyDescent="0.25">
      <c r="G26" s="7"/>
      <c r="H26" s="7"/>
    </row>
    <row r="27" spans="1:10" x14ac:dyDescent="0.25">
      <c r="G27" s="7"/>
      <c r="H27" s="7"/>
    </row>
    <row r="28" spans="1:10" x14ac:dyDescent="0.25">
      <c r="G28" s="7"/>
      <c r="H28" s="7"/>
    </row>
    <row r="29" spans="1:10" x14ac:dyDescent="0.25">
      <c r="G29" s="7"/>
      <c r="H29" s="7"/>
    </row>
    <row r="30" spans="1:10" x14ac:dyDescent="0.25">
      <c r="G30" s="7"/>
      <c r="H30" s="7"/>
    </row>
    <row r="31" spans="1:10" x14ac:dyDescent="0.25">
      <c r="G31" s="7"/>
      <c r="H31" s="7"/>
    </row>
    <row r="32" spans="1:10" x14ac:dyDescent="0.25">
      <c r="G32" s="7"/>
      <c r="H32" s="7"/>
    </row>
    <row r="33" spans="7:8" x14ac:dyDescent="0.25">
      <c r="G33" s="7"/>
      <c r="H33" s="7"/>
    </row>
    <row r="34" spans="7:8" x14ac:dyDescent="0.25">
      <c r="G34" s="7"/>
      <c r="H34" s="7"/>
    </row>
    <row r="35" spans="7:8" x14ac:dyDescent="0.25">
      <c r="G35" s="7"/>
      <c r="H35" s="7"/>
    </row>
    <row r="36" spans="7:8" x14ac:dyDescent="0.25">
      <c r="G36" s="7"/>
      <c r="H36" s="7"/>
    </row>
    <row r="37" spans="7:8" x14ac:dyDescent="0.25">
      <c r="G37" s="7"/>
      <c r="H37" s="7"/>
    </row>
    <row r="38" spans="7:8" x14ac:dyDescent="0.25">
      <c r="G38" s="7"/>
      <c r="H38" s="7"/>
    </row>
    <row r="39" spans="7:8" x14ac:dyDescent="0.25">
      <c r="G39" s="7"/>
      <c r="H39" s="7"/>
    </row>
    <row r="40" spans="7:8" x14ac:dyDescent="0.25">
      <c r="G40" s="7"/>
      <c r="H40" s="7"/>
    </row>
    <row r="41" spans="7:8" x14ac:dyDescent="0.25">
      <c r="G41" s="7"/>
      <c r="H41" s="7"/>
    </row>
    <row r="42" spans="7:8" x14ac:dyDescent="0.25">
      <c r="G42" s="7"/>
      <c r="H42" s="7"/>
    </row>
  </sheetData>
  <mergeCells count="4">
    <mergeCell ref="B4:D4"/>
    <mergeCell ref="E4:G4"/>
    <mergeCell ref="B14:D14"/>
    <mergeCell ref="E14:G14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2A9D8-08CD-4B14-A0A4-8BA2F985A3B0}">
  <sheetPr codeName="Sheet4"/>
  <dimension ref="A1:Q62"/>
  <sheetViews>
    <sheetView tabSelected="1" zoomScale="55" zoomScaleNormal="55" workbookViewId="0">
      <selection activeCell="D18" sqref="D18"/>
    </sheetView>
  </sheetViews>
  <sheetFormatPr defaultRowHeight="13.8" x14ac:dyDescent="0.25"/>
  <cols>
    <col min="1" max="1" width="52.6640625" style="2" customWidth="1"/>
    <col min="2" max="2" width="28.77734375" style="2" bestFit="1" customWidth="1"/>
    <col min="3" max="4" width="18.5546875" style="2" bestFit="1" customWidth="1"/>
    <col min="5" max="5" width="14.44140625" style="2" bestFit="1" customWidth="1"/>
    <col min="6" max="6" width="15.21875" style="2" customWidth="1"/>
    <col min="7" max="7" width="14.5546875" style="2" customWidth="1"/>
    <col min="8" max="8" width="25.5546875" style="2" customWidth="1"/>
    <col min="9" max="9" width="17.21875" style="2" customWidth="1"/>
    <col min="10" max="10" width="36.88671875" style="2" customWidth="1"/>
    <col min="11" max="11" width="60.33203125" style="2" bestFit="1" customWidth="1"/>
    <col min="12" max="14" width="28.6640625" style="2" customWidth="1"/>
    <col min="15" max="15" width="28.77734375" style="2" bestFit="1" customWidth="1"/>
    <col min="16" max="16" width="19.21875" style="2" customWidth="1"/>
    <col min="17" max="17" width="17.33203125" style="2" customWidth="1"/>
    <col min="18" max="18" width="12.44140625" style="2" customWidth="1"/>
    <col min="19" max="19" width="17" style="2" customWidth="1"/>
    <col min="20" max="20" width="16.21875" style="2" bestFit="1" customWidth="1"/>
    <col min="21" max="21" width="17.77734375" style="2" bestFit="1" customWidth="1"/>
    <col min="22" max="22" width="40" style="2" bestFit="1" customWidth="1"/>
    <col min="23" max="23" width="51.109375" style="2" bestFit="1" customWidth="1"/>
    <col min="24" max="24" width="12" style="2" bestFit="1" customWidth="1"/>
    <col min="25" max="25" width="11.109375" style="2" bestFit="1" customWidth="1"/>
    <col min="26" max="26" width="26.44140625" style="2" customWidth="1"/>
    <col min="27" max="27" width="29" style="2" bestFit="1" customWidth="1"/>
    <col min="28" max="29" width="8.88671875" style="2"/>
    <col min="30" max="30" width="29.44140625" style="2" bestFit="1" customWidth="1"/>
    <col min="31" max="31" width="75.88671875" style="2" bestFit="1" customWidth="1"/>
    <col min="32" max="32" width="8.88671875" style="2"/>
    <col min="33" max="33" width="10.44140625" style="2" customWidth="1"/>
    <col min="34" max="34" width="22.88671875" style="2" bestFit="1" customWidth="1"/>
    <col min="35" max="35" width="23.33203125" style="2" bestFit="1" customWidth="1"/>
    <col min="36" max="36" width="25.109375" style="2" bestFit="1" customWidth="1"/>
    <col min="37" max="37" width="8.88671875" style="2"/>
    <col min="38" max="38" width="70.6640625" style="2" bestFit="1" customWidth="1"/>
    <col min="39" max="39" width="14.88671875" style="2" bestFit="1" customWidth="1"/>
    <col min="40" max="16384" width="8.88671875" style="2"/>
  </cols>
  <sheetData>
    <row r="1" spans="1:14" ht="18" thickBot="1" x14ac:dyDescent="0.3">
      <c r="A1" s="74" t="s">
        <v>67</v>
      </c>
      <c r="B1" s="74"/>
      <c r="C1" s="74"/>
      <c r="D1" s="74"/>
      <c r="E1" s="74"/>
      <c r="F1" s="74"/>
      <c r="G1" s="74"/>
      <c r="H1" s="74"/>
      <c r="I1" s="74"/>
      <c r="J1" s="74"/>
    </row>
    <row r="2" spans="1:14" ht="14.4" thickTop="1" x14ac:dyDescent="0.25">
      <c r="A2" s="8" t="s">
        <v>11</v>
      </c>
      <c r="B2" s="2">
        <v>73.099999999999994</v>
      </c>
      <c r="H2" s="15" t="s">
        <v>88</v>
      </c>
    </row>
    <row r="3" spans="1:14" x14ac:dyDescent="0.25">
      <c r="H3" s="2" t="s">
        <v>104</v>
      </c>
      <c r="I3" s="2">
        <f>'1. Direct Cost Savings'!J5</f>
        <v>122.83329999999999</v>
      </c>
    </row>
    <row r="4" spans="1:14" ht="18" thickBot="1" x14ac:dyDescent="0.3">
      <c r="A4" s="110" t="s">
        <v>138</v>
      </c>
      <c r="B4" s="110"/>
      <c r="C4" s="110"/>
      <c r="D4" s="110"/>
      <c r="E4" s="110"/>
      <c r="F4" s="110"/>
      <c r="G4" s="110"/>
      <c r="H4" s="110"/>
      <c r="I4" s="110"/>
      <c r="J4" s="110"/>
    </row>
    <row r="5" spans="1:14" x14ac:dyDescent="0.25">
      <c r="A5" s="39" t="s">
        <v>65</v>
      </c>
      <c r="C5" s="13"/>
      <c r="H5" s="15" t="s">
        <v>88</v>
      </c>
    </row>
    <row r="6" spans="1:14" x14ac:dyDescent="0.25">
      <c r="A6" s="28" t="s">
        <v>61</v>
      </c>
      <c r="B6" s="4" t="s">
        <v>12</v>
      </c>
      <c r="C6" s="4" t="s">
        <v>14</v>
      </c>
      <c r="D6" s="4" t="s">
        <v>13</v>
      </c>
      <c r="E6" s="4"/>
      <c r="F6" s="4"/>
    </row>
    <row r="7" spans="1:14" x14ac:dyDescent="0.25">
      <c r="A7" s="13" t="s">
        <v>15</v>
      </c>
      <c r="B7" s="35" t="s">
        <v>59</v>
      </c>
      <c r="C7" s="35" t="s">
        <v>59</v>
      </c>
      <c r="D7" s="35" t="s">
        <v>59</v>
      </c>
      <c r="E7" s="35"/>
      <c r="F7" s="35"/>
    </row>
    <row r="8" spans="1:14" x14ac:dyDescent="0.25">
      <c r="A8" s="13" t="s">
        <v>16</v>
      </c>
      <c r="B8" s="31">
        <v>53.36</v>
      </c>
      <c r="C8" s="29">
        <v>43.9</v>
      </c>
      <c r="D8" s="29">
        <v>47.05</v>
      </c>
      <c r="E8" s="29"/>
      <c r="F8" s="29"/>
      <c r="H8" s="2" t="s">
        <v>125</v>
      </c>
    </row>
    <row r="9" spans="1:14" x14ac:dyDescent="0.25">
      <c r="A9" s="13" t="s">
        <v>17</v>
      </c>
      <c r="B9" s="31">
        <f>$B$2-B8</f>
        <v>19.739999999999995</v>
      </c>
      <c r="C9" s="31">
        <f t="shared" ref="C9:D9" si="0">$B$2-C8</f>
        <v>29.199999999999996</v>
      </c>
      <c r="D9" s="31">
        <f t="shared" si="0"/>
        <v>26.049999999999997</v>
      </c>
      <c r="E9" s="31"/>
      <c r="F9" s="31"/>
    </row>
    <row r="10" spans="1:14" x14ac:dyDescent="0.25">
      <c r="A10" s="13" t="s">
        <v>62</v>
      </c>
      <c r="B10" s="31">
        <v>3</v>
      </c>
      <c r="C10" s="31">
        <v>12.91</v>
      </c>
      <c r="D10" s="31">
        <v>5</v>
      </c>
      <c r="E10" s="40"/>
      <c r="F10" s="40"/>
      <c r="G10" s="14"/>
      <c r="H10" s="13" t="s">
        <v>126</v>
      </c>
      <c r="I10" s="13"/>
      <c r="J10" s="13"/>
      <c r="K10" s="13"/>
      <c r="L10" s="13"/>
      <c r="M10" s="13"/>
      <c r="N10" s="13"/>
    </row>
    <row r="11" spans="1:14" x14ac:dyDescent="0.25">
      <c r="A11" s="13" t="s">
        <v>60</v>
      </c>
      <c r="B11" s="13">
        <v>0.87</v>
      </c>
      <c r="C11" s="66">
        <v>0.79400000000000004</v>
      </c>
      <c r="D11" s="2">
        <v>0.83399999999999996</v>
      </c>
      <c r="H11" s="13" t="s">
        <v>126</v>
      </c>
    </row>
    <row r="12" spans="1:14" x14ac:dyDescent="0.25">
      <c r="A12" s="13" t="s">
        <v>75</v>
      </c>
      <c r="B12" s="67">
        <f>B10*B11</f>
        <v>2.61</v>
      </c>
      <c r="C12" s="67">
        <f>C10*C11</f>
        <v>10.250540000000001</v>
      </c>
      <c r="D12" s="67">
        <f>D10*D11</f>
        <v>4.17</v>
      </c>
      <c r="E12" s="67"/>
      <c r="F12" s="67"/>
    </row>
    <row r="13" spans="1:14" x14ac:dyDescent="0.25">
      <c r="A13" s="13" t="s">
        <v>76</v>
      </c>
      <c r="B13" s="31">
        <f>B9-B10</f>
        <v>16.739999999999995</v>
      </c>
      <c r="C13" s="13">
        <f>C9-C10</f>
        <v>16.289999999999996</v>
      </c>
      <c r="D13" s="2">
        <f>D9-D10</f>
        <v>21.049999999999997</v>
      </c>
    </row>
    <row r="14" spans="1:14" x14ac:dyDescent="0.25">
      <c r="A14" s="13" t="s">
        <v>19</v>
      </c>
      <c r="B14" s="32">
        <f>SUM(B12:B13)</f>
        <v>19.349999999999994</v>
      </c>
      <c r="C14" s="32">
        <f>SUM(C12:C13)</f>
        <v>26.540539999999996</v>
      </c>
      <c r="D14" s="32">
        <f>SUM(D12:D13)</f>
        <v>25.22</v>
      </c>
      <c r="E14" s="32"/>
      <c r="F14" s="32"/>
    </row>
    <row r="15" spans="1:14" x14ac:dyDescent="0.25">
      <c r="A15" s="13" t="s">
        <v>105</v>
      </c>
      <c r="B15" s="33">
        <v>291547</v>
      </c>
      <c r="C15" s="33">
        <f>B15</f>
        <v>291547</v>
      </c>
      <c r="D15" s="33">
        <f>B15</f>
        <v>291547</v>
      </c>
      <c r="E15" s="33"/>
      <c r="F15" s="33"/>
      <c r="H15" s="2" t="s">
        <v>127</v>
      </c>
    </row>
    <row r="16" spans="1:14" x14ac:dyDescent="0.25">
      <c r="A16" s="13" t="s">
        <v>106</v>
      </c>
      <c r="B16" s="33">
        <f>B15/$I$3</f>
        <v>2373.5176047537598</v>
      </c>
      <c r="C16" s="33">
        <f>C15/$I$3</f>
        <v>2373.5176047537598</v>
      </c>
      <c r="D16" s="33">
        <f>D15/$I$3</f>
        <v>2373.5176047537598</v>
      </c>
      <c r="E16" s="33"/>
      <c r="F16" s="33"/>
    </row>
    <row r="17" spans="1:17" x14ac:dyDescent="0.25">
      <c r="A17" s="13" t="s">
        <v>107</v>
      </c>
      <c r="B17" s="34">
        <f>'3. Discounted Future Income'!Q28</f>
        <v>4340614.5956031019</v>
      </c>
      <c r="C17" s="34">
        <f>'3. Discounted Future Income'!E35</f>
        <v>5344985.7395902788</v>
      </c>
      <c r="D17" s="34">
        <f>'3. Discounted Future Income'!K34</f>
        <v>5215092.8807254881</v>
      </c>
      <c r="E17" s="34"/>
      <c r="F17" s="34"/>
    </row>
    <row r="18" spans="1:17" x14ac:dyDescent="0.25">
      <c r="A18" s="13" t="s">
        <v>108</v>
      </c>
      <c r="B18" s="33">
        <f>B17/$I$3</f>
        <v>35337.441846820868</v>
      </c>
      <c r="C18" s="33">
        <f>C17/$I$3</f>
        <v>43514.14265993244</v>
      </c>
      <c r="D18" s="33">
        <f>D17/$I$3</f>
        <v>42456.669980579274</v>
      </c>
      <c r="E18" s="34"/>
      <c r="F18" s="34"/>
    </row>
    <row r="19" spans="1:17" x14ac:dyDescent="0.25">
      <c r="A19" s="70" t="s">
        <v>66</v>
      </c>
      <c r="B19" s="13"/>
      <c r="C19" s="13"/>
    </row>
    <row r="20" spans="1:17" x14ac:dyDescent="0.25">
      <c r="A20" s="28" t="s">
        <v>61</v>
      </c>
      <c r="B20" s="4"/>
      <c r="C20" s="4"/>
      <c r="D20" s="4"/>
      <c r="E20" s="4"/>
      <c r="F20" s="4"/>
    </row>
    <row r="21" spans="1:17" x14ac:dyDescent="0.25">
      <c r="A21" s="13" t="s">
        <v>15</v>
      </c>
      <c r="B21" s="35" t="s">
        <v>77</v>
      </c>
      <c r="C21" s="35" t="s">
        <v>77</v>
      </c>
      <c r="D21" s="35" t="s">
        <v>77</v>
      </c>
      <c r="E21" s="35"/>
      <c r="F21" s="35"/>
    </row>
    <row r="22" spans="1:17" x14ac:dyDescent="0.25">
      <c r="A22" s="13" t="s">
        <v>16</v>
      </c>
      <c r="B22" s="68">
        <v>49.59</v>
      </c>
      <c r="C22" s="69">
        <v>43.44</v>
      </c>
      <c r="D22" s="69">
        <v>44.65</v>
      </c>
      <c r="E22" s="69"/>
      <c r="F22" s="69"/>
      <c r="H22" s="2" t="s">
        <v>125</v>
      </c>
    </row>
    <row r="23" spans="1:17" x14ac:dyDescent="0.25">
      <c r="A23" s="13" t="s">
        <v>17</v>
      </c>
      <c r="B23" s="68">
        <f>$B$2-B22</f>
        <v>23.509999999999991</v>
      </c>
      <c r="C23" s="68">
        <f t="shared" ref="C23:D23" si="1">$B$2-C22</f>
        <v>29.659999999999997</v>
      </c>
      <c r="D23" s="68">
        <f t="shared" si="1"/>
        <v>28.449999999999996</v>
      </c>
      <c r="E23" s="68"/>
      <c r="F23" s="68"/>
    </row>
    <row r="24" spans="1:17" x14ac:dyDescent="0.25">
      <c r="A24" s="2" t="s">
        <v>60</v>
      </c>
      <c r="B24" s="2">
        <v>0.28799999999999998</v>
      </c>
      <c r="C24" s="2">
        <v>0.51800000000000002</v>
      </c>
      <c r="D24" s="2">
        <v>0.49199999999999999</v>
      </c>
      <c r="H24" s="13" t="s">
        <v>126</v>
      </c>
    </row>
    <row r="25" spans="1:17" x14ac:dyDescent="0.25">
      <c r="A25" s="13" t="s">
        <v>75</v>
      </c>
      <c r="B25" s="37">
        <f>B23*B24</f>
        <v>6.7708799999999965</v>
      </c>
      <c r="C25" s="37">
        <f t="shared" ref="C25" si="2">C23*C24</f>
        <v>15.363879999999998</v>
      </c>
      <c r="D25" s="37">
        <f>D23*D24</f>
        <v>13.997399999999997</v>
      </c>
      <c r="E25" s="37"/>
      <c r="F25" s="37"/>
      <c r="H25" s="13"/>
    </row>
    <row r="26" spans="1:17" x14ac:dyDescent="0.25">
      <c r="A26" s="2" t="s">
        <v>63</v>
      </c>
      <c r="B26" s="2">
        <v>0</v>
      </c>
      <c r="C26" s="2">
        <v>0</v>
      </c>
      <c r="D26" s="2">
        <v>0</v>
      </c>
    </row>
    <row r="27" spans="1:17" x14ac:dyDescent="0.25">
      <c r="A27" s="2" t="s">
        <v>64</v>
      </c>
      <c r="B27" s="37">
        <f>SUM(B25:B26)</f>
        <v>6.7708799999999965</v>
      </c>
      <c r="C27" s="37">
        <f t="shared" ref="C27:D27" si="3">SUM(C25:C26)</f>
        <v>15.363879999999998</v>
      </c>
      <c r="D27" s="37">
        <f t="shared" si="3"/>
        <v>13.997399999999997</v>
      </c>
      <c r="E27" s="37"/>
      <c r="F27" s="37"/>
    </row>
    <row r="28" spans="1:17" x14ac:dyDescent="0.25">
      <c r="A28" s="2" t="s">
        <v>109</v>
      </c>
      <c r="B28" s="6">
        <f>'3. Discounted Future Income'!N15</f>
        <v>1818031.2074073076</v>
      </c>
      <c r="C28" s="7">
        <f>'3. Discounted Future Income'!B24</f>
        <v>3665600.0968011823</v>
      </c>
      <c r="D28" s="7">
        <f>'3. Discounted Future Income'!H22</f>
        <v>3293351.0492923595</v>
      </c>
      <c r="E28" s="7"/>
      <c r="F28" s="7"/>
      <c r="H28" s="14"/>
    </row>
    <row r="29" spans="1:17" x14ac:dyDescent="0.25">
      <c r="A29" s="2" t="s">
        <v>110</v>
      </c>
      <c r="B29" s="6">
        <f>B28/$I$3</f>
        <v>14800.800820358223</v>
      </c>
      <c r="C29" s="6">
        <f>C28/$I$3</f>
        <v>29842.071301521511</v>
      </c>
      <c r="D29" s="6">
        <f>D28/$I$3</f>
        <v>26811.549061145142</v>
      </c>
      <c r="E29" s="7"/>
      <c r="F29" s="7"/>
    </row>
    <row r="30" spans="1:17" x14ac:dyDescent="0.25">
      <c r="A30" s="15" t="s">
        <v>111</v>
      </c>
      <c r="B30" s="27">
        <f>'3. Discounted Future Income'!Q36</f>
        <v>2522583.3881957941</v>
      </c>
      <c r="C30" s="36">
        <f>'3. Discounted Future Income'!E36</f>
        <v>1679385.6427890966</v>
      </c>
      <c r="D30" s="36">
        <f>'3. Discounted Future Income'!K36</f>
        <v>1921741.8314331286</v>
      </c>
      <c r="E30" s="36"/>
      <c r="F30" s="36"/>
      <c r="G30" s="15"/>
    </row>
    <row r="31" spans="1:17" x14ac:dyDescent="0.25">
      <c r="A31" s="15" t="s">
        <v>112</v>
      </c>
      <c r="B31" s="27">
        <f>B30/$I$3</f>
        <v>20536.641026462647</v>
      </c>
      <c r="C31" s="27">
        <f>C30/$I$3</f>
        <v>13672.071358410925</v>
      </c>
      <c r="D31" s="27">
        <f>D30/$I$3</f>
        <v>15645.120919434134</v>
      </c>
      <c r="E31" s="36"/>
      <c r="F31" s="36"/>
      <c r="G31" s="15"/>
    </row>
    <row r="32" spans="1:17" x14ac:dyDescent="0.25">
      <c r="Q32" s="15"/>
    </row>
    <row r="33" spans="1:17" x14ac:dyDescent="0.25">
      <c r="Q33" s="15"/>
    </row>
    <row r="34" spans="1:17" ht="18" thickBot="1" x14ac:dyDescent="0.3">
      <c r="A34" s="74" t="s">
        <v>137</v>
      </c>
      <c r="B34" s="74"/>
      <c r="C34" s="74"/>
      <c r="D34" s="74"/>
      <c r="E34" s="74"/>
      <c r="F34" s="74"/>
      <c r="G34" s="74"/>
      <c r="H34" s="74"/>
      <c r="I34" s="74"/>
      <c r="J34" s="74"/>
      <c r="Q34" s="26"/>
    </row>
    <row r="35" spans="1:17" ht="14.4" thickTop="1" x14ac:dyDescent="0.25">
      <c r="A35" s="16" t="s">
        <v>9</v>
      </c>
      <c r="B35" s="171" t="s">
        <v>12</v>
      </c>
      <c r="C35" s="171" t="s">
        <v>14</v>
      </c>
      <c r="D35" s="171" t="s">
        <v>13</v>
      </c>
      <c r="E35" s="172" t="s">
        <v>3</v>
      </c>
      <c r="G35" s="16" t="s">
        <v>12</v>
      </c>
      <c r="H35" s="16" t="s">
        <v>14</v>
      </c>
      <c r="I35" s="16" t="s">
        <v>13</v>
      </c>
      <c r="J35" s="65" t="s">
        <v>3</v>
      </c>
      <c r="Q35" s="26"/>
    </row>
    <row r="36" spans="1:17" x14ac:dyDescent="0.25">
      <c r="A36" s="16"/>
      <c r="B36" s="183" t="s">
        <v>101</v>
      </c>
      <c r="C36" s="183"/>
      <c r="D36" s="183"/>
      <c r="E36" s="184"/>
      <c r="G36" s="183" t="s">
        <v>102</v>
      </c>
      <c r="H36" s="183"/>
      <c r="I36" s="183"/>
      <c r="J36" s="183"/>
      <c r="Q36" s="26"/>
    </row>
    <row r="37" spans="1:17" x14ac:dyDescent="0.25">
      <c r="B37" s="22" t="s">
        <v>130</v>
      </c>
      <c r="C37" s="22" t="s">
        <v>129</v>
      </c>
      <c r="D37" s="22" t="s">
        <v>131</v>
      </c>
      <c r="E37" s="138" t="s">
        <v>132</v>
      </c>
      <c r="G37" s="22" t="s">
        <v>130</v>
      </c>
      <c r="H37" s="22" t="s">
        <v>129</v>
      </c>
      <c r="I37" s="22" t="s">
        <v>131</v>
      </c>
      <c r="J37" s="22" t="s">
        <v>132</v>
      </c>
      <c r="Q37" s="26"/>
    </row>
    <row r="38" spans="1:17" x14ac:dyDescent="0.25">
      <c r="A38" s="168" t="s">
        <v>10</v>
      </c>
      <c r="B38" s="139">
        <v>180838.3</v>
      </c>
      <c r="C38" s="139">
        <v>140231.79999999999</v>
      </c>
      <c r="D38" s="139">
        <v>149447.6</v>
      </c>
      <c r="E38" s="118">
        <v>150817.79999999999</v>
      </c>
      <c r="G38" s="12">
        <f t="shared" ref="G38:J40" si="4">B38/$I$3</f>
        <v>1472.2253655971142</v>
      </c>
      <c r="H38" s="12">
        <f t="shared" si="4"/>
        <v>1141.6431863346502</v>
      </c>
      <c r="I38" s="12">
        <f t="shared" si="4"/>
        <v>1216.6700723663698</v>
      </c>
      <c r="J38" s="173">
        <f t="shared" si="4"/>
        <v>1227.8250279036711</v>
      </c>
      <c r="Q38" s="26"/>
    </row>
    <row r="39" spans="1:17" x14ac:dyDescent="0.25">
      <c r="A39" s="8" t="s">
        <v>57</v>
      </c>
      <c r="B39" s="170">
        <v>18147.560000000001</v>
      </c>
      <c r="C39" s="170">
        <v>14661.42</v>
      </c>
      <c r="D39" s="170">
        <v>18330.53</v>
      </c>
      <c r="E39" s="118">
        <v>16509.97</v>
      </c>
      <c r="G39" s="12">
        <f t="shared" si="4"/>
        <v>147.74136980769873</v>
      </c>
      <c r="H39" s="12">
        <f t="shared" si="4"/>
        <v>119.36030376127647</v>
      </c>
      <c r="I39" s="12">
        <f t="shared" si="4"/>
        <v>149.23094958777466</v>
      </c>
      <c r="J39" s="173">
        <f t="shared" si="4"/>
        <v>134.40956157654318</v>
      </c>
      <c r="Q39" s="26"/>
    </row>
    <row r="40" spans="1:17" x14ac:dyDescent="0.25">
      <c r="A40" s="8" t="s">
        <v>18</v>
      </c>
      <c r="B40" s="20">
        <f t="shared" ref="B40:D40" si="5">SUM(B38:B39)</f>
        <v>198985.86</v>
      </c>
      <c r="C40" s="20">
        <f t="shared" si="5"/>
        <v>154893.22</v>
      </c>
      <c r="D40" s="20">
        <f t="shared" si="5"/>
        <v>167778.13</v>
      </c>
      <c r="E40" s="115">
        <f>SUM(E38:E39)</f>
        <v>167327.76999999999</v>
      </c>
      <c r="G40" s="20">
        <f t="shared" si="4"/>
        <v>1619.9667354048129</v>
      </c>
      <c r="H40" s="20">
        <f t="shared" si="4"/>
        <v>1261.0034900959267</v>
      </c>
      <c r="I40" s="20">
        <f t="shared" si="4"/>
        <v>1365.9010219541444</v>
      </c>
      <c r="J40" s="174">
        <f t="shared" si="4"/>
        <v>1362.2345894802143</v>
      </c>
      <c r="Q40" s="26"/>
    </row>
    <row r="41" spans="1:17" x14ac:dyDescent="0.25">
      <c r="Q41" s="26"/>
    </row>
    <row r="42" spans="1:17" ht="18" thickBot="1" x14ac:dyDescent="0.3">
      <c r="A42" s="74" t="s">
        <v>136</v>
      </c>
      <c r="B42" s="18"/>
      <c r="C42" s="18"/>
      <c r="D42" s="18"/>
      <c r="E42" s="18"/>
      <c r="F42" s="18"/>
      <c r="G42" s="18"/>
      <c r="H42" s="18"/>
      <c r="I42" s="18"/>
      <c r="J42" s="18"/>
    </row>
    <row r="43" spans="1:17" ht="14.4" thickTop="1" x14ac:dyDescent="0.25">
      <c r="A43" s="17"/>
      <c r="B43" s="4" t="s">
        <v>12</v>
      </c>
      <c r="C43" s="4" t="s">
        <v>14</v>
      </c>
      <c r="D43" s="4" t="s">
        <v>13</v>
      </c>
      <c r="E43" s="4" t="s">
        <v>3</v>
      </c>
      <c r="F43" s="4"/>
      <c r="J43" s="28" t="s">
        <v>71</v>
      </c>
    </row>
    <row r="44" spans="1:17" x14ac:dyDescent="0.25">
      <c r="A44" s="17"/>
      <c r="B44" s="185" t="s">
        <v>101</v>
      </c>
      <c r="C44" s="185"/>
      <c r="D44" s="185"/>
      <c r="E44" s="186"/>
      <c r="F44" s="185" t="s">
        <v>102</v>
      </c>
      <c r="G44" s="185"/>
      <c r="H44" s="185"/>
      <c r="I44" s="185"/>
      <c r="J44" s="28"/>
    </row>
    <row r="45" spans="1:17" x14ac:dyDescent="0.25">
      <c r="A45" s="2" t="s">
        <v>87</v>
      </c>
      <c r="B45" s="19">
        <f>B30</f>
        <v>2522583.3881957941</v>
      </c>
      <c r="C45" s="12">
        <f>C30</f>
        <v>1679385.6427890966</v>
      </c>
      <c r="D45" s="12">
        <f>D30</f>
        <v>1921741.8314331286</v>
      </c>
      <c r="E45" s="115">
        <f>(B45*B46)+(C45*C46)+(D45*D46)</f>
        <v>1915853.7555858684</v>
      </c>
      <c r="F45" s="12">
        <f>B45/$I$3</f>
        <v>20536.641026462647</v>
      </c>
      <c r="G45" s="12">
        <f>C45/$I$3</f>
        <v>13672.071358410925</v>
      </c>
      <c r="H45" s="12">
        <f>D45/$I$3</f>
        <v>15645.120919434134</v>
      </c>
      <c r="I45" s="12">
        <f>E45/$I$3</f>
        <v>15597.185417845718</v>
      </c>
      <c r="J45" s="17" t="s">
        <v>124</v>
      </c>
    </row>
    <row r="46" spans="1:17" x14ac:dyDescent="0.25">
      <c r="A46" s="2" t="s">
        <v>79</v>
      </c>
      <c r="B46" s="116">
        <v>0.18658892999999999</v>
      </c>
      <c r="C46" s="117">
        <v>0.48688048</v>
      </c>
      <c r="D46" s="117">
        <v>0.32653061</v>
      </c>
      <c r="E46" s="160"/>
      <c r="F46" s="71"/>
    </row>
    <row r="47" spans="1:17" x14ac:dyDescent="0.25">
      <c r="A47" s="15"/>
      <c r="B47" s="19"/>
      <c r="C47" s="12"/>
      <c r="D47" s="12"/>
      <c r="E47" s="12"/>
      <c r="F47" s="12"/>
      <c r="G47" s="20"/>
    </row>
    <row r="48" spans="1:17" ht="18" thickBot="1" x14ac:dyDescent="0.3">
      <c r="A48" s="74" t="s">
        <v>135</v>
      </c>
      <c r="B48" s="18"/>
      <c r="C48" s="18"/>
      <c r="D48" s="18"/>
      <c r="E48" s="18"/>
      <c r="F48" s="18"/>
      <c r="G48" s="18"/>
      <c r="H48" s="18"/>
      <c r="I48" s="18"/>
      <c r="J48" s="18"/>
    </row>
    <row r="49" spans="1:10" ht="14.4" thickTop="1" x14ac:dyDescent="0.25">
      <c r="B49" s="112" t="s">
        <v>12</v>
      </c>
      <c r="C49" s="112" t="s">
        <v>14</v>
      </c>
      <c r="D49" s="113" t="s">
        <v>13</v>
      </c>
      <c r="E49" s="113" t="s">
        <v>3</v>
      </c>
      <c r="F49" s="25"/>
      <c r="G49" s="16" t="s">
        <v>12</v>
      </c>
      <c r="H49" s="16" t="s">
        <v>14</v>
      </c>
      <c r="I49" s="16" t="s">
        <v>13</v>
      </c>
      <c r="J49" s="113" t="s">
        <v>3</v>
      </c>
    </row>
    <row r="50" spans="1:10" ht="13.2" customHeight="1" x14ac:dyDescent="0.25">
      <c r="A50" s="28"/>
      <c r="B50" s="8" t="s">
        <v>41</v>
      </c>
      <c r="C50" s="8" t="s">
        <v>34</v>
      </c>
      <c r="D50" s="8" t="s">
        <v>40</v>
      </c>
      <c r="E50" s="104" t="s">
        <v>133</v>
      </c>
      <c r="F50" s="8"/>
      <c r="G50" s="8" t="s">
        <v>41</v>
      </c>
      <c r="H50" s="8" t="s">
        <v>34</v>
      </c>
      <c r="I50" s="8" t="s">
        <v>40</v>
      </c>
      <c r="J50" s="104" t="s">
        <v>133</v>
      </c>
    </row>
    <row r="51" spans="1:10" ht="13.2" customHeight="1" x14ac:dyDescent="0.25">
      <c r="A51" s="28"/>
      <c r="B51" s="183" t="s">
        <v>101</v>
      </c>
      <c r="C51" s="183"/>
      <c r="D51" s="183"/>
      <c r="E51" s="184"/>
      <c r="G51" s="183" t="s">
        <v>102</v>
      </c>
      <c r="H51" s="183"/>
      <c r="I51" s="183"/>
      <c r="J51" s="183"/>
    </row>
    <row r="52" spans="1:10" x14ac:dyDescent="0.25">
      <c r="A52" s="17" t="s">
        <v>56</v>
      </c>
      <c r="B52" s="23">
        <v>180838.3</v>
      </c>
      <c r="C52" s="23">
        <v>140231.79999999999</v>
      </c>
      <c r="D52" s="9">
        <v>149447.6</v>
      </c>
      <c r="E52" s="105">
        <f>E38</f>
        <v>150817.79999999999</v>
      </c>
      <c r="G52" s="9">
        <f>B52/$I$3</f>
        <v>1472.2253655971142</v>
      </c>
      <c r="H52" s="9">
        <f>C52/$I$3</f>
        <v>1141.6431863346502</v>
      </c>
      <c r="I52" s="9">
        <f>D52/$I$3</f>
        <v>1216.6700723663698</v>
      </c>
      <c r="J52" s="12">
        <f>E52/$I$3</f>
        <v>1227.8250279036711</v>
      </c>
    </row>
    <row r="53" spans="1:10" x14ac:dyDescent="0.25">
      <c r="A53" s="17" t="s">
        <v>80</v>
      </c>
      <c r="B53" s="24">
        <f>B39</f>
        <v>18147.560000000001</v>
      </c>
      <c r="C53" s="24">
        <f>C39</f>
        <v>14661.42</v>
      </c>
      <c r="D53" s="6">
        <f>D39</f>
        <v>18330.53</v>
      </c>
      <c r="E53" s="105">
        <f>E39</f>
        <v>16509.97</v>
      </c>
      <c r="G53" s="9">
        <f t="shared" ref="G53:I56" si="6">B53/$I$3</f>
        <v>147.74136980769873</v>
      </c>
      <c r="H53" s="9">
        <f t="shared" si="6"/>
        <v>119.36030376127647</v>
      </c>
      <c r="I53" s="9">
        <f t="shared" si="6"/>
        <v>149.23094958777466</v>
      </c>
      <c r="J53" s="12">
        <f t="shared" ref="J53:J56" si="7">E53/$I$3</f>
        <v>134.40956157654318</v>
      </c>
    </row>
    <row r="54" spans="1:10" x14ac:dyDescent="0.25">
      <c r="A54" s="72" t="s">
        <v>81</v>
      </c>
      <c r="B54" s="9">
        <f>SUM(B52,B53)</f>
        <v>198985.86</v>
      </c>
      <c r="C54" s="9">
        <f>SUM(C52,C53)</f>
        <v>154893.22</v>
      </c>
      <c r="D54" s="9">
        <f>SUM(D52,D53)</f>
        <v>167778.13</v>
      </c>
      <c r="E54" s="114">
        <f>SUM(E52,E53)</f>
        <v>167327.76999999999</v>
      </c>
      <c r="G54" s="9">
        <f t="shared" si="6"/>
        <v>1619.9667354048129</v>
      </c>
      <c r="H54" s="9">
        <f t="shared" si="6"/>
        <v>1261.0034900959267</v>
      </c>
      <c r="I54" s="9">
        <f t="shared" si="6"/>
        <v>1365.9010219541444</v>
      </c>
      <c r="J54" s="12">
        <f t="shared" si="7"/>
        <v>1362.2345894802143</v>
      </c>
    </row>
    <row r="55" spans="1:10" x14ac:dyDescent="0.25">
      <c r="A55" s="2" t="s">
        <v>87</v>
      </c>
      <c r="B55" s="9">
        <f>B45</f>
        <v>2522583.3881957941</v>
      </c>
      <c r="C55" s="9">
        <f>C45</f>
        <v>1679385.6427890966</v>
      </c>
      <c r="D55" s="9">
        <f>D45</f>
        <v>1921741.8314331286</v>
      </c>
      <c r="E55" s="105">
        <f>E45</f>
        <v>1915853.7555858684</v>
      </c>
      <c r="G55" s="9">
        <f t="shared" si="6"/>
        <v>20536.641026462647</v>
      </c>
      <c r="H55" s="9">
        <f t="shared" si="6"/>
        <v>13672.071358410925</v>
      </c>
      <c r="I55" s="9">
        <f t="shared" si="6"/>
        <v>15645.120919434134</v>
      </c>
      <c r="J55" s="12">
        <f>E55/$I$3</f>
        <v>15597.185417845718</v>
      </c>
    </row>
    <row r="56" spans="1:10" x14ac:dyDescent="0.25">
      <c r="A56" s="4" t="s">
        <v>58</v>
      </c>
      <c r="B56" s="20">
        <f>SUM(B54,B55)</f>
        <v>2721569.2481957939</v>
      </c>
      <c r="C56" s="20">
        <f>SUM(C54,C55)</f>
        <v>1834278.8627890965</v>
      </c>
      <c r="D56" s="20">
        <f>SUM(D54,D55)</f>
        <v>2089519.9614331285</v>
      </c>
      <c r="E56" s="115">
        <f>SUM(E54,E55)</f>
        <v>2083181.5255858684</v>
      </c>
      <c r="G56" s="111">
        <f t="shared" si="6"/>
        <v>22156.607761867457</v>
      </c>
      <c r="H56" s="111">
        <f t="shared" si="6"/>
        <v>14933.074848506851</v>
      </c>
      <c r="I56" s="111">
        <f t="shared" si="6"/>
        <v>17011.021941388277</v>
      </c>
      <c r="J56" s="12">
        <f t="shared" si="7"/>
        <v>16959.420007325934</v>
      </c>
    </row>
    <row r="57" spans="1:10" x14ac:dyDescent="0.25">
      <c r="G57" s="6"/>
      <c r="H57" s="6"/>
      <c r="J57" s="169"/>
    </row>
    <row r="58" spans="1:10" ht="18" thickBot="1" x14ac:dyDescent="0.3">
      <c r="A58" s="74" t="s">
        <v>134</v>
      </c>
      <c r="B58" s="18"/>
      <c r="C58" s="18"/>
      <c r="D58" s="18"/>
    </row>
    <row r="59" spans="1:10" ht="14.4" thickTop="1" x14ac:dyDescent="0.25">
      <c r="B59" s="15" t="s">
        <v>12</v>
      </c>
      <c r="C59" s="15" t="s">
        <v>14</v>
      </c>
      <c r="D59" s="15" t="s">
        <v>13</v>
      </c>
    </row>
    <row r="60" spans="1:10" x14ac:dyDescent="0.25">
      <c r="A60" s="2" t="s">
        <v>118</v>
      </c>
      <c r="B60" s="37">
        <f>B14</f>
        <v>19.349999999999994</v>
      </c>
      <c r="C60" s="37">
        <f>C14</f>
        <v>26.540539999999996</v>
      </c>
      <c r="D60" s="37">
        <f>D14</f>
        <v>25.22</v>
      </c>
    </row>
    <row r="61" spans="1:10" x14ac:dyDescent="0.25">
      <c r="A61" s="2" t="s">
        <v>119</v>
      </c>
      <c r="B61" s="2">
        <v>23.9</v>
      </c>
      <c r="C61" s="2">
        <v>42.4</v>
      </c>
      <c r="D61" s="2">
        <v>32.1</v>
      </c>
    </row>
    <row r="62" spans="1:10" x14ac:dyDescent="0.25">
      <c r="A62" s="2" t="s">
        <v>120</v>
      </c>
      <c r="B62" s="159">
        <f>B60*B61</f>
        <v>462.46499999999986</v>
      </c>
      <c r="C62" s="159">
        <f t="shared" ref="C62:D62" si="8">C60*C61</f>
        <v>1125.3188959999998</v>
      </c>
      <c r="D62" s="159">
        <f t="shared" si="8"/>
        <v>809.56200000000001</v>
      </c>
    </row>
  </sheetData>
  <mergeCells count="6">
    <mergeCell ref="B36:E36"/>
    <mergeCell ref="G36:J36"/>
    <mergeCell ref="G51:J51"/>
    <mergeCell ref="B51:E51"/>
    <mergeCell ref="B44:E44"/>
    <mergeCell ref="F44:I44"/>
  </mergeCells>
  <pageMargins left="0.7" right="0.7" top="0.75" bottom="0.75" header="0.3" footer="0.3"/>
  <pageSetup orientation="portrait" horizontalDpi="300" verticalDpi="300" r:id="rId1"/>
  <ignoredErrors>
    <ignoredError sqref="D55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2DE8-BAD1-472D-A092-A22A63671BAF}">
  <sheetPr codeName="Sheet7"/>
  <dimension ref="A1:S76"/>
  <sheetViews>
    <sheetView topLeftCell="A15" zoomScale="70" zoomScaleNormal="70" workbookViewId="0">
      <selection activeCell="G27" sqref="G27"/>
    </sheetView>
  </sheetViews>
  <sheetFormatPr defaultRowHeight="14.4" x14ac:dyDescent="0.3"/>
  <cols>
    <col min="1" max="1" width="25.6640625" style="128" bestFit="1" customWidth="1"/>
    <col min="2" max="2" width="13.77734375" style="128" bestFit="1" customWidth="1"/>
    <col min="3" max="3" width="9" style="128" bestFit="1" customWidth="1"/>
    <col min="4" max="4" width="17.44140625" style="128" customWidth="1"/>
    <col min="5" max="5" width="23.33203125" style="128" customWidth="1"/>
    <col min="6" max="6" width="8.88671875" style="128"/>
    <col min="7" max="7" width="17" style="128" bestFit="1" customWidth="1"/>
    <col min="8" max="8" width="13.77734375" style="128" bestFit="1" customWidth="1"/>
    <col min="9" max="9" width="8.88671875" style="128"/>
    <col min="10" max="10" width="20" style="128" customWidth="1"/>
    <col min="11" max="11" width="17.5546875" style="128" customWidth="1"/>
    <col min="12" max="12" width="8.88671875" style="128"/>
    <col min="13" max="13" width="17" style="128" bestFit="1" customWidth="1"/>
    <col min="14" max="14" width="20.5546875" style="128" customWidth="1"/>
    <col min="15" max="15" width="8.88671875" style="128"/>
    <col min="16" max="16" width="17" style="128" bestFit="1" customWidth="1"/>
    <col min="17" max="17" width="22" style="128" customWidth="1"/>
    <col min="18" max="16384" width="8.88671875" style="128"/>
  </cols>
  <sheetData>
    <row r="1" spans="1:19" ht="17.399999999999999" x14ac:dyDescent="0.3">
      <c r="A1" s="127" t="s">
        <v>101</v>
      </c>
    </row>
    <row r="2" spans="1:19" x14ac:dyDescent="0.3">
      <c r="A2" s="188" t="s">
        <v>29</v>
      </c>
      <c r="B2" s="188"/>
      <c r="C2" s="129"/>
      <c r="D2" s="188" t="s">
        <v>28</v>
      </c>
      <c r="E2" s="188"/>
      <c r="F2" s="130"/>
      <c r="G2" s="191" t="s">
        <v>24</v>
      </c>
      <c r="H2" s="191"/>
      <c r="I2" s="131"/>
      <c r="J2" s="191" t="s">
        <v>25</v>
      </c>
      <c r="K2" s="191"/>
      <c r="L2" s="130"/>
      <c r="M2" s="189" t="s">
        <v>30</v>
      </c>
      <c r="N2" s="189"/>
      <c r="O2" s="164"/>
      <c r="P2" s="189" t="s">
        <v>27</v>
      </c>
      <c r="Q2" s="189"/>
    </row>
    <row r="3" spans="1:19" x14ac:dyDescent="0.3">
      <c r="A3" s="132" t="s">
        <v>20</v>
      </c>
      <c r="B3" s="122">
        <f>'2. Indirect Cost Savings'!C15</f>
        <v>291547</v>
      </c>
      <c r="C3" s="132"/>
      <c r="D3" s="132" t="s">
        <v>20</v>
      </c>
      <c r="E3" s="122">
        <f>B3</f>
        <v>291547</v>
      </c>
      <c r="G3" s="133" t="s">
        <v>20</v>
      </c>
      <c r="H3" s="123">
        <f>E3</f>
        <v>291547</v>
      </c>
      <c r="I3" s="133"/>
      <c r="J3" s="133" t="s">
        <v>20</v>
      </c>
      <c r="K3" s="123">
        <f>H3</f>
        <v>291547</v>
      </c>
      <c r="M3" s="163" t="s">
        <v>20</v>
      </c>
      <c r="N3" s="165">
        <f>K3</f>
        <v>291547</v>
      </c>
      <c r="O3" s="163"/>
      <c r="P3" s="163" t="s">
        <v>20</v>
      </c>
      <c r="Q3" s="165">
        <f>N3</f>
        <v>291547</v>
      </c>
    </row>
    <row r="4" spans="1:19" x14ac:dyDescent="0.3">
      <c r="A4" s="132" t="s">
        <v>21</v>
      </c>
      <c r="B4" s="132">
        <v>0.03</v>
      </c>
      <c r="C4" s="132"/>
      <c r="D4" s="132" t="s">
        <v>21</v>
      </c>
      <c r="E4" s="132">
        <f>B4</f>
        <v>0.03</v>
      </c>
      <c r="G4" s="133" t="s">
        <v>21</v>
      </c>
      <c r="H4" s="133">
        <f>B4</f>
        <v>0.03</v>
      </c>
      <c r="I4" s="133"/>
      <c r="J4" s="133" t="s">
        <v>21</v>
      </c>
      <c r="K4" s="133">
        <f>H4</f>
        <v>0.03</v>
      </c>
      <c r="M4" s="163" t="s">
        <v>21</v>
      </c>
      <c r="N4" s="163">
        <f>K4</f>
        <v>0.03</v>
      </c>
      <c r="O4" s="163"/>
      <c r="P4" s="163" t="s">
        <v>21</v>
      </c>
      <c r="Q4" s="163">
        <f>N4</f>
        <v>0.03</v>
      </c>
      <c r="S4" s="162"/>
    </row>
    <row r="5" spans="1:19" x14ac:dyDescent="0.3">
      <c r="A5" s="132" t="s">
        <v>19</v>
      </c>
      <c r="B5" s="132">
        <f>'2. Indirect Cost Savings'!C25</f>
        <v>15.363879999999998</v>
      </c>
      <c r="C5" s="132"/>
      <c r="D5" s="132" t="str">
        <f>A5</f>
        <v>DALY</v>
      </c>
      <c r="E5" s="132">
        <f>'2. Indirect Cost Savings'!C14</f>
        <v>26.540539999999996</v>
      </c>
      <c r="G5" s="133" t="str">
        <f>D5</f>
        <v>DALY</v>
      </c>
      <c r="H5" s="133">
        <f>'2. Indirect Cost Savings'!D25</f>
        <v>13.997399999999997</v>
      </c>
      <c r="I5" s="133"/>
      <c r="J5" s="133" t="str">
        <f>G5</f>
        <v>DALY</v>
      </c>
      <c r="K5" s="133">
        <f>'2. Indirect Cost Savings'!D14</f>
        <v>25.22</v>
      </c>
      <c r="M5" s="163" t="str">
        <f>G5</f>
        <v>DALY</v>
      </c>
      <c r="N5" s="166">
        <f>'2. Indirect Cost Savings'!B25</f>
        <v>6.7708799999999965</v>
      </c>
      <c r="O5" s="163"/>
      <c r="P5" s="163" t="str">
        <f>M5</f>
        <v>DALY</v>
      </c>
      <c r="Q5" s="166">
        <f>'2. Indirect Cost Savings'!B14</f>
        <v>19.349999999999994</v>
      </c>
    </row>
    <row r="6" spans="1:19" x14ac:dyDescent="0.3">
      <c r="A6" s="132"/>
      <c r="B6" s="132"/>
      <c r="C6" s="132"/>
      <c r="D6" s="132"/>
      <c r="E6" s="132"/>
      <c r="G6" s="133"/>
      <c r="H6" s="133"/>
      <c r="I6" s="133"/>
      <c r="J6" s="133"/>
      <c r="K6" s="133"/>
      <c r="M6" s="163"/>
      <c r="N6" s="163"/>
      <c r="O6" s="163"/>
      <c r="P6" s="163"/>
      <c r="Q6" s="163"/>
    </row>
    <row r="7" spans="1:19" x14ac:dyDescent="0.3">
      <c r="A7" s="132" t="s">
        <v>22</v>
      </c>
      <c r="B7" s="132" t="s">
        <v>23</v>
      </c>
      <c r="C7" s="132"/>
      <c r="D7" s="132" t="s">
        <v>22</v>
      </c>
      <c r="E7" s="132" t="s">
        <v>23</v>
      </c>
      <c r="G7" s="133" t="s">
        <v>22</v>
      </c>
      <c r="H7" s="133" t="s">
        <v>23</v>
      </c>
      <c r="I7" s="133"/>
      <c r="J7" s="133" t="s">
        <v>22</v>
      </c>
      <c r="K7" s="133" t="s">
        <v>23</v>
      </c>
      <c r="M7" s="163" t="s">
        <v>22</v>
      </c>
      <c r="N7" s="163" t="s">
        <v>23</v>
      </c>
      <c r="O7" s="163"/>
      <c r="P7" s="163" t="s">
        <v>22</v>
      </c>
      <c r="Q7" s="163" t="s">
        <v>23</v>
      </c>
    </row>
    <row r="8" spans="1:19" x14ac:dyDescent="0.3">
      <c r="A8" s="122">
        <v>1</v>
      </c>
      <c r="B8" s="125">
        <f xml:space="preserve"> $B$3/(1+$B$4)^A8</f>
        <v>283055.33980582526</v>
      </c>
      <c r="C8" s="132"/>
      <c r="D8" s="122">
        <v>1</v>
      </c>
      <c r="E8" s="125">
        <f xml:space="preserve"> $B$3/(1+$B$4)^D8</f>
        <v>283055.33980582526</v>
      </c>
      <c r="G8" s="123">
        <v>1</v>
      </c>
      <c r="H8" s="126">
        <f xml:space="preserve"> $B$3/(1+$B$4)^G8</f>
        <v>283055.33980582526</v>
      </c>
      <c r="I8" s="133"/>
      <c r="J8" s="133">
        <v>1</v>
      </c>
      <c r="K8" s="126">
        <f xml:space="preserve"> $B$3/(1+$B$4)^J8</f>
        <v>283055.33980582526</v>
      </c>
      <c r="L8" s="1"/>
      <c r="M8" s="165">
        <v>1</v>
      </c>
      <c r="N8" s="167">
        <f xml:space="preserve"> $B$3/(1+$B$4)^M8</f>
        <v>283055.33980582526</v>
      </c>
      <c r="O8" s="163"/>
      <c r="P8" s="165">
        <v>1</v>
      </c>
      <c r="Q8" s="167">
        <f xml:space="preserve"> $B$3/(1+$B$4)^P8</f>
        <v>283055.33980582526</v>
      </c>
    </row>
    <row r="9" spans="1:19" x14ac:dyDescent="0.3">
      <c r="A9" s="122">
        <v>2</v>
      </c>
      <c r="B9" s="125">
        <f t="shared" ref="B9:B23" si="0" xml:space="preserve"> $B$3/(1+$B$4)^A9</f>
        <v>274811.00952021871</v>
      </c>
      <c r="C9" s="132"/>
      <c r="D9" s="122">
        <v>2</v>
      </c>
      <c r="E9" s="175">
        <f t="shared" ref="E9:E34" si="1" xml:space="preserve"> $B$3/(1+$B$4)^D9</f>
        <v>274811.00952021871</v>
      </c>
      <c r="G9" s="123">
        <v>2</v>
      </c>
      <c r="H9" s="126">
        <f t="shared" ref="H9:H21" si="2" xml:space="preserve"> $B$3/(1+$B$4)^G9</f>
        <v>274811.00952021871</v>
      </c>
      <c r="I9" s="133"/>
      <c r="J9" s="133">
        <v>2</v>
      </c>
      <c r="K9" s="126">
        <f t="shared" ref="K9:K33" si="3" xml:space="preserve"> $B$3/(1+$B$4)^J9</f>
        <v>274811.00952021871</v>
      </c>
      <c r="L9" s="1"/>
      <c r="M9" s="165">
        <v>2</v>
      </c>
      <c r="N9" s="167">
        <f t="shared" ref="N9:N14" si="4" xml:space="preserve"> $B$3/(1+$B$4)^M9</f>
        <v>274811.00952021871</v>
      </c>
      <c r="O9" s="163"/>
      <c r="P9" s="165">
        <v>2</v>
      </c>
      <c r="Q9" s="167">
        <f t="shared" ref="Q9:Q27" si="5" xml:space="preserve"> $B$3/(1+$B$4)^P9</f>
        <v>274811.00952021871</v>
      </c>
    </row>
    <row r="10" spans="1:19" x14ac:dyDescent="0.3">
      <c r="A10" s="122">
        <v>3</v>
      </c>
      <c r="B10" s="125">
        <f t="shared" si="0"/>
        <v>266806.80535943562</v>
      </c>
      <c r="C10" s="132"/>
      <c r="D10" s="122">
        <v>3</v>
      </c>
      <c r="E10" s="175">
        <f t="shared" si="1"/>
        <v>266806.80535943562</v>
      </c>
      <c r="G10" s="123">
        <v>3</v>
      </c>
      <c r="H10" s="126">
        <f t="shared" si="2"/>
        <v>266806.80535943562</v>
      </c>
      <c r="I10" s="133"/>
      <c r="J10" s="133">
        <v>3</v>
      </c>
      <c r="K10" s="126">
        <f t="shared" si="3"/>
        <v>266806.80535943562</v>
      </c>
      <c r="L10" s="1"/>
      <c r="M10" s="165">
        <v>3</v>
      </c>
      <c r="N10" s="167">
        <f t="shared" si="4"/>
        <v>266806.80535943562</v>
      </c>
      <c r="O10" s="163"/>
      <c r="P10" s="165">
        <v>3</v>
      </c>
      <c r="Q10" s="167">
        <f t="shared" si="5"/>
        <v>266806.80535943562</v>
      </c>
    </row>
    <row r="11" spans="1:19" x14ac:dyDescent="0.3">
      <c r="A11" s="122">
        <v>4</v>
      </c>
      <c r="B11" s="125">
        <f t="shared" si="0"/>
        <v>259035.73335867538</v>
      </c>
      <c r="C11" s="132"/>
      <c r="D11" s="122">
        <v>4</v>
      </c>
      <c r="E11" s="175">
        <f t="shared" si="1"/>
        <v>259035.73335867538</v>
      </c>
      <c r="G11" s="123">
        <v>4</v>
      </c>
      <c r="H11" s="126">
        <f t="shared" si="2"/>
        <v>259035.73335867538</v>
      </c>
      <c r="I11" s="133"/>
      <c r="J11" s="133">
        <v>4</v>
      </c>
      <c r="K11" s="126">
        <f t="shared" si="3"/>
        <v>259035.73335867538</v>
      </c>
      <c r="L11" s="1"/>
      <c r="M11" s="165">
        <v>4</v>
      </c>
      <c r="N11" s="167">
        <f t="shared" si="4"/>
        <v>259035.73335867538</v>
      </c>
      <c r="O11" s="163"/>
      <c r="P11" s="165">
        <v>4</v>
      </c>
      <c r="Q11" s="167">
        <f t="shared" si="5"/>
        <v>259035.73335867538</v>
      </c>
    </row>
    <row r="12" spans="1:19" x14ac:dyDescent="0.3">
      <c r="A12" s="122">
        <v>5</v>
      </c>
      <c r="B12" s="125">
        <f t="shared" si="0"/>
        <v>251491.00326084989</v>
      </c>
      <c r="C12" s="132"/>
      <c r="D12" s="122">
        <v>5</v>
      </c>
      <c r="E12" s="175">
        <f t="shared" si="1"/>
        <v>251491.00326084989</v>
      </c>
      <c r="G12" s="123">
        <v>5</v>
      </c>
      <c r="H12" s="126">
        <f t="shared" si="2"/>
        <v>251491.00326084989</v>
      </c>
      <c r="I12" s="133"/>
      <c r="J12" s="133">
        <v>5</v>
      </c>
      <c r="K12" s="126">
        <f t="shared" si="3"/>
        <v>251491.00326084989</v>
      </c>
      <c r="L12" s="1"/>
      <c r="M12" s="165">
        <v>5</v>
      </c>
      <c r="N12" s="167">
        <f t="shared" si="4"/>
        <v>251491.00326084989</v>
      </c>
      <c r="O12" s="163"/>
      <c r="P12" s="165">
        <v>5</v>
      </c>
      <c r="Q12" s="167">
        <f t="shared" si="5"/>
        <v>251491.00326084989</v>
      </c>
    </row>
    <row r="13" spans="1:19" x14ac:dyDescent="0.3">
      <c r="A13" s="122">
        <v>6</v>
      </c>
      <c r="B13" s="125">
        <f t="shared" si="0"/>
        <v>244166.0225833494</v>
      </c>
      <c r="C13" s="132"/>
      <c r="D13" s="122">
        <v>6</v>
      </c>
      <c r="E13" s="175">
        <f t="shared" si="1"/>
        <v>244166.0225833494</v>
      </c>
      <c r="G13" s="123">
        <v>6</v>
      </c>
      <c r="H13" s="126">
        <f t="shared" si="2"/>
        <v>244166.0225833494</v>
      </c>
      <c r="I13" s="133"/>
      <c r="J13" s="133">
        <v>6</v>
      </c>
      <c r="K13" s="126">
        <f t="shared" si="3"/>
        <v>244166.0225833494</v>
      </c>
      <c r="L13" s="1"/>
      <c r="M13" s="165">
        <v>6</v>
      </c>
      <c r="N13" s="167">
        <f t="shared" si="4"/>
        <v>244166.0225833494</v>
      </c>
      <c r="O13" s="163"/>
      <c r="P13" s="165">
        <v>6</v>
      </c>
      <c r="Q13" s="167">
        <f t="shared" si="5"/>
        <v>244166.0225833494</v>
      </c>
    </row>
    <row r="14" spans="1:19" x14ac:dyDescent="0.3">
      <c r="A14" s="122">
        <v>7</v>
      </c>
      <c r="B14" s="125">
        <f t="shared" si="0"/>
        <v>237054.39085762075</v>
      </c>
      <c r="C14" s="132"/>
      <c r="D14" s="122">
        <v>7</v>
      </c>
      <c r="E14" s="175">
        <f t="shared" si="1"/>
        <v>237054.39085762075</v>
      </c>
      <c r="G14" s="123">
        <v>7</v>
      </c>
      <c r="H14" s="126">
        <f t="shared" si="2"/>
        <v>237054.39085762075</v>
      </c>
      <c r="I14" s="133"/>
      <c r="J14" s="133">
        <v>7</v>
      </c>
      <c r="K14" s="126">
        <f t="shared" si="3"/>
        <v>237054.39085762075</v>
      </c>
      <c r="L14" s="1"/>
      <c r="M14" s="163">
        <f>N5</f>
        <v>6.7708799999999965</v>
      </c>
      <c r="N14" s="165">
        <f t="shared" si="4"/>
        <v>238665.29351895332</v>
      </c>
      <c r="O14" s="163"/>
      <c r="P14" s="165">
        <v>7</v>
      </c>
      <c r="Q14" s="167">
        <f t="shared" si="5"/>
        <v>237054.39085762075</v>
      </c>
    </row>
    <row r="15" spans="1:19" x14ac:dyDescent="0.3">
      <c r="A15" s="122">
        <v>8</v>
      </c>
      <c r="B15" s="125">
        <f t="shared" si="0"/>
        <v>230149.89403652505</v>
      </c>
      <c r="C15" s="132"/>
      <c r="D15" s="122">
        <v>8</v>
      </c>
      <c r="E15" s="175">
        <f t="shared" si="1"/>
        <v>230149.89403652505</v>
      </c>
      <c r="G15" s="123">
        <v>8</v>
      </c>
      <c r="H15" s="126">
        <f t="shared" si="2"/>
        <v>230149.89403652505</v>
      </c>
      <c r="I15" s="133"/>
      <c r="J15" s="133">
        <v>8</v>
      </c>
      <c r="K15" s="126">
        <f t="shared" si="3"/>
        <v>230149.89403652505</v>
      </c>
      <c r="L15" s="1"/>
      <c r="M15" s="163" t="s">
        <v>26</v>
      </c>
      <c r="N15" s="165">
        <f>SUM(N8:N14)</f>
        <v>1818031.2074073076</v>
      </c>
      <c r="O15" s="163"/>
      <c r="P15" s="165">
        <v>8</v>
      </c>
      <c r="Q15" s="167">
        <f t="shared" si="5"/>
        <v>230149.89403652505</v>
      </c>
    </row>
    <row r="16" spans="1:19" x14ac:dyDescent="0.3">
      <c r="A16" s="122">
        <v>9</v>
      </c>
      <c r="B16" s="125">
        <f t="shared" si="0"/>
        <v>223446.49906458741</v>
      </c>
      <c r="C16" s="132"/>
      <c r="D16" s="122">
        <v>9</v>
      </c>
      <c r="E16" s="175">
        <f t="shared" si="1"/>
        <v>223446.49906458741</v>
      </c>
      <c r="G16" s="123">
        <v>9</v>
      </c>
      <c r="H16" s="126">
        <f t="shared" si="2"/>
        <v>223446.49906458741</v>
      </c>
      <c r="I16" s="133"/>
      <c r="J16" s="133">
        <v>9</v>
      </c>
      <c r="K16" s="126">
        <f t="shared" si="3"/>
        <v>223446.49906458741</v>
      </c>
      <c r="L16" s="1"/>
      <c r="M16" s="163"/>
      <c r="N16" s="165"/>
      <c r="O16" s="163"/>
      <c r="P16" s="165">
        <v>9</v>
      </c>
      <c r="Q16" s="167">
        <f t="shared" si="5"/>
        <v>223446.49906458741</v>
      </c>
    </row>
    <row r="17" spans="1:17" x14ac:dyDescent="0.3">
      <c r="A17" s="122">
        <v>10</v>
      </c>
      <c r="B17" s="125">
        <f xml:space="preserve"> $B$3/(1+$B$4)^A17</f>
        <v>216938.34860639554</v>
      </c>
      <c r="C17" s="132"/>
      <c r="D17" s="122">
        <v>10</v>
      </c>
      <c r="E17" s="175">
        <f t="shared" si="1"/>
        <v>216938.34860639554</v>
      </c>
      <c r="G17" s="123">
        <v>10</v>
      </c>
      <c r="H17" s="126">
        <f t="shared" si="2"/>
        <v>216938.34860639554</v>
      </c>
      <c r="I17" s="133"/>
      <c r="J17" s="133">
        <v>10</v>
      </c>
      <c r="K17" s="126">
        <f t="shared" si="3"/>
        <v>216938.34860639554</v>
      </c>
      <c r="L17" s="1"/>
      <c r="M17" s="163"/>
      <c r="N17" s="165"/>
      <c r="O17" s="163"/>
      <c r="P17" s="165">
        <v>10</v>
      </c>
      <c r="Q17" s="167">
        <f t="shared" si="5"/>
        <v>216938.34860639554</v>
      </c>
    </row>
    <row r="18" spans="1:17" x14ac:dyDescent="0.3">
      <c r="A18" s="122">
        <v>11</v>
      </c>
      <c r="B18" s="125">
        <f t="shared" si="0"/>
        <v>210619.75592853935</v>
      </c>
      <c r="C18" s="132"/>
      <c r="D18" s="122">
        <v>11</v>
      </c>
      <c r="E18" s="175">
        <f t="shared" si="1"/>
        <v>210619.75592853935</v>
      </c>
      <c r="G18" s="123">
        <v>11</v>
      </c>
      <c r="H18" s="126">
        <f t="shared" si="2"/>
        <v>210619.75592853935</v>
      </c>
      <c r="I18" s="133"/>
      <c r="J18" s="133">
        <v>11</v>
      </c>
      <c r="K18" s="126">
        <f t="shared" si="3"/>
        <v>210619.75592853935</v>
      </c>
      <c r="L18" s="1"/>
      <c r="M18" s="163"/>
      <c r="N18" s="163"/>
      <c r="O18" s="163"/>
      <c r="P18" s="165">
        <v>11</v>
      </c>
      <c r="Q18" s="167">
        <f t="shared" si="5"/>
        <v>210619.75592853935</v>
      </c>
    </row>
    <row r="19" spans="1:17" x14ac:dyDescent="0.3">
      <c r="A19" s="122">
        <v>12</v>
      </c>
      <c r="B19" s="125">
        <f t="shared" si="0"/>
        <v>204485.19993062076</v>
      </c>
      <c r="C19" s="132"/>
      <c r="D19" s="122">
        <v>12</v>
      </c>
      <c r="E19" s="175">
        <f t="shared" si="1"/>
        <v>204485.19993062076</v>
      </c>
      <c r="G19" s="123">
        <v>12</v>
      </c>
      <c r="H19" s="126">
        <f t="shared" si="2"/>
        <v>204485.19993062076</v>
      </c>
      <c r="I19" s="133"/>
      <c r="J19" s="133">
        <v>12</v>
      </c>
      <c r="K19" s="126">
        <f t="shared" si="3"/>
        <v>204485.19993062076</v>
      </c>
      <c r="L19" s="1"/>
      <c r="M19" s="163"/>
      <c r="N19" s="163"/>
      <c r="O19" s="163"/>
      <c r="P19" s="165">
        <v>12</v>
      </c>
      <c r="Q19" s="167">
        <f t="shared" si="5"/>
        <v>204485.19993062076</v>
      </c>
    </row>
    <row r="20" spans="1:17" x14ac:dyDescent="0.3">
      <c r="A20" s="122">
        <v>13</v>
      </c>
      <c r="B20" s="125">
        <f t="shared" si="0"/>
        <v>198529.32032099104</v>
      </c>
      <c r="C20" s="132"/>
      <c r="D20" s="122">
        <v>13</v>
      </c>
      <c r="E20" s="175">
        <f t="shared" si="1"/>
        <v>198529.32032099104</v>
      </c>
      <c r="G20" s="123">
        <v>13</v>
      </c>
      <c r="H20" s="126">
        <f t="shared" si="2"/>
        <v>198529.32032099104</v>
      </c>
      <c r="I20" s="133"/>
      <c r="J20" s="133">
        <v>13</v>
      </c>
      <c r="K20" s="126">
        <f t="shared" si="3"/>
        <v>198529.32032099104</v>
      </c>
      <c r="L20" s="1"/>
      <c r="M20" s="163"/>
      <c r="N20" s="163"/>
      <c r="O20" s="163"/>
      <c r="P20" s="165">
        <v>13</v>
      </c>
      <c r="Q20" s="167">
        <f t="shared" si="5"/>
        <v>198529.32032099104</v>
      </c>
    </row>
    <row r="21" spans="1:17" x14ac:dyDescent="0.3">
      <c r="A21" s="122">
        <v>14</v>
      </c>
      <c r="B21" s="125">
        <f t="shared" si="0"/>
        <v>192746.91293300097</v>
      </c>
      <c r="C21" s="132"/>
      <c r="D21" s="122">
        <v>14</v>
      </c>
      <c r="E21" s="175">
        <f t="shared" si="1"/>
        <v>192746.91293300097</v>
      </c>
      <c r="G21" s="133">
        <f>H5</f>
        <v>13.997399999999997</v>
      </c>
      <c r="H21" s="126">
        <f t="shared" si="2"/>
        <v>192761.72665872573</v>
      </c>
      <c r="I21" s="133"/>
      <c r="J21" s="133">
        <v>14</v>
      </c>
      <c r="K21" s="126">
        <f t="shared" si="3"/>
        <v>192746.91293300097</v>
      </c>
      <c r="L21" s="1"/>
      <c r="M21" s="163"/>
      <c r="N21" s="163"/>
      <c r="O21" s="163"/>
      <c r="P21" s="165">
        <v>14</v>
      </c>
      <c r="Q21" s="167">
        <f t="shared" si="5"/>
        <v>192746.91293300097</v>
      </c>
    </row>
    <row r="22" spans="1:17" x14ac:dyDescent="0.3">
      <c r="A22" s="122">
        <v>15</v>
      </c>
      <c r="B22" s="125">
        <f t="shared" si="0"/>
        <v>187132.92517767084</v>
      </c>
      <c r="C22" s="132"/>
      <c r="D22" s="122">
        <v>15</v>
      </c>
      <c r="E22" s="175">
        <f t="shared" si="1"/>
        <v>187132.92517767084</v>
      </c>
      <c r="G22" s="133" t="s">
        <v>26</v>
      </c>
      <c r="H22" s="123">
        <f>SUM(H8:H21)</f>
        <v>3293351.0492923595</v>
      </c>
      <c r="I22" s="133"/>
      <c r="J22" s="133">
        <v>15</v>
      </c>
      <c r="K22" s="126">
        <f t="shared" si="3"/>
        <v>187132.92517767084</v>
      </c>
      <c r="L22" s="1"/>
      <c r="M22" s="163"/>
      <c r="N22" s="163"/>
      <c r="O22" s="163"/>
      <c r="P22" s="165">
        <v>15</v>
      </c>
      <c r="Q22" s="167">
        <f t="shared" si="5"/>
        <v>187132.92517767084</v>
      </c>
    </row>
    <row r="23" spans="1:17" x14ac:dyDescent="0.3">
      <c r="A23" s="132">
        <f>B5</f>
        <v>15.363879999999998</v>
      </c>
      <c r="B23" s="125">
        <f t="shared" si="0"/>
        <v>185130.93605687641</v>
      </c>
      <c r="C23" s="132"/>
      <c r="D23" s="122">
        <v>16</v>
      </c>
      <c r="E23" s="175">
        <f t="shared" si="1"/>
        <v>181682.45162880668</v>
      </c>
      <c r="G23" s="133"/>
      <c r="H23" s="123"/>
      <c r="I23" s="133"/>
      <c r="J23" s="133">
        <v>16</v>
      </c>
      <c r="K23" s="126">
        <f t="shared" si="3"/>
        <v>181682.45162880668</v>
      </c>
      <c r="L23" s="1"/>
      <c r="M23" s="163"/>
      <c r="N23" s="163"/>
      <c r="O23" s="163"/>
      <c r="P23" s="165">
        <v>16</v>
      </c>
      <c r="Q23" s="167">
        <f t="shared" si="5"/>
        <v>181682.45162880668</v>
      </c>
    </row>
    <row r="24" spans="1:17" x14ac:dyDescent="0.3">
      <c r="A24" s="132" t="s">
        <v>26</v>
      </c>
      <c r="B24" s="122">
        <f>SUM(B8:B23)</f>
        <v>3665600.0968011823</v>
      </c>
      <c r="C24" s="132"/>
      <c r="D24" s="122">
        <v>17</v>
      </c>
      <c r="E24" s="175">
        <f t="shared" si="1"/>
        <v>176390.72973670551</v>
      </c>
      <c r="G24" s="133"/>
      <c r="H24" s="123"/>
      <c r="I24" s="133"/>
      <c r="J24" s="133">
        <v>17</v>
      </c>
      <c r="K24" s="126">
        <f t="shared" si="3"/>
        <v>176390.72973670551</v>
      </c>
      <c r="L24" s="1"/>
      <c r="M24" s="163"/>
      <c r="N24" s="163"/>
      <c r="O24" s="163"/>
      <c r="P24" s="165">
        <v>17</v>
      </c>
      <c r="Q24" s="167">
        <f t="shared" si="5"/>
        <v>176390.72973670551</v>
      </c>
    </row>
    <row r="25" spans="1:17" x14ac:dyDescent="0.3">
      <c r="A25" s="132"/>
      <c r="B25" s="122"/>
      <c r="C25" s="132"/>
      <c r="D25" s="122">
        <v>18</v>
      </c>
      <c r="E25" s="175">
        <f t="shared" si="1"/>
        <v>171253.13566670439</v>
      </c>
      <c r="G25" s="133"/>
      <c r="H25" s="123"/>
      <c r="I25" s="133"/>
      <c r="J25" s="133">
        <v>18</v>
      </c>
      <c r="K25" s="126">
        <f t="shared" si="3"/>
        <v>171253.13566670439</v>
      </c>
      <c r="L25" s="1"/>
      <c r="M25" s="163"/>
      <c r="N25" s="163"/>
      <c r="O25" s="163"/>
      <c r="P25" s="165">
        <v>18</v>
      </c>
      <c r="Q25" s="167">
        <f t="shared" si="5"/>
        <v>171253.13566670439</v>
      </c>
    </row>
    <row r="26" spans="1:17" x14ac:dyDescent="0.3">
      <c r="A26" s="132"/>
      <c r="B26" s="122"/>
      <c r="C26" s="132"/>
      <c r="D26" s="122">
        <v>19</v>
      </c>
      <c r="E26" s="175">
        <f t="shared" si="1"/>
        <v>166265.18025893631</v>
      </c>
      <c r="G26" s="133"/>
      <c r="H26" s="133"/>
      <c r="I26" s="133"/>
      <c r="J26" s="133">
        <v>19</v>
      </c>
      <c r="K26" s="126">
        <f t="shared" si="3"/>
        <v>166265.18025893631</v>
      </c>
      <c r="L26" s="1"/>
      <c r="M26" s="163"/>
      <c r="N26" s="163"/>
      <c r="O26" s="163"/>
      <c r="P26" s="165">
        <v>19</v>
      </c>
      <c r="Q26" s="167">
        <f t="shared" si="5"/>
        <v>166265.18025893631</v>
      </c>
    </row>
    <row r="27" spans="1:17" x14ac:dyDescent="0.3">
      <c r="A27" s="132"/>
      <c r="B27" s="132"/>
      <c r="C27" s="132"/>
      <c r="D27" s="122">
        <v>20</v>
      </c>
      <c r="E27" s="175">
        <f t="shared" si="1"/>
        <v>161422.50510576341</v>
      </c>
      <c r="G27" s="133"/>
      <c r="H27" s="133"/>
      <c r="I27" s="133"/>
      <c r="J27" s="133">
        <v>20</v>
      </c>
      <c r="K27" s="126">
        <f t="shared" si="3"/>
        <v>161422.50510576341</v>
      </c>
      <c r="L27" s="1"/>
      <c r="M27" s="163"/>
      <c r="N27" s="163"/>
      <c r="O27" s="163"/>
      <c r="P27" s="163">
        <f>Q5</f>
        <v>19.349999999999994</v>
      </c>
      <c r="Q27" s="167">
        <f t="shared" si="5"/>
        <v>164553.93756764365</v>
      </c>
    </row>
    <row r="28" spans="1:17" x14ac:dyDescent="0.3">
      <c r="A28" s="132"/>
      <c r="B28" s="132"/>
      <c r="C28" s="132"/>
      <c r="D28" s="122">
        <v>21</v>
      </c>
      <c r="E28" s="175">
        <f t="shared" si="1"/>
        <v>156720.87874345965</v>
      </c>
      <c r="G28" s="133"/>
      <c r="H28" s="133"/>
      <c r="I28" s="133"/>
      <c r="J28" s="133">
        <v>21</v>
      </c>
      <c r="K28" s="126">
        <f t="shared" si="3"/>
        <v>156720.87874345965</v>
      </c>
      <c r="L28" s="1"/>
      <c r="M28" s="163"/>
      <c r="N28" s="163"/>
      <c r="O28" s="163"/>
      <c r="P28" s="163" t="s">
        <v>26</v>
      </c>
      <c r="Q28" s="165">
        <f>SUM(Q8:Q27)</f>
        <v>4340614.5956031019</v>
      </c>
    </row>
    <row r="29" spans="1:17" x14ac:dyDescent="0.3">
      <c r="A29" s="132"/>
      <c r="B29" s="132"/>
      <c r="C29" s="132"/>
      <c r="D29" s="122">
        <v>22</v>
      </c>
      <c r="E29" s="175">
        <f t="shared" si="1"/>
        <v>152156.19295481517</v>
      </c>
      <c r="G29" s="133"/>
      <c r="H29" s="133"/>
      <c r="I29" s="133"/>
      <c r="J29" s="133">
        <v>22</v>
      </c>
      <c r="K29" s="126">
        <f t="shared" si="3"/>
        <v>152156.19295481517</v>
      </c>
      <c r="L29" s="1"/>
      <c r="M29" s="163"/>
      <c r="N29" s="163"/>
      <c r="O29" s="163"/>
      <c r="P29" s="163"/>
      <c r="Q29" s="163"/>
    </row>
    <row r="30" spans="1:17" x14ac:dyDescent="0.3">
      <c r="A30" s="132"/>
      <c r="B30" s="132"/>
      <c r="C30" s="132"/>
      <c r="D30" s="122">
        <v>23</v>
      </c>
      <c r="E30" s="175">
        <f t="shared" si="1"/>
        <v>147724.45917943219</v>
      </c>
      <c r="G30" s="133"/>
      <c r="H30" s="133"/>
      <c r="I30" s="133"/>
      <c r="J30" s="133">
        <v>23</v>
      </c>
      <c r="K30" s="126">
        <f t="shared" si="3"/>
        <v>147724.45917943219</v>
      </c>
      <c r="L30" s="1"/>
      <c r="M30" s="163"/>
      <c r="N30" s="163"/>
      <c r="O30" s="163"/>
      <c r="P30" s="163"/>
      <c r="Q30" s="166"/>
    </row>
    <row r="31" spans="1:17" x14ac:dyDescent="0.3">
      <c r="A31" s="132"/>
      <c r="B31" s="132"/>
      <c r="C31" s="132"/>
      <c r="D31" s="122">
        <v>24</v>
      </c>
      <c r="E31" s="175">
        <f t="shared" si="1"/>
        <v>143421.80502857495</v>
      </c>
      <c r="G31" s="133"/>
      <c r="H31" s="133"/>
      <c r="I31" s="133"/>
      <c r="J31" s="133">
        <v>24</v>
      </c>
      <c r="K31" s="126">
        <f t="shared" si="3"/>
        <v>143421.80502857495</v>
      </c>
      <c r="L31" s="1"/>
      <c r="M31" s="163"/>
      <c r="N31" s="163"/>
      <c r="O31" s="163"/>
      <c r="P31" s="163"/>
      <c r="Q31" s="166"/>
    </row>
    <row r="32" spans="1:17" x14ac:dyDescent="0.3">
      <c r="A32" s="132"/>
      <c r="B32" s="132"/>
      <c r="C32" s="132"/>
      <c r="D32" s="122">
        <v>25</v>
      </c>
      <c r="E32" s="175">
        <f t="shared" si="1"/>
        <v>139244.4709015291</v>
      </c>
      <c r="G32" s="133"/>
      <c r="H32" s="133"/>
      <c r="I32" s="133"/>
      <c r="J32" s="133">
        <v>25</v>
      </c>
      <c r="K32" s="126">
        <f t="shared" si="3"/>
        <v>139244.4709015291</v>
      </c>
      <c r="L32" s="1"/>
      <c r="M32" s="163"/>
      <c r="N32" s="163"/>
      <c r="O32" s="163"/>
      <c r="P32" s="163"/>
      <c r="Q32" s="163"/>
    </row>
    <row r="33" spans="1:18" x14ac:dyDescent="0.3">
      <c r="A33" s="132"/>
      <c r="B33" s="132"/>
      <c r="C33" s="132"/>
      <c r="D33" s="132">
        <v>26</v>
      </c>
      <c r="E33" s="175">
        <f t="shared" si="1"/>
        <v>135188.80670051367</v>
      </c>
      <c r="G33" s="133"/>
      <c r="H33" s="133"/>
      <c r="I33" s="133"/>
      <c r="J33" s="133">
        <f>K5</f>
        <v>25.22</v>
      </c>
      <c r="K33" s="126">
        <f t="shared" si="3"/>
        <v>138341.91077645615</v>
      </c>
      <c r="L33" s="1"/>
      <c r="M33" s="163"/>
      <c r="N33" s="163"/>
      <c r="O33" s="163"/>
      <c r="P33" s="163"/>
      <c r="Q33" s="163"/>
    </row>
    <row r="34" spans="1:18" x14ac:dyDescent="0.3">
      <c r="A34" s="132"/>
      <c r="B34" s="132"/>
      <c r="C34" s="132"/>
      <c r="D34" s="132">
        <f>E5</f>
        <v>26.540539999999996</v>
      </c>
      <c r="E34" s="175">
        <f t="shared" si="1"/>
        <v>133045.96294073289</v>
      </c>
      <c r="G34" s="133"/>
      <c r="H34" s="133"/>
      <c r="I34" s="133"/>
      <c r="J34" s="133" t="s">
        <v>26</v>
      </c>
      <c r="K34" s="123">
        <f>SUM(K8:K33)</f>
        <v>5215092.8807254881</v>
      </c>
      <c r="M34" s="163"/>
      <c r="N34" s="163"/>
      <c r="O34" s="163"/>
      <c r="P34" s="163"/>
      <c r="Q34" s="163"/>
    </row>
    <row r="35" spans="1:18" x14ac:dyDescent="0.3">
      <c r="A35" s="132"/>
      <c r="B35" s="132"/>
      <c r="C35" s="132"/>
      <c r="D35" s="132" t="s">
        <v>26</v>
      </c>
      <c r="E35" s="132">
        <f>SUM(E8:E34)</f>
        <v>5344985.7395902788</v>
      </c>
      <c r="G35" s="133"/>
      <c r="H35" s="133"/>
      <c r="I35" s="133"/>
      <c r="J35" s="133"/>
      <c r="K35" s="133"/>
      <c r="M35" s="163"/>
      <c r="N35" s="163"/>
      <c r="O35" s="163"/>
      <c r="P35" s="163"/>
      <c r="Q35" s="163"/>
    </row>
    <row r="36" spans="1:18" x14ac:dyDescent="0.3">
      <c r="A36" s="187" t="s">
        <v>33</v>
      </c>
      <c r="B36" s="187"/>
      <c r="C36" s="187"/>
      <c r="D36" s="187"/>
      <c r="E36" s="122">
        <f>E35-B24</f>
        <v>1679385.6427890966</v>
      </c>
      <c r="G36" s="192" t="str">
        <f>A36</f>
        <v>Difference</v>
      </c>
      <c r="H36" s="192"/>
      <c r="I36" s="192"/>
      <c r="J36" s="192"/>
      <c r="K36" s="123">
        <f>K34-H22</f>
        <v>1921741.8314331286</v>
      </c>
      <c r="M36" s="190" t="str">
        <f>G36</f>
        <v>Difference</v>
      </c>
      <c r="N36" s="190"/>
      <c r="O36" s="190"/>
      <c r="P36" s="190"/>
      <c r="Q36" s="165">
        <f>Q28-N15</f>
        <v>2522583.3881957941</v>
      </c>
    </row>
    <row r="39" spans="1:18" ht="17.399999999999999" x14ac:dyDescent="0.3">
      <c r="A39" s="127" t="s">
        <v>102</v>
      </c>
      <c r="B39" s="128" t="s">
        <v>104</v>
      </c>
      <c r="C39" s="128">
        <f>'2. Indirect Cost Savings'!I3</f>
        <v>122.83329999999999</v>
      </c>
    </row>
    <row r="40" spans="1:18" x14ac:dyDescent="0.3">
      <c r="A40" s="188" t="s">
        <v>29</v>
      </c>
      <c r="B40" s="188"/>
      <c r="C40" s="129"/>
      <c r="D40" s="188" t="s">
        <v>28</v>
      </c>
      <c r="E40" s="188"/>
      <c r="F40" s="130"/>
      <c r="G40" s="133" t="s">
        <v>24</v>
      </c>
      <c r="H40" s="133"/>
      <c r="I40" s="133"/>
      <c r="J40" s="133" t="s">
        <v>25</v>
      </c>
      <c r="K40" s="133"/>
      <c r="L40" s="130"/>
      <c r="M40" s="134" t="s">
        <v>30</v>
      </c>
      <c r="N40" s="134"/>
      <c r="O40" s="134"/>
      <c r="P40" s="134" t="s">
        <v>27</v>
      </c>
      <c r="Q40" s="134"/>
    </row>
    <row r="41" spans="1:18" x14ac:dyDescent="0.3">
      <c r="A41" s="132" t="s">
        <v>20</v>
      </c>
      <c r="B41" s="122">
        <f>B3/$C$39</f>
        <v>2373.5176047537598</v>
      </c>
      <c r="C41" s="132"/>
      <c r="D41" s="132" t="s">
        <v>20</v>
      </c>
      <c r="E41" s="122">
        <f>B41</f>
        <v>2373.5176047537598</v>
      </c>
      <c r="F41" s="1"/>
      <c r="G41" s="123" t="s">
        <v>20</v>
      </c>
      <c r="H41" s="123">
        <f>E41</f>
        <v>2373.5176047537598</v>
      </c>
      <c r="I41" s="123"/>
      <c r="J41" s="123" t="s">
        <v>20</v>
      </c>
      <c r="K41" s="123">
        <f>H41</f>
        <v>2373.5176047537598</v>
      </c>
      <c r="L41" s="1"/>
      <c r="M41" s="124" t="s">
        <v>20</v>
      </c>
      <c r="N41" s="124">
        <f>K41</f>
        <v>2373.5176047537598</v>
      </c>
      <c r="O41" s="124"/>
      <c r="P41" s="124" t="s">
        <v>20</v>
      </c>
      <c r="Q41" s="124">
        <f>N41</f>
        <v>2373.5176047537598</v>
      </c>
    </row>
    <row r="42" spans="1:18" x14ac:dyDescent="0.3">
      <c r="A42" s="132" t="s">
        <v>21</v>
      </c>
      <c r="B42" s="132">
        <f>B4</f>
        <v>0.03</v>
      </c>
      <c r="C42" s="132"/>
      <c r="D42" s="132" t="s">
        <v>21</v>
      </c>
      <c r="E42" s="132">
        <f>B42</f>
        <v>0.03</v>
      </c>
      <c r="G42" s="133" t="s">
        <v>21</v>
      </c>
      <c r="H42" s="133">
        <f>B42</f>
        <v>0.03</v>
      </c>
      <c r="I42" s="133"/>
      <c r="J42" s="133" t="s">
        <v>21</v>
      </c>
      <c r="K42" s="133">
        <f>H42</f>
        <v>0.03</v>
      </c>
      <c r="M42" s="134" t="s">
        <v>21</v>
      </c>
      <c r="N42" s="134">
        <f>K42</f>
        <v>0.03</v>
      </c>
      <c r="O42" s="134"/>
      <c r="P42" s="134" t="s">
        <v>21</v>
      </c>
      <c r="Q42" s="134">
        <f>N42</f>
        <v>0.03</v>
      </c>
    </row>
    <row r="43" spans="1:18" x14ac:dyDescent="0.3">
      <c r="A43" s="132" t="s">
        <v>19</v>
      </c>
      <c r="B43" s="132">
        <f>B5</f>
        <v>15.363879999999998</v>
      </c>
      <c r="C43" s="132"/>
      <c r="D43" s="132" t="str">
        <f>A43</f>
        <v>DALY</v>
      </c>
      <c r="E43" s="132">
        <f>E5</f>
        <v>26.540539999999996</v>
      </c>
      <c r="G43" s="133" t="str">
        <f>D43</f>
        <v>DALY</v>
      </c>
      <c r="H43" s="133">
        <f>H5</f>
        <v>13.997399999999997</v>
      </c>
      <c r="I43" s="133"/>
      <c r="J43" s="133" t="str">
        <f>G43</f>
        <v>DALY</v>
      </c>
      <c r="K43" s="133">
        <f>K5</f>
        <v>25.22</v>
      </c>
      <c r="M43" s="134" t="str">
        <f>G43</f>
        <v>DALY</v>
      </c>
      <c r="N43" s="134">
        <f>N5</f>
        <v>6.7708799999999965</v>
      </c>
      <c r="O43" s="134"/>
      <c r="P43" s="134" t="str">
        <f>M43</f>
        <v>DALY</v>
      </c>
      <c r="Q43" s="134">
        <f>Q5</f>
        <v>19.349999999999994</v>
      </c>
    </row>
    <row r="44" spans="1:18" x14ac:dyDescent="0.3">
      <c r="A44" s="132"/>
      <c r="B44" s="132"/>
      <c r="C44" s="132"/>
      <c r="D44" s="132"/>
      <c r="E44" s="132"/>
      <c r="G44" s="133"/>
      <c r="H44" s="133"/>
      <c r="I44" s="133"/>
      <c r="J44" s="133"/>
      <c r="K44" s="133"/>
      <c r="M44" s="134"/>
      <c r="N44" s="134"/>
      <c r="O44" s="134"/>
      <c r="P44" s="134"/>
      <c r="Q44" s="134"/>
    </row>
    <row r="45" spans="1:18" x14ac:dyDescent="0.3">
      <c r="A45" s="132" t="s">
        <v>22</v>
      </c>
      <c r="B45" s="132" t="s">
        <v>23</v>
      </c>
      <c r="C45" s="132"/>
      <c r="D45" s="132" t="s">
        <v>22</v>
      </c>
      <c r="E45" s="132" t="s">
        <v>23</v>
      </c>
      <c r="G45" s="133" t="s">
        <v>22</v>
      </c>
      <c r="H45" s="133" t="s">
        <v>23</v>
      </c>
      <c r="I45" s="133"/>
      <c r="J45" s="133" t="s">
        <v>22</v>
      </c>
      <c r="K45" s="133" t="s">
        <v>23</v>
      </c>
      <c r="M45" s="134" t="s">
        <v>22</v>
      </c>
      <c r="N45" s="134" t="s">
        <v>23</v>
      </c>
      <c r="O45" s="134"/>
      <c r="P45" s="134" t="s">
        <v>22</v>
      </c>
      <c r="Q45" s="134" t="s">
        <v>23</v>
      </c>
    </row>
    <row r="46" spans="1:18" x14ac:dyDescent="0.3">
      <c r="A46" s="122">
        <v>1</v>
      </c>
      <c r="B46" s="125">
        <f>B8/$C$39</f>
        <v>2304.3860240327767</v>
      </c>
      <c r="C46" s="122"/>
      <c r="D46" s="122">
        <v>1</v>
      </c>
      <c r="E46" s="125">
        <f t="shared" ref="E46:E72" si="6">E8/$C$39</f>
        <v>2304.3860240327767</v>
      </c>
      <c r="G46" s="123">
        <v>1</v>
      </c>
      <c r="H46" s="123">
        <f t="shared" ref="H46:H59" si="7">H8/$C$39</f>
        <v>2304.3860240327767</v>
      </c>
      <c r="I46" s="123"/>
      <c r="J46" s="123">
        <v>1</v>
      </c>
      <c r="K46" s="123">
        <f t="shared" ref="K46:K71" si="8">K8/$C$39</f>
        <v>2304.3860240327767</v>
      </c>
      <c r="M46" s="124">
        <v>1</v>
      </c>
      <c r="N46" s="124">
        <f t="shared" ref="N46:N52" si="9">N8/$C$39</f>
        <v>2304.3860240327767</v>
      </c>
      <c r="O46" s="124"/>
      <c r="P46" s="124">
        <v>1</v>
      </c>
      <c r="Q46" s="124">
        <f t="shared" ref="Q46:Q65" si="10">Q8/$C$39</f>
        <v>2304.3860240327767</v>
      </c>
      <c r="R46" s="1"/>
    </row>
    <row r="47" spans="1:18" x14ac:dyDescent="0.3">
      <c r="A47" s="122">
        <v>2</v>
      </c>
      <c r="B47" s="125">
        <f t="shared" ref="B47:B61" si="11">B9/$C$39</f>
        <v>2237.2679844978416</v>
      </c>
      <c r="C47" s="122"/>
      <c r="D47" s="122">
        <v>2</v>
      </c>
      <c r="E47" s="125">
        <f t="shared" si="6"/>
        <v>2237.2679844978416</v>
      </c>
      <c r="G47" s="123">
        <v>2</v>
      </c>
      <c r="H47" s="123">
        <f t="shared" si="7"/>
        <v>2237.2679844978416</v>
      </c>
      <c r="I47" s="123"/>
      <c r="J47" s="123">
        <v>2</v>
      </c>
      <c r="K47" s="123">
        <f t="shared" si="8"/>
        <v>2237.2679844978416</v>
      </c>
      <c r="M47" s="124">
        <v>2</v>
      </c>
      <c r="N47" s="124">
        <f t="shared" si="9"/>
        <v>2237.2679844978416</v>
      </c>
      <c r="O47" s="124"/>
      <c r="P47" s="124">
        <v>2</v>
      </c>
      <c r="Q47" s="124">
        <f t="shared" si="10"/>
        <v>2237.2679844978416</v>
      </c>
      <c r="R47" s="1"/>
    </row>
    <row r="48" spans="1:18" x14ac:dyDescent="0.3">
      <c r="A48" s="122">
        <v>3</v>
      </c>
      <c r="B48" s="125">
        <f t="shared" si="11"/>
        <v>2172.1048393182928</v>
      </c>
      <c r="C48" s="122"/>
      <c r="D48" s="122">
        <v>3</v>
      </c>
      <c r="E48" s="125">
        <f t="shared" si="6"/>
        <v>2172.1048393182928</v>
      </c>
      <c r="G48" s="123">
        <v>3</v>
      </c>
      <c r="H48" s="123">
        <f t="shared" si="7"/>
        <v>2172.1048393182928</v>
      </c>
      <c r="I48" s="123"/>
      <c r="J48" s="123">
        <v>3</v>
      </c>
      <c r="K48" s="123">
        <f t="shared" si="8"/>
        <v>2172.1048393182928</v>
      </c>
      <c r="M48" s="124">
        <v>3</v>
      </c>
      <c r="N48" s="124">
        <f t="shared" si="9"/>
        <v>2172.1048393182928</v>
      </c>
      <c r="O48" s="124"/>
      <c r="P48" s="124">
        <v>3</v>
      </c>
      <c r="Q48" s="124">
        <f t="shared" si="10"/>
        <v>2172.1048393182928</v>
      </c>
      <c r="R48" s="1"/>
    </row>
    <row r="49" spans="1:18" x14ac:dyDescent="0.3">
      <c r="A49" s="122">
        <v>4</v>
      </c>
      <c r="B49" s="125">
        <f t="shared" si="11"/>
        <v>2108.8396498235852</v>
      </c>
      <c r="C49" s="122"/>
      <c r="D49" s="122">
        <v>4</v>
      </c>
      <c r="E49" s="125">
        <f t="shared" si="6"/>
        <v>2108.8396498235852</v>
      </c>
      <c r="G49" s="123">
        <v>4</v>
      </c>
      <c r="H49" s="123">
        <f t="shared" si="7"/>
        <v>2108.8396498235852</v>
      </c>
      <c r="I49" s="123"/>
      <c r="J49" s="123">
        <v>4</v>
      </c>
      <c r="K49" s="123">
        <f t="shared" si="8"/>
        <v>2108.8396498235852</v>
      </c>
      <c r="M49" s="124">
        <v>4</v>
      </c>
      <c r="N49" s="124">
        <f t="shared" si="9"/>
        <v>2108.8396498235852</v>
      </c>
      <c r="O49" s="124"/>
      <c r="P49" s="124">
        <v>4</v>
      </c>
      <c r="Q49" s="124">
        <f t="shared" si="10"/>
        <v>2108.8396498235852</v>
      </c>
      <c r="R49" s="1"/>
    </row>
    <row r="50" spans="1:18" x14ac:dyDescent="0.3">
      <c r="A50" s="122">
        <v>5</v>
      </c>
      <c r="B50" s="125">
        <f t="shared" si="11"/>
        <v>2047.4171357510536</v>
      </c>
      <c r="C50" s="122"/>
      <c r="D50" s="122">
        <v>5</v>
      </c>
      <c r="E50" s="125">
        <f t="shared" si="6"/>
        <v>2047.4171357510536</v>
      </c>
      <c r="G50" s="123">
        <v>5</v>
      </c>
      <c r="H50" s="123">
        <f t="shared" si="7"/>
        <v>2047.4171357510536</v>
      </c>
      <c r="I50" s="123"/>
      <c r="J50" s="123">
        <v>5</v>
      </c>
      <c r="K50" s="123">
        <f t="shared" si="8"/>
        <v>2047.4171357510536</v>
      </c>
      <c r="M50" s="124">
        <v>5</v>
      </c>
      <c r="N50" s="124">
        <f t="shared" si="9"/>
        <v>2047.4171357510536</v>
      </c>
      <c r="O50" s="124"/>
      <c r="P50" s="124">
        <v>5</v>
      </c>
      <c r="Q50" s="124">
        <f t="shared" si="10"/>
        <v>2047.4171357510536</v>
      </c>
      <c r="R50" s="1"/>
    </row>
    <row r="51" spans="1:18" x14ac:dyDescent="0.3">
      <c r="A51" s="122">
        <v>6</v>
      </c>
      <c r="B51" s="125">
        <f t="shared" si="11"/>
        <v>1987.7836269427705</v>
      </c>
      <c r="C51" s="122"/>
      <c r="D51" s="122">
        <v>6</v>
      </c>
      <c r="E51" s="125">
        <f t="shared" si="6"/>
        <v>1987.7836269427705</v>
      </c>
      <c r="G51" s="123">
        <v>6</v>
      </c>
      <c r="H51" s="123">
        <f t="shared" si="7"/>
        <v>1987.7836269427705</v>
      </c>
      <c r="I51" s="123"/>
      <c r="J51" s="123">
        <v>6</v>
      </c>
      <c r="K51" s="123">
        <f t="shared" si="8"/>
        <v>1987.7836269427705</v>
      </c>
      <c r="M51" s="124">
        <v>6</v>
      </c>
      <c r="N51" s="124">
        <f t="shared" si="9"/>
        <v>1987.7836269427705</v>
      </c>
      <c r="O51" s="124"/>
      <c r="P51" s="124">
        <v>6</v>
      </c>
      <c r="Q51" s="124">
        <f t="shared" si="10"/>
        <v>1987.7836269427705</v>
      </c>
      <c r="R51" s="1"/>
    </row>
    <row r="52" spans="1:18" x14ac:dyDescent="0.3">
      <c r="A52" s="122">
        <v>7</v>
      </c>
      <c r="B52" s="125">
        <f t="shared" si="11"/>
        <v>1929.8870164492914</v>
      </c>
      <c r="C52" s="122"/>
      <c r="D52" s="122">
        <v>7</v>
      </c>
      <c r="E52" s="125">
        <f t="shared" si="6"/>
        <v>1929.8870164492914</v>
      </c>
      <c r="G52" s="123">
        <v>7</v>
      </c>
      <c r="H52" s="123">
        <f t="shared" si="7"/>
        <v>1929.8870164492914</v>
      </c>
      <c r="I52" s="123"/>
      <c r="J52" s="123">
        <v>7</v>
      </c>
      <c r="K52" s="123">
        <f t="shared" si="8"/>
        <v>1929.8870164492914</v>
      </c>
      <c r="M52" s="134">
        <f>N43</f>
        <v>6.7708799999999965</v>
      </c>
      <c r="N52" s="124">
        <f t="shared" si="9"/>
        <v>1943.0015599919022</v>
      </c>
      <c r="O52" s="124"/>
      <c r="P52" s="124">
        <v>7</v>
      </c>
      <c r="Q52" s="124">
        <f t="shared" si="10"/>
        <v>1929.8870164492914</v>
      </c>
      <c r="R52" s="1"/>
    </row>
    <row r="53" spans="1:18" x14ac:dyDescent="0.3">
      <c r="A53" s="122">
        <v>8</v>
      </c>
      <c r="B53" s="125">
        <f t="shared" si="11"/>
        <v>1873.6767149993125</v>
      </c>
      <c r="C53" s="122"/>
      <c r="D53" s="122">
        <v>8</v>
      </c>
      <c r="E53" s="125">
        <f t="shared" si="6"/>
        <v>1873.6767149993125</v>
      </c>
      <c r="G53" s="123">
        <v>8</v>
      </c>
      <c r="H53" s="123">
        <f t="shared" si="7"/>
        <v>1873.6767149993125</v>
      </c>
      <c r="I53" s="123"/>
      <c r="J53" s="123">
        <v>8</v>
      </c>
      <c r="K53" s="123">
        <f t="shared" si="8"/>
        <v>1873.6767149993125</v>
      </c>
      <c r="M53" s="134" t="s">
        <v>26</v>
      </c>
      <c r="N53" s="124">
        <f>SUM(N46:N52)</f>
        <v>14800.800820358223</v>
      </c>
      <c r="O53" s="124"/>
      <c r="P53" s="124">
        <v>8</v>
      </c>
      <c r="Q53" s="124">
        <f t="shared" si="10"/>
        <v>1873.6767149993125</v>
      </c>
      <c r="R53" s="1"/>
    </row>
    <row r="54" spans="1:18" x14ac:dyDescent="0.3">
      <c r="A54" s="122">
        <v>9</v>
      </c>
      <c r="B54" s="125">
        <f t="shared" si="11"/>
        <v>1819.103606795449</v>
      </c>
      <c r="C54" s="122"/>
      <c r="D54" s="122">
        <v>9</v>
      </c>
      <c r="E54" s="125">
        <f t="shared" si="6"/>
        <v>1819.103606795449</v>
      </c>
      <c r="G54" s="123">
        <v>9</v>
      </c>
      <c r="H54" s="123">
        <f t="shared" si="7"/>
        <v>1819.103606795449</v>
      </c>
      <c r="I54" s="123"/>
      <c r="J54" s="123">
        <v>9</v>
      </c>
      <c r="K54" s="123">
        <f t="shared" si="8"/>
        <v>1819.103606795449</v>
      </c>
      <c r="M54" s="134"/>
      <c r="N54" s="124"/>
      <c r="O54" s="124"/>
      <c r="P54" s="124">
        <v>9</v>
      </c>
      <c r="Q54" s="124">
        <f t="shared" si="10"/>
        <v>1819.103606795449</v>
      </c>
      <c r="R54" s="1"/>
    </row>
    <row r="55" spans="1:18" x14ac:dyDescent="0.3">
      <c r="A55" s="122">
        <v>10</v>
      </c>
      <c r="B55" s="125">
        <f t="shared" si="11"/>
        <v>1766.1200065975231</v>
      </c>
      <c r="C55" s="122"/>
      <c r="D55" s="122">
        <v>10</v>
      </c>
      <c r="E55" s="125">
        <f t="shared" si="6"/>
        <v>1766.1200065975231</v>
      </c>
      <c r="G55" s="123">
        <v>10</v>
      </c>
      <c r="H55" s="123">
        <f t="shared" si="7"/>
        <v>1766.1200065975231</v>
      </c>
      <c r="I55" s="123"/>
      <c r="J55" s="123">
        <v>10</v>
      </c>
      <c r="K55" s="123">
        <f t="shared" si="8"/>
        <v>1766.1200065975231</v>
      </c>
      <c r="M55" s="134"/>
      <c r="N55" s="124"/>
      <c r="O55" s="124"/>
      <c r="P55" s="124">
        <v>10</v>
      </c>
      <c r="Q55" s="124">
        <f t="shared" si="10"/>
        <v>1766.1200065975231</v>
      </c>
      <c r="R55" s="1"/>
    </row>
    <row r="56" spans="1:18" x14ac:dyDescent="0.3">
      <c r="A56" s="122">
        <v>11</v>
      </c>
      <c r="B56" s="125">
        <f t="shared" si="11"/>
        <v>1714.6796180558476</v>
      </c>
      <c r="C56" s="122"/>
      <c r="D56" s="122">
        <v>11</v>
      </c>
      <c r="E56" s="125">
        <f t="shared" si="6"/>
        <v>1714.6796180558476</v>
      </c>
      <c r="G56" s="123">
        <v>11</v>
      </c>
      <c r="H56" s="123">
        <f t="shared" si="7"/>
        <v>1714.6796180558476</v>
      </c>
      <c r="I56" s="123"/>
      <c r="J56" s="123">
        <v>11</v>
      </c>
      <c r="K56" s="123">
        <f t="shared" si="8"/>
        <v>1714.6796180558476</v>
      </c>
      <c r="M56" s="134"/>
      <c r="N56" s="124"/>
      <c r="O56" s="124"/>
      <c r="P56" s="124">
        <v>11</v>
      </c>
      <c r="Q56" s="124">
        <f t="shared" si="10"/>
        <v>1714.6796180558476</v>
      </c>
      <c r="R56" s="1"/>
    </row>
    <row r="57" spans="1:18" x14ac:dyDescent="0.3">
      <c r="A57" s="122">
        <v>12</v>
      </c>
      <c r="B57" s="125">
        <f t="shared" si="11"/>
        <v>1664.7374932581049</v>
      </c>
      <c r="C57" s="122"/>
      <c r="D57" s="122">
        <v>12</v>
      </c>
      <c r="E57" s="125">
        <f t="shared" si="6"/>
        <v>1664.7374932581049</v>
      </c>
      <c r="G57" s="123">
        <v>12</v>
      </c>
      <c r="H57" s="123">
        <f t="shared" si="7"/>
        <v>1664.7374932581049</v>
      </c>
      <c r="I57" s="123"/>
      <c r="J57" s="123">
        <v>12</v>
      </c>
      <c r="K57" s="123">
        <f t="shared" si="8"/>
        <v>1664.7374932581049</v>
      </c>
      <c r="M57" s="134"/>
      <c r="N57" s="124"/>
      <c r="O57" s="124"/>
      <c r="P57" s="124">
        <v>12</v>
      </c>
      <c r="Q57" s="124">
        <f t="shared" si="10"/>
        <v>1664.7374932581049</v>
      </c>
      <c r="R57" s="1"/>
    </row>
    <row r="58" spans="1:18" x14ac:dyDescent="0.3">
      <c r="A58" s="122">
        <v>13</v>
      </c>
      <c r="B58" s="125">
        <f t="shared" si="11"/>
        <v>1616.2499934544708</v>
      </c>
      <c r="C58" s="122"/>
      <c r="D58" s="122">
        <v>13</v>
      </c>
      <c r="E58" s="125">
        <f t="shared" si="6"/>
        <v>1616.2499934544708</v>
      </c>
      <c r="G58" s="123">
        <v>13</v>
      </c>
      <c r="H58" s="123">
        <f t="shared" si="7"/>
        <v>1616.2499934544708</v>
      </c>
      <c r="I58" s="123"/>
      <c r="J58" s="123">
        <v>13</v>
      </c>
      <c r="K58" s="123">
        <f t="shared" si="8"/>
        <v>1616.2499934544708</v>
      </c>
      <c r="M58" s="134"/>
      <c r="N58" s="134"/>
      <c r="O58" s="134"/>
      <c r="P58" s="124">
        <v>13</v>
      </c>
      <c r="Q58" s="124">
        <f t="shared" si="10"/>
        <v>1616.2499934544708</v>
      </c>
      <c r="R58" s="1"/>
    </row>
    <row r="59" spans="1:18" x14ac:dyDescent="0.3">
      <c r="A59" s="122">
        <v>14</v>
      </c>
      <c r="B59" s="125">
        <f t="shared" si="11"/>
        <v>1569.1747509266704</v>
      </c>
      <c r="C59" s="122"/>
      <c r="D59" s="122">
        <v>14</v>
      </c>
      <c r="E59" s="125">
        <f t="shared" si="6"/>
        <v>1569.1747509266704</v>
      </c>
      <c r="G59" s="133">
        <f>H43</f>
        <v>13.997399999999997</v>
      </c>
      <c r="H59" s="123">
        <f t="shared" si="7"/>
        <v>1569.2953511688258</v>
      </c>
      <c r="I59" s="133"/>
      <c r="J59" s="123">
        <v>14</v>
      </c>
      <c r="K59" s="123">
        <f t="shared" si="8"/>
        <v>1569.1747509266704</v>
      </c>
      <c r="M59" s="134"/>
      <c r="N59" s="134"/>
      <c r="O59" s="134"/>
      <c r="P59" s="124">
        <v>14</v>
      </c>
      <c r="Q59" s="124">
        <f t="shared" si="10"/>
        <v>1569.1747509266704</v>
      </c>
      <c r="R59" s="1"/>
    </row>
    <row r="60" spans="1:18" x14ac:dyDescent="0.3">
      <c r="A60" s="122">
        <v>15</v>
      </c>
      <c r="B60" s="125">
        <f t="shared" si="11"/>
        <v>1523.4706319676411</v>
      </c>
      <c r="C60" s="132"/>
      <c r="D60" s="122">
        <v>15</v>
      </c>
      <c r="E60" s="125">
        <f t="shared" si="6"/>
        <v>1523.4706319676411</v>
      </c>
      <c r="G60" s="133" t="s">
        <v>26</v>
      </c>
      <c r="H60" s="123">
        <f>SUM(H46:H59)</f>
        <v>26811.549061145146</v>
      </c>
      <c r="I60" s="133"/>
      <c r="J60" s="123">
        <v>15</v>
      </c>
      <c r="K60" s="123">
        <f t="shared" si="8"/>
        <v>1523.4706319676411</v>
      </c>
      <c r="M60" s="134"/>
      <c r="N60" s="134"/>
      <c r="O60" s="134"/>
      <c r="P60" s="124">
        <v>15</v>
      </c>
      <c r="Q60" s="124">
        <f t="shared" si="10"/>
        <v>1523.4706319676411</v>
      </c>
      <c r="R60" s="1"/>
    </row>
    <row r="61" spans="1:18" x14ac:dyDescent="0.3">
      <c r="A61" s="132">
        <f>B43</f>
        <v>15.363879999999998</v>
      </c>
      <c r="B61" s="125">
        <f t="shared" si="11"/>
        <v>1507.1722086508823</v>
      </c>
      <c r="C61" s="132"/>
      <c r="D61" s="122">
        <v>16</v>
      </c>
      <c r="E61" s="125">
        <f t="shared" si="6"/>
        <v>1479.0977009394578</v>
      </c>
      <c r="G61" s="133"/>
      <c r="H61" s="123"/>
      <c r="I61" s="133"/>
      <c r="J61" s="123">
        <v>16</v>
      </c>
      <c r="K61" s="123">
        <f t="shared" si="8"/>
        <v>1479.0977009394578</v>
      </c>
      <c r="M61" s="134"/>
      <c r="N61" s="134"/>
      <c r="O61" s="134"/>
      <c r="P61" s="124">
        <v>16</v>
      </c>
      <c r="Q61" s="124">
        <f t="shared" si="10"/>
        <v>1479.0977009394578</v>
      </c>
      <c r="R61" s="1"/>
    </row>
    <row r="62" spans="1:18" x14ac:dyDescent="0.3">
      <c r="A62" s="132" t="s">
        <v>26</v>
      </c>
      <c r="B62" s="125">
        <f>SUM(B46:B61)</f>
        <v>29842.071301521515</v>
      </c>
      <c r="C62" s="132"/>
      <c r="D62" s="122">
        <v>17</v>
      </c>
      <c r="E62" s="125">
        <f>E24/$C$39</f>
        <v>1436.0171853781142</v>
      </c>
      <c r="G62" s="133"/>
      <c r="H62" s="133"/>
      <c r="I62" s="133"/>
      <c r="J62" s="123">
        <v>17</v>
      </c>
      <c r="K62" s="123">
        <f t="shared" si="8"/>
        <v>1436.0171853781142</v>
      </c>
      <c r="M62" s="134"/>
      <c r="N62" s="134"/>
      <c r="O62" s="134"/>
      <c r="P62" s="124">
        <v>17</v>
      </c>
      <c r="Q62" s="124">
        <f t="shared" si="10"/>
        <v>1436.0171853781142</v>
      </c>
      <c r="R62" s="1"/>
    </row>
    <row r="63" spans="1:18" x14ac:dyDescent="0.3">
      <c r="A63" s="132"/>
      <c r="B63" s="121"/>
      <c r="C63" s="132"/>
      <c r="D63" s="122">
        <v>18</v>
      </c>
      <c r="E63" s="125">
        <f t="shared" si="6"/>
        <v>1394.1914421146741</v>
      </c>
      <c r="G63" s="133"/>
      <c r="H63" s="133"/>
      <c r="I63" s="133"/>
      <c r="J63" s="123">
        <v>18</v>
      </c>
      <c r="K63" s="123">
        <f t="shared" si="8"/>
        <v>1394.1914421146741</v>
      </c>
      <c r="M63" s="134"/>
      <c r="N63" s="134"/>
      <c r="O63" s="134"/>
      <c r="P63" s="124">
        <v>18</v>
      </c>
      <c r="Q63" s="124">
        <f t="shared" si="10"/>
        <v>1394.1914421146741</v>
      </c>
      <c r="R63" s="1"/>
    </row>
    <row r="64" spans="1:18" x14ac:dyDescent="0.3">
      <c r="A64" s="132"/>
      <c r="B64" s="121"/>
      <c r="C64" s="132"/>
      <c r="D64" s="122">
        <v>19</v>
      </c>
      <c r="E64" s="125">
        <f t="shared" si="6"/>
        <v>1353.5839243831788</v>
      </c>
      <c r="G64" s="133"/>
      <c r="H64" s="133"/>
      <c r="I64" s="133"/>
      <c r="J64" s="123">
        <v>19</v>
      </c>
      <c r="K64" s="123">
        <f t="shared" si="8"/>
        <v>1353.5839243831788</v>
      </c>
      <c r="M64" s="134"/>
      <c r="N64" s="134"/>
      <c r="O64" s="134"/>
      <c r="P64" s="124">
        <v>19</v>
      </c>
      <c r="Q64" s="124">
        <f t="shared" si="10"/>
        <v>1353.5839243831788</v>
      </c>
      <c r="R64" s="1"/>
    </row>
    <row r="65" spans="1:18" x14ac:dyDescent="0.3">
      <c r="A65" s="132"/>
      <c r="B65" s="121"/>
      <c r="C65" s="132"/>
      <c r="D65" s="122">
        <v>20</v>
      </c>
      <c r="E65" s="125">
        <f t="shared" si="6"/>
        <v>1314.1591498865814</v>
      </c>
      <c r="G65" s="133"/>
      <c r="H65" s="133"/>
      <c r="I65" s="133"/>
      <c r="J65" s="123">
        <v>20</v>
      </c>
      <c r="K65" s="123">
        <f t="shared" si="8"/>
        <v>1314.1591498865814</v>
      </c>
      <c r="M65" s="134"/>
      <c r="N65" s="134"/>
      <c r="O65" s="134"/>
      <c r="P65" s="134">
        <f>Q43</f>
        <v>19.349999999999994</v>
      </c>
      <c r="Q65" s="124">
        <f t="shared" si="10"/>
        <v>1339.6525011348197</v>
      </c>
      <c r="R65" s="1"/>
    </row>
    <row r="66" spans="1:18" x14ac:dyDescent="0.3">
      <c r="A66" s="132"/>
      <c r="B66" s="132"/>
      <c r="C66" s="132"/>
      <c r="D66" s="122">
        <v>21</v>
      </c>
      <c r="E66" s="125">
        <f t="shared" si="6"/>
        <v>1275.8826697927977</v>
      </c>
      <c r="G66" s="133"/>
      <c r="H66" s="133"/>
      <c r="I66" s="133"/>
      <c r="J66" s="123">
        <v>21</v>
      </c>
      <c r="K66" s="123">
        <f t="shared" si="8"/>
        <v>1275.8826697927977</v>
      </c>
      <c r="M66" s="134"/>
      <c r="N66" s="134"/>
      <c r="O66" s="134"/>
      <c r="P66" s="134" t="s">
        <v>26</v>
      </c>
      <c r="Q66" s="124">
        <f>SUM(Q46:Q65)</f>
        <v>35337.441846820882</v>
      </c>
      <c r="R66" s="1"/>
    </row>
    <row r="67" spans="1:18" x14ac:dyDescent="0.3">
      <c r="A67" s="132"/>
      <c r="B67" s="132"/>
      <c r="C67" s="132"/>
      <c r="D67" s="122">
        <v>22</v>
      </c>
      <c r="E67" s="125">
        <f t="shared" si="6"/>
        <v>1238.721038633784</v>
      </c>
      <c r="G67" s="133"/>
      <c r="H67" s="133"/>
      <c r="I67" s="133"/>
      <c r="J67" s="123">
        <v>22</v>
      </c>
      <c r="K67" s="123">
        <f t="shared" si="8"/>
        <v>1238.721038633784</v>
      </c>
      <c r="M67" s="134"/>
      <c r="N67" s="134"/>
      <c r="O67" s="134"/>
      <c r="P67" s="134"/>
      <c r="Q67" s="124"/>
      <c r="R67" s="1"/>
    </row>
    <row r="68" spans="1:18" x14ac:dyDescent="0.3">
      <c r="A68" s="132"/>
      <c r="B68" s="132"/>
      <c r="C68" s="132"/>
      <c r="D68" s="122">
        <v>23</v>
      </c>
      <c r="E68" s="125">
        <f t="shared" si="6"/>
        <v>1202.6417850813436</v>
      </c>
      <c r="G68" s="133"/>
      <c r="H68" s="133"/>
      <c r="I68" s="133"/>
      <c r="J68" s="123">
        <v>23</v>
      </c>
      <c r="K68" s="123">
        <f t="shared" si="8"/>
        <v>1202.6417850813436</v>
      </c>
      <c r="M68" s="134"/>
      <c r="N68" s="134"/>
      <c r="O68" s="134"/>
      <c r="P68" s="134"/>
      <c r="Q68" s="124"/>
      <c r="R68" s="1"/>
    </row>
    <row r="69" spans="1:18" x14ac:dyDescent="0.3">
      <c r="A69" s="132"/>
      <c r="B69" s="132"/>
      <c r="C69" s="132"/>
      <c r="D69" s="122">
        <v>24</v>
      </c>
      <c r="E69" s="125">
        <f t="shared" si="6"/>
        <v>1167.61338357412</v>
      </c>
      <c r="G69" s="133"/>
      <c r="H69" s="133"/>
      <c r="I69" s="133"/>
      <c r="J69" s="123">
        <v>24</v>
      </c>
      <c r="K69" s="123">
        <f t="shared" si="8"/>
        <v>1167.61338357412</v>
      </c>
      <c r="M69" s="134"/>
      <c r="N69" s="134"/>
      <c r="O69" s="134"/>
      <c r="P69" s="134"/>
      <c r="Q69" s="124"/>
      <c r="R69" s="1"/>
    </row>
    <row r="70" spans="1:18" x14ac:dyDescent="0.3">
      <c r="A70" s="132"/>
      <c r="B70" s="132"/>
      <c r="C70" s="132"/>
      <c r="D70" s="122">
        <v>25</v>
      </c>
      <c r="E70" s="125">
        <f t="shared" si="6"/>
        <v>1133.6052267709906</v>
      </c>
      <c r="G70" s="133"/>
      <c r="H70" s="133"/>
      <c r="I70" s="133"/>
      <c r="J70" s="123">
        <v>25</v>
      </c>
      <c r="K70" s="123">
        <f t="shared" si="8"/>
        <v>1133.6052267709906</v>
      </c>
      <c r="M70" s="134"/>
      <c r="N70" s="134"/>
      <c r="O70" s="134"/>
      <c r="P70" s="134"/>
      <c r="Q70" s="124"/>
      <c r="R70" s="1"/>
    </row>
    <row r="71" spans="1:18" x14ac:dyDescent="0.3">
      <c r="A71" s="132"/>
      <c r="B71" s="132"/>
      <c r="C71" s="132"/>
      <c r="D71" s="122">
        <v>26</v>
      </c>
      <c r="E71" s="125">
        <f t="shared" si="6"/>
        <v>1100.5875988067867</v>
      </c>
      <c r="G71" s="133"/>
      <c r="H71" s="133"/>
      <c r="I71" s="133"/>
      <c r="J71" s="133">
        <f>K43</f>
        <v>25.22</v>
      </c>
      <c r="K71" s="123">
        <f t="shared" si="8"/>
        <v>1126.2573811536136</v>
      </c>
      <c r="M71" s="134"/>
      <c r="N71" s="134"/>
      <c r="O71" s="134"/>
      <c r="P71" s="134"/>
      <c r="Q71" s="124"/>
      <c r="R71" s="1"/>
    </row>
    <row r="72" spans="1:18" x14ac:dyDescent="0.3">
      <c r="A72" s="132"/>
      <c r="B72" s="132"/>
      <c r="C72" s="132"/>
      <c r="D72" s="132">
        <f>E43</f>
        <v>26.540539999999996</v>
      </c>
      <c r="E72" s="125">
        <f t="shared" si="6"/>
        <v>1083.1424616999861</v>
      </c>
      <c r="G72" s="133"/>
      <c r="H72" s="133"/>
      <c r="I72" s="133"/>
      <c r="J72" s="133" t="s">
        <v>26</v>
      </c>
      <c r="K72" s="123">
        <f>SUM(K46:K71)</f>
        <v>42456.669980579289</v>
      </c>
      <c r="M72" s="134"/>
      <c r="N72" s="134"/>
      <c r="O72" s="134"/>
      <c r="P72" s="134"/>
      <c r="Q72" s="124"/>
      <c r="R72" s="1"/>
    </row>
    <row r="73" spans="1:18" x14ac:dyDescent="0.3">
      <c r="A73" s="132"/>
      <c r="B73" s="132"/>
      <c r="C73" s="132"/>
      <c r="D73" s="132" t="s">
        <v>26</v>
      </c>
      <c r="E73" s="125">
        <f>SUM(E46:E72)</f>
        <v>43514.142659932448</v>
      </c>
      <c r="G73" s="133"/>
      <c r="H73" s="133"/>
      <c r="I73" s="133"/>
      <c r="J73" s="133"/>
      <c r="K73" s="123"/>
      <c r="M73" s="134"/>
      <c r="N73" s="134"/>
      <c r="O73" s="134"/>
      <c r="P73" s="134"/>
      <c r="Q73" s="124"/>
      <c r="R73" s="1"/>
    </row>
    <row r="74" spans="1:18" x14ac:dyDescent="0.3">
      <c r="A74" s="187" t="s">
        <v>33</v>
      </c>
      <c r="B74" s="187"/>
      <c r="C74" s="187"/>
      <c r="D74" s="187"/>
      <c r="E74" s="125">
        <f>E73-B62</f>
        <v>13672.071358410933</v>
      </c>
      <c r="G74" s="133" t="str">
        <f>A74</f>
        <v>Difference</v>
      </c>
      <c r="H74" s="133"/>
      <c r="I74" s="133"/>
      <c r="J74" s="133"/>
      <c r="K74" s="123">
        <f>K72-H60</f>
        <v>15645.120919434143</v>
      </c>
      <c r="M74" s="134" t="str">
        <f>G74</f>
        <v>Difference</v>
      </c>
      <c r="N74" s="134"/>
      <c r="O74" s="134"/>
      <c r="P74" s="134"/>
      <c r="Q74" s="124">
        <f>Q66-N53</f>
        <v>20536.641026462661</v>
      </c>
      <c r="R74" s="1"/>
    </row>
    <row r="75" spans="1:18" x14ac:dyDescent="0.3">
      <c r="E75" s="1"/>
      <c r="K75" s="1"/>
      <c r="Q75" s="1"/>
      <c r="R75" s="1"/>
    </row>
    <row r="76" spans="1:18" x14ac:dyDescent="0.3">
      <c r="K76" s="1"/>
      <c r="Q76" s="1"/>
      <c r="R76" s="1"/>
    </row>
  </sheetData>
  <mergeCells count="12">
    <mergeCell ref="A74:D74"/>
    <mergeCell ref="A40:B40"/>
    <mergeCell ref="D40:E40"/>
    <mergeCell ref="M2:N2"/>
    <mergeCell ref="M36:P36"/>
    <mergeCell ref="A2:B2"/>
    <mergeCell ref="G2:H2"/>
    <mergeCell ref="D2:E2"/>
    <mergeCell ref="J2:K2"/>
    <mergeCell ref="P2:Q2"/>
    <mergeCell ref="A36:D36"/>
    <mergeCell ref="G36:J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8210-3422-4C2E-9FF7-9C919DF5C68B}">
  <sheetPr codeName="Sheet5"/>
  <dimension ref="A1:L7"/>
  <sheetViews>
    <sheetView zoomScale="70" zoomScaleNormal="70" workbookViewId="0">
      <selection activeCell="C7" sqref="C7"/>
    </sheetView>
  </sheetViews>
  <sheetFormatPr defaultRowHeight="14.4" x14ac:dyDescent="0.3"/>
  <cols>
    <col min="1" max="1" width="20.6640625" style="1" customWidth="1"/>
    <col min="2" max="2" width="12" style="1" customWidth="1"/>
    <col min="3" max="3" width="11.21875" style="1" bestFit="1" customWidth="1"/>
    <col min="4" max="7" width="12.77734375" style="1" customWidth="1"/>
    <col min="8" max="8" width="58.6640625" style="1" bestFit="1" customWidth="1"/>
    <col min="9" max="10" width="10.21875" style="1" bestFit="1" customWidth="1"/>
    <col min="11" max="16384" width="8.88671875" style="1"/>
  </cols>
  <sheetData>
    <row r="1" spans="1:12" ht="18" thickBot="1" x14ac:dyDescent="0.35">
      <c r="A1" s="74" t="s">
        <v>70</v>
      </c>
      <c r="B1" s="47"/>
      <c r="C1" s="45"/>
      <c r="D1" s="45"/>
      <c r="E1" s="45"/>
      <c r="F1" s="45"/>
      <c r="G1" s="45"/>
      <c r="H1" s="45"/>
      <c r="I1" s="45"/>
    </row>
    <row r="2" spans="1:12" ht="15" thickTop="1" x14ac:dyDescent="0.3">
      <c r="A2" s="48" t="s">
        <v>69</v>
      </c>
      <c r="B2" s="7"/>
      <c r="H2" s="48" t="s">
        <v>71</v>
      </c>
      <c r="I2" s="48"/>
      <c r="J2" s="48"/>
      <c r="K2" s="48"/>
      <c r="L2" s="48"/>
    </row>
    <row r="3" spans="1:12" x14ac:dyDescent="0.3">
      <c r="A3" s="48"/>
      <c r="B3" s="120" t="s">
        <v>101</v>
      </c>
      <c r="C3" s="119" t="s">
        <v>102</v>
      </c>
      <c r="H3" s="161"/>
      <c r="I3" s="42"/>
      <c r="J3" s="42"/>
      <c r="K3" s="42"/>
      <c r="L3" s="48"/>
    </row>
    <row r="4" spans="1:12" x14ac:dyDescent="0.3">
      <c r="A4" s="42" t="s">
        <v>12</v>
      </c>
      <c r="B4" s="105">
        <v>825940.2</v>
      </c>
      <c r="C4" s="1">
        <f>B4/$I$4</f>
        <v>6724.0740092466785</v>
      </c>
      <c r="H4" t="s">
        <v>104</v>
      </c>
      <c r="I4" s="169">
        <f>'3. Discounted Future Income'!C39</f>
        <v>122.83329999999999</v>
      </c>
      <c r="J4" s="2"/>
      <c r="K4" s="2"/>
    </row>
    <row r="5" spans="1:12" x14ac:dyDescent="0.3">
      <c r="A5" s="42" t="s">
        <v>14</v>
      </c>
      <c r="B5" s="105">
        <v>952502.5</v>
      </c>
      <c r="C5" s="1">
        <f>B5/$I$4</f>
        <v>7754.4322264402244</v>
      </c>
    </row>
    <row r="6" spans="1:12" x14ac:dyDescent="0.3">
      <c r="A6" s="42" t="s">
        <v>13</v>
      </c>
      <c r="B6" s="105">
        <v>1356405</v>
      </c>
      <c r="C6" s="1">
        <f>B6/$I$4</f>
        <v>11042.648858249351</v>
      </c>
    </row>
    <row r="7" spans="1:12" x14ac:dyDescent="0.3">
      <c r="A7" s="48" t="s">
        <v>3</v>
      </c>
      <c r="B7" s="105">
        <v>1060774</v>
      </c>
      <c r="C7" s="1">
        <f>B7/$I$4</f>
        <v>8635.8829405381111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BD78A-2C16-4DCE-B263-F345D1539A81}">
  <sheetPr codeName="Sheet6"/>
  <dimension ref="A1:G35"/>
  <sheetViews>
    <sheetView zoomScale="70" zoomScaleNormal="70" workbookViewId="0">
      <selection activeCell="B10" sqref="B10"/>
    </sheetView>
  </sheetViews>
  <sheetFormatPr defaultRowHeight="13.8" x14ac:dyDescent="0.25"/>
  <cols>
    <col min="1" max="1" width="21.44140625" style="2" customWidth="1"/>
    <col min="2" max="2" width="24.5546875" style="2" bestFit="1" customWidth="1"/>
    <col min="3" max="3" width="13.21875" style="2" bestFit="1" customWidth="1"/>
    <col min="4" max="4" width="12.44140625" style="2" customWidth="1"/>
    <col min="5" max="5" width="64.5546875" style="2" bestFit="1" customWidth="1"/>
    <col min="6" max="7" width="11.21875" style="2" bestFit="1" customWidth="1"/>
    <col min="8" max="16384" width="8.88671875" style="2"/>
  </cols>
  <sheetData>
    <row r="1" spans="1:7" ht="18" thickBot="1" x14ac:dyDescent="0.3">
      <c r="A1" s="74" t="s">
        <v>82</v>
      </c>
      <c r="B1" s="18"/>
      <c r="C1" s="18"/>
      <c r="D1" s="18"/>
      <c r="E1" s="18"/>
    </row>
    <row r="2" spans="1:7" ht="18" thickTop="1" x14ac:dyDescent="0.25">
      <c r="A2" s="75" t="s">
        <v>101</v>
      </c>
    </row>
    <row r="3" spans="1:7" x14ac:dyDescent="0.25">
      <c r="B3" s="15" t="s">
        <v>45</v>
      </c>
      <c r="C3" s="15" t="s">
        <v>33</v>
      </c>
      <c r="E3" s="15" t="s">
        <v>71</v>
      </c>
    </row>
    <row r="4" spans="1:7" x14ac:dyDescent="0.25">
      <c r="A4" s="2" t="s">
        <v>2</v>
      </c>
      <c r="B4" s="7">
        <v>578135.1</v>
      </c>
      <c r="C4" s="19">
        <f>B5-B4</f>
        <v>693303.9</v>
      </c>
      <c r="E4" s="13" t="s">
        <v>104</v>
      </c>
      <c r="F4" s="169">
        <f>'4. Intangible Cost Savings'!I4</f>
        <v>122.83329999999999</v>
      </c>
    </row>
    <row r="5" spans="1:7" x14ac:dyDescent="0.25">
      <c r="A5" s="2" t="s">
        <v>1</v>
      </c>
      <c r="B5" s="7">
        <v>1271439</v>
      </c>
      <c r="C5" s="30"/>
      <c r="E5" s="13"/>
      <c r="G5" s="15"/>
    </row>
    <row r="6" spans="1:7" x14ac:dyDescent="0.25">
      <c r="B6" s="7"/>
      <c r="C6" s="30"/>
      <c r="E6" s="13"/>
      <c r="G6" s="15"/>
    </row>
    <row r="7" spans="1:7" x14ac:dyDescent="0.25">
      <c r="B7" s="7"/>
      <c r="C7" s="30"/>
      <c r="G7" s="15"/>
    </row>
    <row r="8" spans="1:7" ht="17.399999999999999" x14ac:dyDescent="0.25">
      <c r="A8" s="75" t="s">
        <v>102</v>
      </c>
      <c r="B8" s="7"/>
      <c r="C8" s="30"/>
      <c r="G8" s="15"/>
    </row>
    <row r="9" spans="1:7" x14ac:dyDescent="0.25">
      <c r="B9" s="15" t="s">
        <v>45</v>
      </c>
      <c r="C9" s="15" t="s">
        <v>33</v>
      </c>
      <c r="E9" s="13"/>
      <c r="G9" s="15"/>
    </row>
    <row r="10" spans="1:7" x14ac:dyDescent="0.25">
      <c r="A10" s="2" t="s">
        <v>2</v>
      </c>
      <c r="B10" s="7">
        <f>B4/$F$4</f>
        <v>4706.6642351870378</v>
      </c>
      <c r="C10" s="7">
        <f>C4/$F$4</f>
        <v>5644.2666605879676</v>
      </c>
      <c r="G10" s="15"/>
    </row>
    <row r="11" spans="1:7" x14ac:dyDescent="0.25">
      <c r="A11" s="2" t="s">
        <v>1</v>
      </c>
      <c r="B11" s="7">
        <f>B5/$F$4</f>
        <v>10350.930895775005</v>
      </c>
    </row>
    <row r="13" spans="1:7" ht="18" thickBot="1" x14ac:dyDescent="0.3">
      <c r="A13" s="74" t="s">
        <v>83</v>
      </c>
      <c r="B13" s="74"/>
      <c r="C13" s="74"/>
      <c r="D13" s="74"/>
      <c r="E13" s="74"/>
    </row>
    <row r="14" spans="1:7" ht="18" thickTop="1" x14ac:dyDescent="0.25">
      <c r="A14" s="75" t="s">
        <v>101</v>
      </c>
      <c r="B14" s="75"/>
      <c r="C14" s="75"/>
      <c r="D14" s="75"/>
      <c r="E14" s="75"/>
    </row>
    <row r="15" spans="1:7" x14ac:dyDescent="0.25">
      <c r="A15" s="16" t="s">
        <v>12</v>
      </c>
      <c r="B15" s="46" t="s">
        <v>46</v>
      </c>
      <c r="C15" s="46" t="s">
        <v>33</v>
      </c>
    </row>
    <row r="16" spans="1:7" x14ac:dyDescent="0.25">
      <c r="A16" s="2" t="s">
        <v>72</v>
      </c>
      <c r="B16" s="6">
        <v>538412.5</v>
      </c>
      <c r="C16" s="6">
        <f>B17-B16</f>
        <v>1287015.5</v>
      </c>
    </row>
    <row r="17" spans="1:5" x14ac:dyDescent="0.25">
      <c r="A17" s="2" t="s">
        <v>1</v>
      </c>
      <c r="B17" s="6">
        <v>1825428</v>
      </c>
    </row>
    <row r="18" spans="1:5" x14ac:dyDescent="0.25">
      <c r="A18" s="16" t="s">
        <v>14</v>
      </c>
    </row>
    <row r="19" spans="1:5" x14ac:dyDescent="0.25">
      <c r="A19" s="2" t="s">
        <v>72</v>
      </c>
      <c r="B19" s="6">
        <v>479386.7</v>
      </c>
      <c r="C19" s="6">
        <f>B20-B19</f>
        <v>292127.10000000003</v>
      </c>
    </row>
    <row r="20" spans="1:5" x14ac:dyDescent="0.25">
      <c r="A20" s="2" t="s">
        <v>1</v>
      </c>
      <c r="B20" s="6">
        <v>771513.8</v>
      </c>
    </row>
    <row r="21" spans="1:5" x14ac:dyDescent="0.25">
      <c r="A21" s="16" t="s">
        <v>13</v>
      </c>
    </row>
    <row r="22" spans="1:5" x14ac:dyDescent="0.25">
      <c r="A22" s="2" t="s">
        <v>72</v>
      </c>
      <c r="B22" s="6">
        <v>723279.7</v>
      </c>
      <c r="C22" s="12">
        <f>B23-B22</f>
        <v>1029639.3</v>
      </c>
      <c r="E22" s="14"/>
    </row>
    <row r="23" spans="1:5" x14ac:dyDescent="0.25">
      <c r="A23" s="2" t="s">
        <v>1</v>
      </c>
      <c r="B23" s="6">
        <v>1752919</v>
      </c>
    </row>
    <row r="24" spans="1:5" x14ac:dyDescent="0.25">
      <c r="B24" s="6"/>
    </row>
    <row r="25" spans="1:5" ht="17.399999999999999" x14ac:dyDescent="0.25">
      <c r="A25" s="75" t="s">
        <v>102</v>
      </c>
      <c r="B25" s="6"/>
    </row>
    <row r="26" spans="1:5" x14ac:dyDescent="0.25">
      <c r="A26" s="16" t="s">
        <v>12</v>
      </c>
      <c r="B26" s="46" t="s">
        <v>46</v>
      </c>
      <c r="C26" s="46" t="s">
        <v>33</v>
      </c>
    </row>
    <row r="27" spans="1:5" x14ac:dyDescent="0.25">
      <c r="A27" s="2" t="s">
        <v>72</v>
      </c>
      <c r="B27" s="6">
        <f>B16/$F$4</f>
        <v>4383.2779873210284</v>
      </c>
      <c r="C27" s="6">
        <f>C16/$F$4</f>
        <v>10477.740970893072</v>
      </c>
    </row>
    <row r="28" spans="1:5" x14ac:dyDescent="0.25">
      <c r="A28" s="2" t="s">
        <v>1</v>
      </c>
      <c r="B28" s="6">
        <f>B17/$F$4</f>
        <v>14861.018958214101</v>
      </c>
    </row>
    <row r="29" spans="1:5" x14ac:dyDescent="0.25">
      <c r="A29" s="16" t="s">
        <v>14</v>
      </c>
    </row>
    <row r="30" spans="1:5" x14ac:dyDescent="0.25">
      <c r="A30" s="2" t="s">
        <v>72</v>
      </c>
      <c r="B30" s="6">
        <f>B19/$F$4</f>
        <v>3902.7421717075094</v>
      </c>
      <c r="C30" s="6">
        <f>C19/$F$4</f>
        <v>2378.2402654654729</v>
      </c>
    </row>
    <row r="31" spans="1:5" x14ac:dyDescent="0.25">
      <c r="A31" s="2" t="s">
        <v>1</v>
      </c>
      <c r="B31" s="6">
        <f>B20/$F$4</f>
        <v>6280.9824371729819</v>
      </c>
    </row>
    <row r="32" spans="1:5" x14ac:dyDescent="0.25">
      <c r="A32" s="16" t="s">
        <v>13</v>
      </c>
    </row>
    <row r="33" spans="1:3" x14ac:dyDescent="0.25">
      <c r="A33" s="2" t="s">
        <v>72</v>
      </c>
      <c r="B33" s="6">
        <f>B22/$F$4</f>
        <v>5888.3030904485995</v>
      </c>
      <c r="C33" s="6">
        <f>C22/$F$4</f>
        <v>8382.4117727033317</v>
      </c>
    </row>
    <row r="34" spans="1:3" x14ac:dyDescent="0.25">
      <c r="A34" s="2" t="s">
        <v>1</v>
      </c>
      <c r="B34" s="6">
        <f>B23/$F$4</f>
        <v>14270.71486315193</v>
      </c>
    </row>
    <row r="35" spans="1:3" x14ac:dyDescent="0.25">
      <c r="B35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CAD9-14D9-46D3-BFC2-8A3EC5A664A2}">
  <sheetPr codeName="Sheet8"/>
  <dimension ref="A1:I110"/>
  <sheetViews>
    <sheetView topLeftCell="A18" zoomScale="60" zoomScaleNormal="60" workbookViewId="0">
      <selection activeCell="D47" sqref="D47"/>
    </sheetView>
  </sheetViews>
  <sheetFormatPr defaultRowHeight="13.8" x14ac:dyDescent="0.25"/>
  <cols>
    <col min="1" max="1" width="56.33203125" style="2" customWidth="1"/>
    <col min="2" max="2" width="40.33203125" style="3" customWidth="1"/>
    <col min="3" max="3" width="20.77734375" style="2" bestFit="1" customWidth="1"/>
    <col min="4" max="4" width="28" style="3" bestFit="1" customWidth="1"/>
    <col min="5" max="5" width="28" style="2" customWidth="1"/>
    <col min="6" max="6" width="24.6640625" style="140" bestFit="1" customWidth="1"/>
    <col min="7" max="7" width="20.21875" style="140" customWidth="1"/>
    <col min="8" max="8" width="18.109375" style="140" bestFit="1" customWidth="1"/>
    <col min="9" max="9" width="20.88671875" style="2" bestFit="1" customWidth="1"/>
    <col min="10" max="10" width="18.109375" style="2" bestFit="1" customWidth="1"/>
    <col min="11" max="11" width="24.5546875" style="2" bestFit="1" customWidth="1"/>
    <col min="12" max="12" width="23.88671875" style="2" bestFit="1" customWidth="1"/>
    <col min="13" max="13" width="21.88671875" style="2" bestFit="1" customWidth="1"/>
    <col min="14" max="14" width="21.88671875" style="2" customWidth="1"/>
    <col min="15" max="15" width="25.109375" style="2" bestFit="1" customWidth="1"/>
    <col min="16" max="17" width="25.109375" style="2" customWidth="1"/>
    <col min="18" max="18" width="12.77734375" style="2" bestFit="1" customWidth="1"/>
    <col min="19" max="19" width="21.88671875" style="2" bestFit="1" customWidth="1"/>
    <col min="20" max="20" width="55.5546875" style="2" bestFit="1" customWidth="1"/>
    <col min="21" max="22" width="8.88671875" style="2"/>
    <col min="23" max="23" width="19.88671875" style="2" bestFit="1" customWidth="1"/>
    <col min="24" max="24" width="19.44140625" style="2" bestFit="1" customWidth="1"/>
    <col min="25" max="25" width="21" style="2" bestFit="1" customWidth="1"/>
    <col min="26" max="26" width="21" style="2" customWidth="1"/>
    <col min="27" max="27" width="55.5546875" style="2" bestFit="1" customWidth="1"/>
    <col min="28" max="28" width="10.5546875" style="2" bestFit="1" customWidth="1"/>
    <col min="29" max="16384" width="8.88671875" style="2"/>
  </cols>
  <sheetData>
    <row r="1" spans="1:8" ht="18" thickBot="1" x14ac:dyDescent="0.3">
      <c r="A1" s="74" t="s">
        <v>84</v>
      </c>
      <c r="B1" s="18"/>
      <c r="C1" s="18"/>
      <c r="D1" s="18"/>
      <c r="E1" s="18"/>
      <c r="F1" s="18" t="s">
        <v>104</v>
      </c>
      <c r="G1" s="177">
        <f>'5. Provider Cost Difference'!F4</f>
        <v>122.83329999999999</v>
      </c>
      <c r="H1" s="18"/>
    </row>
    <row r="2" spans="1:8" ht="14.4" thickTop="1" x14ac:dyDescent="0.25">
      <c r="A2" s="16" t="s">
        <v>0</v>
      </c>
      <c r="B2" s="16" t="s">
        <v>3</v>
      </c>
      <c r="C2" s="16" t="s">
        <v>2</v>
      </c>
      <c r="D2" s="16" t="s">
        <v>1</v>
      </c>
      <c r="E2" s="16" t="s">
        <v>3</v>
      </c>
      <c r="F2" s="16" t="s">
        <v>2</v>
      </c>
      <c r="G2" s="16" t="s">
        <v>1</v>
      </c>
    </row>
    <row r="3" spans="1:8" x14ac:dyDescent="0.25">
      <c r="A3" s="16"/>
      <c r="B3" s="22" t="str">
        <f>'1. Direct Cost Savings'!D3</f>
        <v>N =343</v>
      </c>
      <c r="C3" s="22" t="str">
        <f>'1. Direct Cost Savings'!C3</f>
        <v>N =245</v>
      </c>
      <c r="D3" s="22" t="str">
        <f>'1. Direct Cost Savings'!B3</f>
        <v>N =98</v>
      </c>
      <c r="E3" s="22" t="s">
        <v>133</v>
      </c>
      <c r="F3" s="22" t="s">
        <v>139</v>
      </c>
      <c r="G3" s="22" t="s">
        <v>140</v>
      </c>
    </row>
    <row r="4" spans="1:8" ht="14.4" customHeight="1" x14ac:dyDescent="0.25">
      <c r="A4" s="16"/>
      <c r="B4" s="185" t="s">
        <v>101</v>
      </c>
      <c r="C4" s="185"/>
      <c r="D4" s="186"/>
      <c r="E4" s="196" t="s">
        <v>102</v>
      </c>
      <c r="F4" s="197"/>
      <c r="G4" s="197"/>
      <c r="H4" s="176"/>
    </row>
    <row r="5" spans="1:8" x14ac:dyDescent="0.25">
      <c r="A5" s="17" t="s">
        <v>31</v>
      </c>
      <c r="B5" s="8"/>
    </row>
    <row r="6" spans="1:8" x14ac:dyDescent="0.25">
      <c r="A6" s="8" t="s">
        <v>7</v>
      </c>
      <c r="B6" s="5">
        <f>'1. Direct Cost Savings'!D5</f>
        <v>776222</v>
      </c>
      <c r="C6" s="5">
        <f>'1. Direct Cost Savings'!C5</f>
        <v>578135.1</v>
      </c>
      <c r="D6" s="135">
        <f>'1. Direct Cost Savings'!B5</f>
        <v>1271439</v>
      </c>
      <c r="E6" s="6">
        <f t="shared" ref="E6:G9" si="0">B6/$G$1</f>
        <v>6319.3124340060886</v>
      </c>
      <c r="F6" s="6">
        <f t="shared" si="0"/>
        <v>4706.6642351870378</v>
      </c>
      <c r="G6" s="6">
        <f t="shared" si="0"/>
        <v>10350.930895775005</v>
      </c>
    </row>
    <row r="7" spans="1:8" x14ac:dyDescent="0.25">
      <c r="A7" s="8" t="s">
        <v>4</v>
      </c>
      <c r="B7" s="5">
        <f>'1. Direct Cost Savings'!D6</f>
        <v>32184.32</v>
      </c>
      <c r="C7" s="5">
        <f>'1. Direct Cost Savings'!C6</f>
        <v>36652.410000000003</v>
      </c>
      <c r="D7" s="135">
        <f>'1. Direct Cost Savings'!B6</f>
        <v>21014.07</v>
      </c>
      <c r="E7" s="6">
        <f t="shared" si="0"/>
        <v>262.01624478052776</v>
      </c>
      <c r="F7" s="6">
        <f t="shared" si="0"/>
        <v>298.39147853228729</v>
      </c>
      <c r="G7" s="6">
        <f t="shared" si="0"/>
        <v>171.07795687325833</v>
      </c>
    </row>
    <row r="8" spans="1:8" x14ac:dyDescent="0.25">
      <c r="A8" s="8" t="s">
        <v>8</v>
      </c>
      <c r="B8" s="5">
        <f>'1. Direct Cost Savings'!D7</f>
        <v>35272</v>
      </c>
      <c r="C8" s="5">
        <f>'1. Direct Cost Savings'!C7</f>
        <v>32989.85</v>
      </c>
      <c r="D8" s="135">
        <f>'1. Direct Cost Savings'!B7</f>
        <v>40977.39</v>
      </c>
      <c r="E8" s="6">
        <f t="shared" si="0"/>
        <v>287.1534022125922</v>
      </c>
      <c r="F8" s="6">
        <f t="shared" si="0"/>
        <v>268.57415700791233</v>
      </c>
      <c r="G8" s="6">
        <f t="shared" si="0"/>
        <v>333.60163734101423</v>
      </c>
    </row>
    <row r="9" spans="1:8" x14ac:dyDescent="0.25">
      <c r="A9" s="8" t="s">
        <v>5</v>
      </c>
      <c r="B9" s="5">
        <f>'1. Direct Cost Savings'!D8</f>
        <v>673.48329999999999</v>
      </c>
      <c r="C9" s="5">
        <f>'1. Direct Cost Savings'!C8</f>
        <v>874.7133</v>
      </c>
      <c r="D9" s="135">
        <f>'1. Direct Cost Savings'!B8</f>
        <v>170.40819999999999</v>
      </c>
      <c r="E9" s="6">
        <f t="shared" si="0"/>
        <v>5.4829048800284612</v>
      </c>
      <c r="F9" s="6">
        <f t="shared" si="0"/>
        <v>7.1211414168633427</v>
      </c>
      <c r="G9" s="141">
        <f t="shared" si="0"/>
        <v>1.3873127238297758</v>
      </c>
    </row>
    <row r="10" spans="1:8" x14ac:dyDescent="0.25">
      <c r="A10" s="17" t="s">
        <v>47</v>
      </c>
      <c r="B10" s="2"/>
      <c r="E10" s="7"/>
      <c r="F10" s="7"/>
      <c r="G10" s="7"/>
    </row>
    <row r="11" spans="1:8" x14ac:dyDescent="0.25">
      <c r="B11" s="5">
        <f>SUM(B6:B9)</f>
        <v>844351.80329999991</v>
      </c>
      <c r="C11" s="5">
        <f>SUM(C6:C9)</f>
        <v>648652.07329999993</v>
      </c>
      <c r="D11" s="135">
        <f>SUM(D6:D9)</f>
        <v>1333600.8681999999</v>
      </c>
      <c r="E11" s="6">
        <f>B11/$G$1</f>
        <v>6873.9649858792363</v>
      </c>
      <c r="F11" s="6">
        <f>C11/$G$1</f>
        <v>5280.751012144101</v>
      </c>
      <c r="G11" s="6">
        <f>D11/$G$1</f>
        <v>10856.997802713107</v>
      </c>
    </row>
    <row r="12" spans="1:8" x14ac:dyDescent="0.25">
      <c r="A12" s="17" t="s">
        <v>32</v>
      </c>
      <c r="B12" s="2"/>
      <c r="E12" s="7"/>
      <c r="F12" s="7"/>
      <c r="G12" s="7"/>
    </row>
    <row r="13" spans="1:8" x14ac:dyDescent="0.25">
      <c r="A13" s="8" t="s">
        <v>10</v>
      </c>
      <c r="B13" s="11">
        <f>'2. Indirect Cost Savings'!E38</f>
        <v>150817.79999999999</v>
      </c>
      <c r="E13" s="6">
        <f>B13/$G$1</f>
        <v>1227.8250279036711</v>
      </c>
      <c r="F13" s="7"/>
      <c r="G13" s="7"/>
    </row>
    <row r="14" spans="1:8" x14ac:dyDescent="0.25">
      <c r="A14" s="8" t="s">
        <v>57</v>
      </c>
      <c r="B14" s="11">
        <f>'2. Indirect Cost Savings'!E39</f>
        <v>16509.97</v>
      </c>
      <c r="E14" s="6">
        <f>B14/$G$1</f>
        <v>134.40956157654318</v>
      </c>
      <c r="F14" s="7"/>
      <c r="G14" s="7"/>
    </row>
    <row r="15" spans="1:8" x14ac:dyDescent="0.25">
      <c r="A15" s="8" t="s">
        <v>78</v>
      </c>
      <c r="B15" s="12">
        <f>'2. Indirect Cost Savings'!E45</f>
        <v>1915853.7555858684</v>
      </c>
      <c r="E15" s="6">
        <f>B15/$G$1</f>
        <v>15597.185417845718</v>
      </c>
      <c r="F15" s="7"/>
      <c r="G15" s="7"/>
    </row>
    <row r="16" spans="1:8" x14ac:dyDescent="0.25">
      <c r="B16" s="2"/>
      <c r="E16" s="7"/>
      <c r="F16" s="7"/>
      <c r="G16" s="7"/>
    </row>
    <row r="17" spans="1:9" x14ac:dyDescent="0.25">
      <c r="A17" s="2" t="s">
        <v>42</v>
      </c>
      <c r="B17" s="2"/>
      <c r="E17" s="7"/>
      <c r="F17" s="7"/>
      <c r="G17" s="7"/>
    </row>
    <row r="18" spans="1:9" x14ac:dyDescent="0.25">
      <c r="B18" s="5">
        <f>'2. Indirect Cost Savings'!E56</f>
        <v>2083181.5255858684</v>
      </c>
      <c r="E18" s="6">
        <f>B18/$G$1</f>
        <v>16959.420007325934</v>
      </c>
      <c r="F18" s="7"/>
      <c r="G18" s="7"/>
    </row>
    <row r="19" spans="1:9" x14ac:dyDescent="0.25">
      <c r="A19" s="2" t="s">
        <v>49</v>
      </c>
      <c r="B19" s="2"/>
      <c r="E19" s="7"/>
      <c r="F19" s="7"/>
      <c r="G19" s="7"/>
    </row>
    <row r="20" spans="1:9" x14ac:dyDescent="0.25">
      <c r="B20" s="5">
        <f>'4. Intangible Cost Savings'!B7</f>
        <v>1060774</v>
      </c>
      <c r="E20" s="6">
        <f>B20/$G$1</f>
        <v>8635.8829405381111</v>
      </c>
      <c r="F20" s="7"/>
      <c r="G20" s="7"/>
    </row>
    <row r="21" spans="1:9" x14ac:dyDescent="0.25">
      <c r="A21" s="2" t="s">
        <v>73</v>
      </c>
      <c r="B21" s="2"/>
      <c r="E21" s="7"/>
      <c r="F21" s="27"/>
      <c r="G21" s="7"/>
    </row>
    <row r="22" spans="1:9" x14ac:dyDescent="0.25">
      <c r="B22" s="5">
        <f>'5. Provider Cost Difference'!C4</f>
        <v>693303.9</v>
      </c>
      <c r="C22" s="26"/>
      <c r="E22" s="6">
        <f>B22/$G$1</f>
        <v>5644.2666605879676</v>
      </c>
      <c r="F22" s="7"/>
      <c r="G22" s="7"/>
    </row>
    <row r="23" spans="1:9" x14ac:dyDescent="0.25">
      <c r="B23" s="2"/>
      <c r="E23" s="7"/>
      <c r="F23" s="7"/>
      <c r="G23" s="7"/>
    </row>
    <row r="24" spans="1:9" ht="15.6" thickBot="1" x14ac:dyDescent="0.3">
      <c r="A24" s="49" t="s">
        <v>48</v>
      </c>
      <c r="B24" s="21">
        <f>SUM(B11,B18,B20,B22)</f>
        <v>4681611.2288858686</v>
      </c>
      <c r="C24" s="21">
        <f>SUM(C11,B18,B20,B22)</f>
        <v>4485911.4988858681</v>
      </c>
      <c r="D24" s="136">
        <f>SUM(D11,B18,B20,B22)</f>
        <v>5170860.2937858682</v>
      </c>
      <c r="E24" s="6">
        <f>B24/$G$1</f>
        <v>38113.53459433125</v>
      </c>
      <c r="F24" s="6">
        <f>C24/$G$1</f>
        <v>36520.320620596111</v>
      </c>
      <c r="G24" s="6">
        <f>D24/$G$1</f>
        <v>42096.567411165117</v>
      </c>
    </row>
    <row r="25" spans="1:9" ht="14.4" thickTop="1" x14ac:dyDescent="0.25">
      <c r="B25" s="2"/>
    </row>
    <row r="26" spans="1:9" ht="18" thickBot="1" x14ac:dyDescent="0.3">
      <c r="A26" s="74" t="s">
        <v>85</v>
      </c>
      <c r="B26" s="18"/>
      <c r="C26" s="18"/>
      <c r="D26" s="18"/>
      <c r="E26" s="18"/>
    </row>
    <row r="27" spans="1:9" ht="14.4" thickTop="1" x14ac:dyDescent="0.25">
      <c r="A27" s="16" t="s">
        <v>0</v>
      </c>
      <c r="B27" s="16" t="s">
        <v>12</v>
      </c>
      <c r="C27" s="16" t="s">
        <v>14</v>
      </c>
      <c r="D27" s="16" t="s">
        <v>13</v>
      </c>
      <c r="E27" s="103" t="s">
        <v>3</v>
      </c>
      <c r="F27" s="16" t="s">
        <v>12</v>
      </c>
      <c r="G27" s="16" t="s">
        <v>14</v>
      </c>
      <c r="H27" s="16" t="s">
        <v>13</v>
      </c>
      <c r="I27" s="103" t="s">
        <v>3</v>
      </c>
    </row>
    <row r="28" spans="1:9" x14ac:dyDescent="0.25">
      <c r="A28" s="16"/>
      <c r="B28" s="8" t="s">
        <v>41</v>
      </c>
      <c r="C28" s="8" t="s">
        <v>34</v>
      </c>
      <c r="D28" s="8" t="s">
        <v>40</v>
      </c>
      <c r="E28" s="104" t="s">
        <v>133</v>
      </c>
      <c r="F28" s="8" t="s">
        <v>41</v>
      </c>
      <c r="G28" s="8" t="s">
        <v>34</v>
      </c>
      <c r="H28" s="8" t="s">
        <v>40</v>
      </c>
      <c r="I28" s="104" t="s">
        <v>133</v>
      </c>
    </row>
    <row r="29" spans="1:9" x14ac:dyDescent="0.25">
      <c r="A29" s="16"/>
      <c r="B29" s="183" t="s">
        <v>101</v>
      </c>
      <c r="C29" s="183"/>
      <c r="D29" s="183"/>
      <c r="E29" s="184"/>
      <c r="F29" s="193" t="s">
        <v>102</v>
      </c>
      <c r="G29" s="194"/>
      <c r="H29" s="194"/>
      <c r="I29" s="195"/>
    </row>
    <row r="30" spans="1:9" x14ac:dyDescent="0.25">
      <c r="A30" s="17" t="s">
        <v>31</v>
      </c>
      <c r="B30" s="8"/>
      <c r="D30" s="2"/>
      <c r="E30" s="3"/>
      <c r="F30" s="141"/>
      <c r="G30" s="141"/>
      <c r="H30" s="141"/>
      <c r="I30" s="3"/>
    </row>
    <row r="31" spans="1:9" x14ac:dyDescent="0.25">
      <c r="A31" s="8" t="s">
        <v>7</v>
      </c>
      <c r="B31" s="6">
        <f>'1. Direct Cost Savings'!B15</f>
        <v>1061263</v>
      </c>
      <c r="C31" s="6">
        <f>'1. Direct Cost Savings'!C15</f>
        <v>566849.9</v>
      </c>
      <c r="D31" s="6">
        <f>'1. Direct Cost Savings'!D15</f>
        <v>925530.2</v>
      </c>
      <c r="E31" s="105">
        <f>'1. Direct Cost Savings'!D5</f>
        <v>776222</v>
      </c>
      <c r="F31" s="6">
        <f t="shared" ref="F31:I47" si="1">B31/$G$1</f>
        <v>8639.863945688996</v>
      </c>
      <c r="G31" s="6">
        <f t="shared" ref="G31:G35" si="2">C31/$G$1</f>
        <v>4614.7901261302923</v>
      </c>
      <c r="H31" s="6">
        <f t="shared" ref="H31:I35" si="3">D31/$G$1</f>
        <v>7534.8476349654366</v>
      </c>
      <c r="I31" s="6">
        <f t="shared" si="3"/>
        <v>6319.3124340060886</v>
      </c>
    </row>
    <row r="32" spans="1:9" x14ac:dyDescent="0.25">
      <c r="A32" s="8" t="s">
        <v>4</v>
      </c>
      <c r="B32" s="6">
        <f>'1. Direct Cost Savings'!B16</f>
        <v>23074.51</v>
      </c>
      <c r="C32" s="6">
        <f>'1. Direct Cost Savings'!C16</f>
        <v>26342.080000000002</v>
      </c>
      <c r="D32" s="6">
        <f>'1. Direct Cost Savings'!D16</f>
        <v>46101.11</v>
      </c>
      <c r="E32" s="105">
        <f>'1. Direct Cost Savings'!D6</f>
        <v>32184.32</v>
      </c>
      <c r="F32" s="6">
        <f t="shared" si="1"/>
        <v>187.85223550942618</v>
      </c>
      <c r="G32" s="6">
        <f t="shared" si="2"/>
        <v>214.45389808789639</v>
      </c>
      <c r="H32" s="6">
        <f t="shared" si="3"/>
        <v>375.31443020744376</v>
      </c>
      <c r="I32" s="6">
        <f t="shared" si="3"/>
        <v>262.01624478052776</v>
      </c>
    </row>
    <row r="33" spans="1:9" x14ac:dyDescent="0.25">
      <c r="A33" s="8" t="s">
        <v>8</v>
      </c>
      <c r="B33" s="6">
        <f>'1. Direct Cost Savings'!B17</f>
        <v>32519.16</v>
      </c>
      <c r="C33" s="6">
        <f>'1. Direct Cost Savings'!C17</f>
        <v>32524.16</v>
      </c>
      <c r="D33" s="6">
        <f>'1. Direct Cost Savings'!D17</f>
        <v>40942.29</v>
      </c>
      <c r="E33" s="105">
        <f>'1. Direct Cost Savings'!D7</f>
        <v>35272</v>
      </c>
      <c r="F33" s="6">
        <f t="shared" si="1"/>
        <v>264.74221566952934</v>
      </c>
      <c r="G33" s="6">
        <f t="shared" si="2"/>
        <v>264.78292124366925</v>
      </c>
      <c r="H33" s="6">
        <f t="shared" si="3"/>
        <v>333.31588421055204</v>
      </c>
      <c r="I33" s="6">
        <f t="shared" si="3"/>
        <v>287.1534022125922</v>
      </c>
    </row>
    <row r="34" spans="1:9" x14ac:dyDescent="0.25">
      <c r="A34" s="8" t="s">
        <v>5</v>
      </c>
      <c r="B34" s="6">
        <f>'1. Direct Cost Savings'!B18</f>
        <v>140.625</v>
      </c>
      <c r="C34" s="6">
        <f>'1. Direct Cost Savings'!C18</f>
        <v>146.13630000000001</v>
      </c>
      <c r="D34" s="6">
        <f>'1. Direct Cost Savings'!D18</f>
        <v>1764.2860000000001</v>
      </c>
      <c r="E34" s="105">
        <f>'1. Direct Cost Savings'!D8</f>
        <v>673.48329999999999</v>
      </c>
      <c r="F34" s="6">
        <f t="shared" si="1"/>
        <v>1.144844272685013</v>
      </c>
      <c r="G34" s="6">
        <f t="shared" si="2"/>
        <v>1.189712398836472</v>
      </c>
      <c r="H34" s="6">
        <f t="shared" si="3"/>
        <v>14.363254915401606</v>
      </c>
      <c r="I34" s="6">
        <f t="shared" si="3"/>
        <v>5.4829048800284612</v>
      </c>
    </row>
    <row r="35" spans="1:9" x14ac:dyDescent="0.25">
      <c r="A35" s="17" t="s">
        <v>47</v>
      </c>
      <c r="B35" s="5">
        <f>SUM(B31:B34)</f>
        <v>1116997.2949999999</v>
      </c>
      <c r="C35" s="5">
        <f>SUM(C31:C34)</f>
        <v>625862.27630000003</v>
      </c>
      <c r="D35" s="5">
        <f>SUM(D31:D34)</f>
        <v>1014337.8859999999</v>
      </c>
      <c r="E35" s="105">
        <f>'1. Direct Cost Savings'!D9</f>
        <v>844351.80329999991</v>
      </c>
      <c r="F35" s="6">
        <f t="shared" si="1"/>
        <v>9093.6032411406359</v>
      </c>
      <c r="G35" s="6">
        <f t="shared" si="2"/>
        <v>5095.2166578606948</v>
      </c>
      <c r="H35" s="6">
        <f t="shared" si="3"/>
        <v>8257.8412042988348</v>
      </c>
      <c r="I35" s="6">
        <f t="shared" si="3"/>
        <v>6873.9649858792363</v>
      </c>
    </row>
    <row r="36" spans="1:9" x14ac:dyDescent="0.25">
      <c r="A36" s="17" t="s">
        <v>32</v>
      </c>
      <c r="B36" s="2"/>
      <c r="D36" s="2"/>
      <c r="E36" s="3"/>
      <c r="F36" s="6"/>
      <c r="G36" s="6"/>
      <c r="H36" s="6"/>
      <c r="I36" s="6"/>
    </row>
    <row r="37" spans="1:9" x14ac:dyDescent="0.25">
      <c r="A37" s="8" t="s">
        <v>10</v>
      </c>
      <c r="B37" s="10">
        <f>'2. Indirect Cost Savings'!B52</f>
        <v>180838.3</v>
      </c>
      <c r="C37" s="10">
        <f>'2. Indirect Cost Savings'!C52</f>
        <v>140231.79999999999</v>
      </c>
      <c r="D37" s="10">
        <f>'2. Indirect Cost Savings'!D52</f>
        <v>149447.6</v>
      </c>
      <c r="E37" s="137">
        <f>'2. Indirect Cost Savings'!E38</f>
        <v>150817.79999999999</v>
      </c>
      <c r="F37" s="6">
        <f t="shared" si="1"/>
        <v>1472.2253655971142</v>
      </c>
      <c r="G37" s="6">
        <f t="shared" si="1"/>
        <v>1141.6431863346502</v>
      </c>
      <c r="H37" s="6">
        <f t="shared" si="1"/>
        <v>1216.6700723663698</v>
      </c>
      <c r="I37" s="6">
        <f t="shared" si="1"/>
        <v>1227.8250279036711</v>
      </c>
    </row>
    <row r="38" spans="1:9" x14ac:dyDescent="0.25">
      <c r="A38" s="8" t="s">
        <v>57</v>
      </c>
      <c r="B38" s="10">
        <f>'2. Indirect Cost Savings'!B53</f>
        <v>18147.560000000001</v>
      </c>
      <c r="C38" s="10">
        <f>'2. Indirect Cost Savings'!C53</f>
        <v>14661.42</v>
      </c>
      <c r="D38" s="10">
        <f>'2. Indirect Cost Savings'!D53</f>
        <v>18330.53</v>
      </c>
      <c r="E38" s="137">
        <f>'2. Indirect Cost Savings'!E39</f>
        <v>16509.97</v>
      </c>
      <c r="F38" s="6">
        <f t="shared" si="1"/>
        <v>147.74136980769873</v>
      </c>
      <c r="G38" s="6">
        <f t="shared" si="1"/>
        <v>119.36030376127647</v>
      </c>
      <c r="H38" s="6">
        <f t="shared" si="1"/>
        <v>149.23094958777466</v>
      </c>
      <c r="I38" s="6">
        <f t="shared" si="1"/>
        <v>134.40956157654318</v>
      </c>
    </row>
    <row r="39" spans="1:9" x14ac:dyDescent="0.25">
      <c r="A39" s="8" t="s">
        <v>78</v>
      </c>
      <c r="B39" s="6">
        <f>'2. Indirect Cost Savings'!B45</f>
        <v>2522583.3881957941</v>
      </c>
      <c r="C39" s="6">
        <f>'2. Indirect Cost Savings'!C45</f>
        <v>1679385.6427890966</v>
      </c>
      <c r="D39" s="6">
        <f>'2. Indirect Cost Savings'!D45</f>
        <v>1921741.8314331286</v>
      </c>
      <c r="E39" s="105">
        <f>'2. Indirect Cost Savings'!E45</f>
        <v>1915853.7555858684</v>
      </c>
      <c r="F39" s="6">
        <f t="shared" si="1"/>
        <v>20536.641026462647</v>
      </c>
      <c r="G39" s="6">
        <f t="shared" si="1"/>
        <v>13672.071358410925</v>
      </c>
      <c r="H39" s="6">
        <f t="shared" si="1"/>
        <v>15645.120919434134</v>
      </c>
      <c r="I39" s="6">
        <f t="shared" si="1"/>
        <v>15597.185417845718</v>
      </c>
    </row>
    <row r="40" spans="1:9" x14ac:dyDescent="0.25">
      <c r="A40" s="2" t="s">
        <v>86</v>
      </c>
      <c r="B40" s="2"/>
      <c r="D40" s="2"/>
      <c r="E40" s="3"/>
      <c r="F40" s="6"/>
      <c r="G40" s="6"/>
      <c r="H40" s="6"/>
      <c r="I40" s="6"/>
    </row>
    <row r="41" spans="1:9" x14ac:dyDescent="0.25">
      <c r="B41" s="6">
        <f>'2. Indirect Cost Savings'!B56</f>
        <v>2721569.2481957939</v>
      </c>
      <c r="C41" s="6">
        <f>'2. Indirect Cost Savings'!C56</f>
        <v>1834278.8627890965</v>
      </c>
      <c r="D41" s="6">
        <f>'2. Indirect Cost Savings'!D56</f>
        <v>2089519.9614331285</v>
      </c>
      <c r="E41" s="105">
        <f>'2. Indirect Cost Savings'!E56</f>
        <v>2083181.5255858684</v>
      </c>
      <c r="F41" s="6">
        <f t="shared" si="1"/>
        <v>22156.607761867457</v>
      </c>
      <c r="G41" s="6">
        <f t="shared" ref="G41" si="4">C41/$G$1</f>
        <v>14933.074848506851</v>
      </c>
      <c r="H41" s="6">
        <f t="shared" ref="H41:I41" si="5">D41/$G$1</f>
        <v>17011.021941388277</v>
      </c>
      <c r="I41" s="6">
        <f t="shared" si="5"/>
        <v>16959.420007325934</v>
      </c>
    </row>
    <row r="42" spans="1:9" x14ac:dyDescent="0.25">
      <c r="A42" s="2" t="s">
        <v>43</v>
      </c>
      <c r="B42" s="6"/>
      <c r="C42" s="6"/>
      <c r="D42" s="6"/>
      <c r="E42" s="105"/>
      <c r="F42" s="6"/>
      <c r="G42" s="6"/>
      <c r="H42" s="6"/>
      <c r="I42" s="6"/>
    </row>
    <row r="43" spans="1:9" x14ac:dyDescent="0.25">
      <c r="B43" s="6">
        <f>'4. Intangible Cost Savings'!B4</f>
        <v>825940.2</v>
      </c>
      <c r="C43" s="6">
        <f>'4. Intangible Cost Savings'!B5</f>
        <v>952502.5</v>
      </c>
      <c r="D43" s="6">
        <f>'4. Intangible Cost Savings'!B6</f>
        <v>1356405</v>
      </c>
      <c r="E43" s="105">
        <f>'4. Intangible Cost Savings'!B7</f>
        <v>1060774</v>
      </c>
      <c r="F43" s="6">
        <f t="shared" si="1"/>
        <v>6724.0740092466785</v>
      </c>
      <c r="G43" s="6">
        <f t="shared" ref="G43" si="6">C43/$G$1</f>
        <v>7754.4322264402244</v>
      </c>
      <c r="H43" s="6">
        <f t="shared" ref="H43:I43" si="7">D43/$G$1</f>
        <v>11042.648858249351</v>
      </c>
      <c r="I43" s="6">
        <f t="shared" si="7"/>
        <v>8635.8829405381111</v>
      </c>
    </row>
    <row r="44" spans="1:9" x14ac:dyDescent="0.25">
      <c r="A44" s="2" t="s">
        <v>44</v>
      </c>
      <c r="B44" s="5"/>
      <c r="C44" s="5"/>
      <c r="D44" s="5"/>
      <c r="E44" s="135"/>
      <c r="F44" s="6"/>
      <c r="G44" s="6"/>
      <c r="H44" s="6"/>
      <c r="I44" s="6"/>
    </row>
    <row r="45" spans="1:9" x14ac:dyDescent="0.25">
      <c r="B45" s="5">
        <f>'5. Provider Cost Difference'!C16</f>
        <v>1287015.5</v>
      </c>
      <c r="C45" s="5">
        <f>'5. Provider Cost Difference'!C19</f>
        <v>292127.10000000003</v>
      </c>
      <c r="D45" s="5">
        <f>'5. Provider Cost Difference'!C22</f>
        <v>1029639.3</v>
      </c>
      <c r="E45" s="135">
        <f>'5. Provider Cost Difference'!C4</f>
        <v>693303.9</v>
      </c>
      <c r="F45" s="6">
        <f t="shared" si="1"/>
        <v>10477.740970893072</v>
      </c>
      <c r="G45" s="6">
        <f t="shared" ref="G45" si="8">C45/$G$1</f>
        <v>2378.2402654654729</v>
      </c>
      <c r="H45" s="6">
        <f t="shared" ref="H45" si="9">D45/$G$1</f>
        <v>8382.4117727033317</v>
      </c>
      <c r="I45" s="6">
        <f>E45/$G$1</f>
        <v>5644.2666605879676</v>
      </c>
    </row>
    <row r="46" spans="1:9" x14ac:dyDescent="0.25">
      <c r="B46" s="5"/>
      <c r="C46" s="5"/>
      <c r="D46" s="5"/>
      <c r="E46" s="135"/>
      <c r="F46" s="6"/>
      <c r="G46" s="6"/>
      <c r="H46" s="6"/>
      <c r="I46" s="6"/>
    </row>
    <row r="47" spans="1:9" ht="15.6" thickBot="1" x14ac:dyDescent="0.3">
      <c r="A47" s="49" t="s">
        <v>48</v>
      </c>
      <c r="B47" s="21">
        <f>SUM(B35,B41,B43,B45)</f>
        <v>5951522.2431957936</v>
      </c>
      <c r="C47" s="21">
        <f>SUM(C35,C41,C43,C45)</f>
        <v>3704770.7390890964</v>
      </c>
      <c r="D47" s="21">
        <f>SUM(D35,D41,D43,D45)</f>
        <v>5489902.1474331282</v>
      </c>
      <c r="E47" s="21">
        <f>SUM(E35,E41,E43,E45)</f>
        <v>4681611.2288858686</v>
      </c>
      <c r="F47" s="6">
        <f t="shared" si="1"/>
        <v>48452.02598314784</v>
      </c>
      <c r="G47" s="6">
        <f>C47/$G$1</f>
        <v>30160.963998273241</v>
      </c>
      <c r="H47" s="6">
        <f t="shared" ref="H47:I47" si="10">D47/$G$1</f>
        <v>44693.923776639793</v>
      </c>
      <c r="I47" s="6">
        <f t="shared" si="10"/>
        <v>38113.53459433125</v>
      </c>
    </row>
    <row r="48" spans="1:9" ht="14.4" thickTop="1" x14ac:dyDescent="0.25">
      <c r="B48" s="2"/>
      <c r="D48" s="2"/>
    </row>
    <row r="49" spans="2:4" x14ac:dyDescent="0.25">
      <c r="B49" s="2"/>
      <c r="D49" s="2"/>
    </row>
    <row r="50" spans="2:4" x14ac:dyDescent="0.25">
      <c r="B50" s="2"/>
      <c r="D50" s="2"/>
    </row>
    <row r="51" spans="2:4" x14ac:dyDescent="0.25">
      <c r="B51" s="2"/>
      <c r="D51" s="2"/>
    </row>
    <row r="52" spans="2:4" x14ac:dyDescent="0.25">
      <c r="B52" s="2"/>
      <c r="D52" s="2"/>
    </row>
    <row r="53" spans="2:4" x14ac:dyDescent="0.25">
      <c r="B53" s="2"/>
      <c r="D53" s="2"/>
    </row>
    <row r="54" spans="2:4" x14ac:dyDescent="0.25">
      <c r="B54" s="2"/>
      <c r="D54" s="2"/>
    </row>
    <row r="55" spans="2:4" x14ac:dyDescent="0.25">
      <c r="B55" s="2"/>
      <c r="D55" s="2"/>
    </row>
    <row r="56" spans="2:4" x14ac:dyDescent="0.25">
      <c r="B56" s="2"/>
      <c r="D56" s="2"/>
    </row>
    <row r="57" spans="2:4" x14ac:dyDescent="0.25">
      <c r="B57" s="2"/>
      <c r="D57" s="2"/>
    </row>
    <row r="58" spans="2:4" x14ac:dyDescent="0.25">
      <c r="B58" s="2"/>
      <c r="D58" s="2"/>
    </row>
    <row r="59" spans="2:4" x14ac:dyDescent="0.25">
      <c r="B59" s="2"/>
      <c r="D59" s="2"/>
    </row>
    <row r="60" spans="2:4" x14ac:dyDescent="0.25">
      <c r="B60" s="2"/>
      <c r="D60" s="2"/>
    </row>
    <row r="61" spans="2:4" x14ac:dyDescent="0.25">
      <c r="B61" s="2"/>
      <c r="D61" s="2"/>
    </row>
    <row r="62" spans="2:4" x14ac:dyDescent="0.25">
      <c r="B62" s="2"/>
      <c r="D62" s="2"/>
    </row>
    <row r="63" spans="2:4" x14ac:dyDescent="0.25">
      <c r="B63" s="2"/>
      <c r="D63" s="2"/>
    </row>
    <row r="64" spans="2:4" x14ac:dyDescent="0.25">
      <c r="B64" s="2"/>
      <c r="D64" s="2"/>
    </row>
    <row r="65" spans="2:4" x14ac:dyDescent="0.25">
      <c r="B65" s="2"/>
      <c r="D65" s="2"/>
    </row>
    <row r="66" spans="2:4" x14ac:dyDescent="0.25">
      <c r="B66" s="2"/>
      <c r="D66" s="2"/>
    </row>
    <row r="67" spans="2:4" x14ac:dyDescent="0.25">
      <c r="B67" s="2"/>
      <c r="D67" s="2"/>
    </row>
    <row r="68" spans="2:4" x14ac:dyDescent="0.25">
      <c r="B68" s="2"/>
      <c r="D68" s="2"/>
    </row>
    <row r="69" spans="2:4" x14ac:dyDescent="0.25">
      <c r="B69" s="2"/>
      <c r="D69" s="2"/>
    </row>
    <row r="70" spans="2:4" x14ac:dyDescent="0.25">
      <c r="B70" s="2"/>
      <c r="D70" s="2"/>
    </row>
    <row r="71" spans="2:4" x14ac:dyDescent="0.25">
      <c r="B71" s="2"/>
      <c r="D71" s="2"/>
    </row>
    <row r="72" spans="2:4" x14ac:dyDescent="0.25">
      <c r="B72" s="2"/>
      <c r="D72" s="2"/>
    </row>
    <row r="73" spans="2:4" x14ac:dyDescent="0.25">
      <c r="B73" s="2"/>
      <c r="D73" s="2"/>
    </row>
    <row r="74" spans="2:4" x14ac:dyDescent="0.25">
      <c r="B74" s="2"/>
      <c r="D74" s="2"/>
    </row>
    <row r="75" spans="2:4" x14ac:dyDescent="0.25">
      <c r="B75" s="2"/>
      <c r="D75" s="2"/>
    </row>
    <row r="76" spans="2:4" x14ac:dyDescent="0.25">
      <c r="B76" s="2"/>
      <c r="D76" s="2"/>
    </row>
    <row r="77" spans="2:4" x14ac:dyDescent="0.25">
      <c r="B77" s="2"/>
      <c r="D77" s="2"/>
    </row>
    <row r="78" spans="2:4" x14ac:dyDescent="0.25">
      <c r="B78" s="2"/>
      <c r="D78" s="2"/>
    </row>
    <row r="79" spans="2:4" x14ac:dyDescent="0.25">
      <c r="B79" s="2"/>
      <c r="D79" s="2"/>
    </row>
    <row r="80" spans="2:4" x14ac:dyDescent="0.25">
      <c r="B80" s="2"/>
      <c r="D80" s="2"/>
    </row>
    <row r="81" spans="2:4" x14ac:dyDescent="0.25">
      <c r="B81" s="2"/>
      <c r="D81" s="2"/>
    </row>
    <row r="82" spans="2:4" x14ac:dyDescent="0.25">
      <c r="B82" s="2"/>
      <c r="D82" s="2"/>
    </row>
    <row r="83" spans="2:4" x14ac:dyDescent="0.25">
      <c r="B83" s="2"/>
      <c r="D83" s="2"/>
    </row>
    <row r="84" spans="2:4" x14ac:dyDescent="0.25">
      <c r="B84" s="2"/>
      <c r="D84" s="2"/>
    </row>
    <row r="85" spans="2:4" x14ac:dyDescent="0.25">
      <c r="B85" s="2"/>
      <c r="D85" s="2"/>
    </row>
    <row r="86" spans="2:4" x14ac:dyDescent="0.25">
      <c r="B86" s="2"/>
      <c r="D86" s="2"/>
    </row>
    <row r="87" spans="2:4" x14ac:dyDescent="0.25">
      <c r="B87" s="2"/>
      <c r="D87" s="2"/>
    </row>
    <row r="88" spans="2:4" x14ac:dyDescent="0.25">
      <c r="B88" s="2"/>
      <c r="D88" s="2"/>
    </row>
    <row r="89" spans="2:4" x14ac:dyDescent="0.25">
      <c r="B89" s="2"/>
      <c r="D89" s="2"/>
    </row>
    <row r="90" spans="2:4" x14ac:dyDescent="0.25">
      <c r="B90" s="2"/>
      <c r="D90" s="2"/>
    </row>
    <row r="91" spans="2:4" x14ac:dyDescent="0.25">
      <c r="B91" s="2"/>
      <c r="D91" s="2"/>
    </row>
    <row r="92" spans="2:4" x14ac:dyDescent="0.25">
      <c r="B92" s="2"/>
      <c r="D92" s="2"/>
    </row>
    <row r="93" spans="2:4" x14ac:dyDescent="0.25">
      <c r="B93" s="2"/>
      <c r="D93" s="2"/>
    </row>
    <row r="94" spans="2:4" x14ac:dyDescent="0.25">
      <c r="B94" s="2"/>
      <c r="D94" s="2"/>
    </row>
    <row r="95" spans="2:4" x14ac:dyDescent="0.25">
      <c r="B95" s="2"/>
      <c r="D95" s="2"/>
    </row>
    <row r="96" spans="2:4" x14ac:dyDescent="0.25">
      <c r="B96" s="2"/>
      <c r="D96" s="2"/>
    </row>
    <row r="97" spans="2:4" x14ac:dyDescent="0.25">
      <c r="B97" s="2"/>
      <c r="D97" s="2"/>
    </row>
    <row r="98" spans="2:4" x14ac:dyDescent="0.25">
      <c r="B98" s="2"/>
      <c r="D98" s="2"/>
    </row>
    <row r="99" spans="2:4" x14ac:dyDescent="0.25">
      <c r="B99" s="2"/>
      <c r="D99" s="2"/>
    </row>
    <row r="100" spans="2:4" x14ac:dyDescent="0.25">
      <c r="B100" s="2"/>
      <c r="D100" s="2"/>
    </row>
    <row r="101" spans="2:4" x14ac:dyDescent="0.25">
      <c r="B101" s="2"/>
      <c r="D101" s="2"/>
    </row>
    <row r="102" spans="2:4" x14ac:dyDescent="0.25">
      <c r="B102" s="2"/>
      <c r="D102" s="2"/>
    </row>
    <row r="103" spans="2:4" x14ac:dyDescent="0.25">
      <c r="B103" s="2"/>
      <c r="D103" s="2"/>
    </row>
    <row r="104" spans="2:4" x14ac:dyDescent="0.25">
      <c r="B104" s="2"/>
      <c r="D104" s="2"/>
    </row>
    <row r="105" spans="2:4" x14ac:dyDescent="0.25">
      <c r="B105" s="2"/>
      <c r="D105" s="2"/>
    </row>
    <row r="106" spans="2:4" x14ac:dyDescent="0.25">
      <c r="B106" s="2"/>
      <c r="D106" s="2"/>
    </row>
    <row r="107" spans="2:4" x14ac:dyDescent="0.25">
      <c r="B107" s="2"/>
      <c r="D107" s="2"/>
    </row>
    <row r="108" spans="2:4" x14ac:dyDescent="0.25">
      <c r="B108" s="2"/>
      <c r="D108" s="2"/>
    </row>
    <row r="109" spans="2:4" x14ac:dyDescent="0.25">
      <c r="B109" s="2"/>
      <c r="D109" s="2"/>
    </row>
    <row r="110" spans="2:4" x14ac:dyDescent="0.25">
      <c r="B110" s="2"/>
      <c r="D110" s="2"/>
    </row>
  </sheetData>
  <mergeCells count="4">
    <mergeCell ref="B4:D4"/>
    <mergeCell ref="B29:E29"/>
    <mergeCell ref="F29:I29"/>
    <mergeCell ref="E4:G4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5BB9-1B3B-4CFD-AB83-F7BE5215EF4B}">
  <sheetPr codeName="Sheet9"/>
  <dimension ref="A1:S21"/>
  <sheetViews>
    <sheetView zoomScale="70" zoomScaleNormal="70" workbookViewId="0">
      <selection activeCell="K14" sqref="K14"/>
    </sheetView>
  </sheetViews>
  <sheetFormatPr defaultColWidth="15.6640625" defaultRowHeight="13.2" x14ac:dyDescent="0.25"/>
  <cols>
    <col min="1" max="1" width="80.33203125" style="50" bestFit="1" customWidth="1"/>
    <col min="2" max="2" width="17.21875" style="50" customWidth="1"/>
    <col min="3" max="3" width="17.44140625" style="50" customWidth="1"/>
    <col min="4" max="4" width="18" style="50" customWidth="1"/>
    <col min="5" max="5" width="17.5546875" style="50" bestFit="1" customWidth="1"/>
    <col min="6" max="7" width="20.109375" style="50" customWidth="1"/>
    <col min="8" max="8" width="15.77734375" style="50" bestFit="1" customWidth="1"/>
    <col min="9" max="9" width="16.6640625" style="50" bestFit="1" customWidth="1"/>
    <col min="10" max="10" width="15.6640625" style="50"/>
    <col min="11" max="11" width="16.77734375" style="50" customWidth="1"/>
    <col min="12" max="12" width="18" style="50" customWidth="1"/>
    <col min="13" max="13" width="17.5546875" style="50" bestFit="1" customWidth="1"/>
    <col min="14" max="16384" width="15.6640625" style="50"/>
  </cols>
  <sheetData>
    <row r="1" spans="1:19" ht="16.8" customHeight="1" thickBot="1" x14ac:dyDescent="0.3">
      <c r="A1" s="74" t="s">
        <v>74</v>
      </c>
      <c r="B1" s="74"/>
      <c r="C1" s="74"/>
      <c r="D1" s="74"/>
      <c r="E1" s="74"/>
      <c r="F1" s="74"/>
      <c r="G1" s="74"/>
      <c r="H1" s="74"/>
      <c r="I1" s="74"/>
      <c r="J1" s="74"/>
    </row>
    <row r="2" spans="1:19" ht="16.8" customHeight="1" thickTop="1" x14ac:dyDescent="0.25">
      <c r="A2" s="75"/>
      <c r="B2" s="198" t="s">
        <v>101</v>
      </c>
      <c r="C2" s="198"/>
      <c r="D2" s="198"/>
      <c r="E2" s="199"/>
      <c r="F2" s="200" t="s">
        <v>102</v>
      </c>
      <c r="G2" s="198"/>
      <c r="H2" s="198"/>
      <c r="I2" s="199"/>
      <c r="J2" s="75"/>
    </row>
    <row r="3" spans="1:19" x14ac:dyDescent="0.25">
      <c r="B3" s="142" t="s">
        <v>12</v>
      </c>
      <c r="C3" s="142" t="s">
        <v>14</v>
      </c>
      <c r="D3" s="142" t="s">
        <v>13</v>
      </c>
      <c r="E3" s="143" t="s">
        <v>36</v>
      </c>
      <c r="F3" s="147" t="s">
        <v>12</v>
      </c>
      <c r="G3" s="142" t="s">
        <v>14</v>
      </c>
      <c r="H3" s="142" t="s">
        <v>13</v>
      </c>
      <c r="I3" s="143" t="s">
        <v>36</v>
      </c>
      <c r="J3" s="62"/>
    </row>
    <row r="4" spans="1:19" x14ac:dyDescent="0.25">
      <c r="A4" s="53" t="s">
        <v>51</v>
      </c>
      <c r="B4" s="144">
        <f>'6. Societal Costs'!B47</f>
        <v>5951522.2431957936</v>
      </c>
      <c r="C4" s="144">
        <f>'6. Societal Costs'!C47</f>
        <v>3704770.7390890964</v>
      </c>
      <c r="D4" s="144">
        <f>'6. Societal Costs'!D47</f>
        <v>5489902.1474331282</v>
      </c>
      <c r="E4" s="145"/>
      <c r="F4" s="148">
        <f>B4/$F$13</f>
        <v>48452.02598314784</v>
      </c>
      <c r="G4" s="51">
        <f>C4/$F$13</f>
        <v>30160.963998273241</v>
      </c>
      <c r="H4" s="51">
        <f>D4/$F$13</f>
        <v>44693.923776639793</v>
      </c>
      <c r="I4" s="149"/>
      <c r="J4" s="61"/>
    </row>
    <row r="5" spans="1:19" ht="14.4" customHeight="1" x14ac:dyDescent="0.25">
      <c r="A5" s="54"/>
      <c r="C5" s="60" t="s">
        <v>35</v>
      </c>
      <c r="E5" s="145"/>
      <c r="F5" s="148"/>
      <c r="G5" s="51"/>
      <c r="H5" s="51"/>
      <c r="I5" s="149"/>
      <c r="J5" s="61"/>
    </row>
    <row r="6" spans="1:19" x14ac:dyDescent="0.25">
      <c r="A6" s="54" t="s">
        <v>52</v>
      </c>
      <c r="B6" s="55">
        <v>16083</v>
      </c>
      <c r="C6" s="55">
        <v>12989</v>
      </c>
      <c r="D6" s="55">
        <v>9640</v>
      </c>
      <c r="E6" s="145"/>
      <c r="F6" s="148"/>
      <c r="G6" s="51"/>
      <c r="H6" s="51"/>
      <c r="I6" s="149"/>
    </row>
    <row r="7" spans="1:19" x14ac:dyDescent="0.25">
      <c r="A7" s="56" t="s">
        <v>50</v>
      </c>
      <c r="B7" s="57">
        <f>PRODUCT(B4,B6)</f>
        <v>95718332237.317947</v>
      </c>
      <c r="C7" s="57">
        <f t="shared" ref="C7:D7" si="0">PRODUCT(C4,C6)</f>
        <v>48121267130.028275</v>
      </c>
      <c r="D7" s="57">
        <f t="shared" si="0"/>
        <v>52922656701.255356</v>
      </c>
      <c r="E7" s="146">
        <f>SUM(B7:D7)</f>
        <v>196762256068.60156</v>
      </c>
      <c r="F7" s="148">
        <f>B7/$F$13</f>
        <v>779253933.88696671</v>
      </c>
      <c r="G7" s="51">
        <f>C7/$F$13</f>
        <v>391760761.37357116</v>
      </c>
      <c r="H7" s="51">
        <f>D7/$F$13</f>
        <v>430849425.20680761</v>
      </c>
      <c r="I7" s="150">
        <f>E7/$F$13</f>
        <v>1601864120.4673452</v>
      </c>
    </row>
    <row r="8" spans="1:19" x14ac:dyDescent="0.25">
      <c r="A8" s="54" t="s">
        <v>53</v>
      </c>
      <c r="B8" s="59">
        <v>0.38</v>
      </c>
      <c r="C8" s="59">
        <v>0.25</v>
      </c>
      <c r="D8" s="59">
        <v>0.41</v>
      </c>
      <c r="E8" s="145"/>
      <c r="F8" s="148"/>
      <c r="G8" s="51"/>
      <c r="H8" s="51"/>
      <c r="I8" s="149"/>
      <c r="S8" s="50" t="s">
        <v>121</v>
      </c>
    </row>
    <row r="9" spans="1:19" x14ac:dyDescent="0.25">
      <c r="A9" s="54" t="s">
        <v>55</v>
      </c>
      <c r="B9" s="144">
        <f>(B8*B6)</f>
        <v>6111.54</v>
      </c>
      <c r="C9" s="144">
        <f>(C8*C6)</f>
        <v>3247.25</v>
      </c>
      <c r="D9" s="144">
        <f>(D8*D6)</f>
        <v>3952.3999999999996</v>
      </c>
      <c r="E9" s="145"/>
      <c r="F9" s="148"/>
      <c r="G9" s="51"/>
      <c r="H9" s="51"/>
      <c r="I9" s="149"/>
    </row>
    <row r="10" spans="1:19" x14ac:dyDescent="0.25">
      <c r="A10" s="54" t="s">
        <v>54</v>
      </c>
      <c r="B10" s="51">
        <f>PRODUCT(B9,B4)</f>
        <v>36372966250.180817</v>
      </c>
      <c r="C10" s="51">
        <f>PRODUCT(C9,C4)</f>
        <v>12030316782.507069</v>
      </c>
      <c r="D10" s="51">
        <f>PRODUCT(D9,D4)</f>
        <v>21698289247.514694</v>
      </c>
      <c r="E10" s="146">
        <f>SUM(B10:D10)</f>
        <v>70101572280.202576</v>
      </c>
      <c r="F10" s="148">
        <f t="shared" ref="F10:I10" si="1">B10/$F$13</f>
        <v>296116494.87704736</v>
      </c>
      <c r="G10" s="51">
        <f>C10/$F$13</f>
        <v>97940190.343392789</v>
      </c>
      <c r="H10" s="51">
        <f t="shared" si="1"/>
        <v>176648264.33479109</v>
      </c>
      <c r="I10" s="150">
        <f t="shared" si="1"/>
        <v>570704949.55523121</v>
      </c>
    </row>
    <row r="11" spans="1:19" x14ac:dyDescent="0.25">
      <c r="A11" s="50" t="s">
        <v>122</v>
      </c>
      <c r="B11" s="52"/>
      <c r="C11" s="51"/>
      <c r="D11" s="51"/>
      <c r="E11" s="51">
        <f>E10/'[1]7. National Cost'!$C$10</f>
        <v>1215.8406937526488</v>
      </c>
      <c r="F11" s="51"/>
      <c r="G11" s="51"/>
      <c r="H11" s="58"/>
      <c r="I11" s="179">
        <f>I10/'[1]7. National Cost'!$C$10</f>
        <v>9.898298700373994</v>
      </c>
      <c r="J11" s="63"/>
    </row>
    <row r="12" spans="1:19" x14ac:dyDescent="0.25">
      <c r="A12" s="54"/>
      <c r="J12" s="60"/>
    </row>
    <row r="13" spans="1:19" x14ac:dyDescent="0.25">
      <c r="E13" s="50" t="s">
        <v>113</v>
      </c>
      <c r="F13" s="158">
        <f>'6. Societal Costs'!G1</f>
        <v>122.83329999999999</v>
      </c>
      <c r="J13" s="61"/>
    </row>
    <row r="15" spans="1:19" x14ac:dyDescent="0.25">
      <c r="J15" s="61"/>
    </row>
    <row r="16" spans="1:19" x14ac:dyDescent="0.25">
      <c r="J16" s="61"/>
    </row>
    <row r="18" spans="7:10" x14ac:dyDescent="0.25">
      <c r="J18" s="61"/>
    </row>
    <row r="21" spans="7:10" x14ac:dyDescent="0.25">
      <c r="G21" s="158"/>
    </row>
  </sheetData>
  <mergeCells count="2">
    <mergeCell ref="B2:E2"/>
    <mergeCell ref="F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E3FA3-0E2D-4802-AB4F-9683CD8A350F}">
  <dimension ref="A1:O32"/>
  <sheetViews>
    <sheetView topLeftCell="F1" zoomScale="70" zoomScaleNormal="70" workbookViewId="0">
      <selection activeCell="M20" sqref="M20"/>
    </sheetView>
  </sheetViews>
  <sheetFormatPr defaultRowHeight="14.4" x14ac:dyDescent="0.3"/>
  <cols>
    <col min="1" max="1" width="54" bestFit="1" customWidth="1"/>
    <col min="2" max="2" width="10.5546875" bestFit="1" customWidth="1"/>
    <col min="3" max="3" width="8.33203125" bestFit="1" customWidth="1"/>
    <col min="4" max="4" width="19.6640625" bestFit="1" customWidth="1"/>
    <col min="5" max="5" width="9.5546875" customWidth="1"/>
    <col min="6" max="6" width="23.33203125" bestFit="1" customWidth="1"/>
    <col min="7" max="7" width="23.44140625" bestFit="1" customWidth="1"/>
    <col min="8" max="8" width="7.44140625" customWidth="1"/>
    <col min="9" max="9" width="8" bestFit="1" customWidth="1"/>
    <col min="10" max="10" width="8.33203125" customWidth="1"/>
    <col min="11" max="11" width="22.77734375" bestFit="1" customWidth="1"/>
    <col min="12" max="12" width="28.33203125" bestFit="1" customWidth="1"/>
    <col min="13" max="13" width="30.21875" customWidth="1"/>
    <col min="14" max="14" width="12.44140625" bestFit="1" customWidth="1"/>
  </cols>
  <sheetData>
    <row r="1" spans="1:15" ht="15" thickBot="1" x14ac:dyDescent="0.35">
      <c r="A1" s="201" t="s">
        <v>94</v>
      </c>
      <c r="B1" s="202"/>
      <c r="C1" s="202"/>
      <c r="D1" s="202"/>
      <c r="E1" s="202"/>
      <c r="F1" s="202"/>
      <c r="G1" s="203"/>
      <c r="J1" s="201" t="s">
        <v>100</v>
      </c>
      <c r="K1" s="202"/>
      <c r="L1" s="202"/>
      <c r="M1" s="203"/>
      <c r="N1" s="157" t="s">
        <v>113</v>
      </c>
      <c r="O1" s="178">
        <f>'7. National Cost Savings'!F13</f>
        <v>122.83329999999999</v>
      </c>
    </row>
    <row r="2" spans="1:15" x14ac:dyDescent="0.3">
      <c r="A2" s="86" t="s">
        <v>96</v>
      </c>
      <c r="B2" s="83">
        <f>'7. National Cost Savings'!B6</f>
        <v>16083</v>
      </c>
      <c r="C2" s="81" t="s">
        <v>90</v>
      </c>
      <c r="D2" s="81" t="s">
        <v>91</v>
      </c>
      <c r="E2" s="81" t="s">
        <v>92</v>
      </c>
      <c r="F2" s="81" t="s">
        <v>114</v>
      </c>
      <c r="G2" s="153" t="s">
        <v>115</v>
      </c>
      <c r="J2" s="100" t="s">
        <v>90</v>
      </c>
      <c r="K2" s="101" t="s">
        <v>91</v>
      </c>
      <c r="L2" s="154" t="s">
        <v>117</v>
      </c>
      <c r="M2" s="153" t="s">
        <v>116</v>
      </c>
    </row>
    <row r="3" spans="1:15" x14ac:dyDescent="0.3">
      <c r="A3" s="88" t="s">
        <v>95</v>
      </c>
      <c r="B3" s="84">
        <f>'7. National Cost Savings'!B4</f>
        <v>5951522.2431957936</v>
      </c>
      <c r="C3" s="78">
        <v>1</v>
      </c>
      <c r="D3" s="79">
        <v>0.05</v>
      </c>
      <c r="E3" s="80">
        <f t="shared" ref="E3:E10" si="0">$B$2*D3</f>
        <v>804.15000000000009</v>
      </c>
      <c r="F3" s="80">
        <f t="shared" ref="F3:F10" si="1">$B$3*E3</f>
        <v>4785916611.8658981</v>
      </c>
      <c r="G3" s="89">
        <f>F3/$O$1</f>
        <v>38962696.694348343</v>
      </c>
      <c r="J3" s="98">
        <v>1</v>
      </c>
      <c r="K3" s="79">
        <v>0.05</v>
      </c>
      <c r="L3" s="155">
        <f>SUM(F3,F14,F25)</f>
        <v>9838112803.4300804</v>
      </c>
      <c r="M3" s="89">
        <f t="shared" ref="M3:M5" si="2">L3/$O$1</f>
        <v>80093206.023367286</v>
      </c>
      <c r="N3" s="180"/>
    </row>
    <row r="4" spans="1:15" x14ac:dyDescent="0.3">
      <c r="A4" s="90" t="s">
        <v>97</v>
      </c>
      <c r="B4" s="85">
        <f>'7. National Cost Savings'!B8</f>
        <v>0.38</v>
      </c>
      <c r="C4" s="78">
        <v>2</v>
      </c>
      <c r="D4" s="79">
        <v>0.1</v>
      </c>
      <c r="E4" s="80">
        <f t="shared" si="0"/>
        <v>1608.3000000000002</v>
      </c>
      <c r="F4" s="80">
        <f t="shared" si="1"/>
        <v>9571833223.7317963</v>
      </c>
      <c r="G4" s="89">
        <f t="shared" ref="G4:G10" si="3">F4/$O$1</f>
        <v>77925393.388696685</v>
      </c>
      <c r="J4" s="98">
        <v>2</v>
      </c>
      <c r="K4" s="79">
        <v>0.1</v>
      </c>
      <c r="L4" s="155">
        <f>SUM(F4,F15,F26)</f>
        <v>19676225606.860161</v>
      </c>
      <c r="M4" s="89">
        <f t="shared" si="2"/>
        <v>160186412.04673457</v>
      </c>
    </row>
    <row r="5" spans="1:15" x14ac:dyDescent="0.3">
      <c r="A5" s="91"/>
      <c r="B5" s="152"/>
      <c r="C5" s="81">
        <v>3</v>
      </c>
      <c r="D5" s="79">
        <v>0.2</v>
      </c>
      <c r="E5" s="80">
        <f t="shared" si="0"/>
        <v>3216.6000000000004</v>
      </c>
      <c r="F5" s="80">
        <f t="shared" si="1"/>
        <v>19143666447.463593</v>
      </c>
      <c r="G5" s="89">
        <f t="shared" si="3"/>
        <v>155850786.77739337</v>
      </c>
      <c r="J5" s="98">
        <v>3</v>
      </c>
      <c r="K5" s="79">
        <v>0.2</v>
      </c>
      <c r="L5" s="155">
        <f>SUM(F5,F16,F27)</f>
        <v>39352451213.720322</v>
      </c>
      <c r="M5" s="89">
        <f t="shared" si="2"/>
        <v>320372824.09346914</v>
      </c>
    </row>
    <row r="6" spans="1:15" x14ac:dyDescent="0.3">
      <c r="A6" s="91"/>
      <c r="B6" s="82"/>
      <c r="C6" s="78">
        <v>4</v>
      </c>
      <c r="D6" s="79">
        <f>'7. National Cost Savings'!B8</f>
        <v>0.38</v>
      </c>
      <c r="E6" s="80">
        <f t="shared" si="0"/>
        <v>6111.54</v>
      </c>
      <c r="F6" s="80">
        <f t="shared" si="1"/>
        <v>36372966250.180817</v>
      </c>
      <c r="G6" s="89">
        <f t="shared" si="3"/>
        <v>296116494.87704736</v>
      </c>
      <c r="J6" s="98">
        <v>5</v>
      </c>
      <c r="K6" s="79">
        <v>0.5</v>
      </c>
      <c r="L6" s="155">
        <f>SUM(F7,F18,F29)</f>
        <v>98381128034.300781</v>
      </c>
      <c r="M6" s="89">
        <f>L6/$O$1</f>
        <v>800932060.23367262</v>
      </c>
    </row>
    <row r="7" spans="1:15" x14ac:dyDescent="0.3">
      <c r="A7" s="91"/>
      <c r="B7" s="82"/>
      <c r="C7" s="78">
        <v>5</v>
      </c>
      <c r="D7" s="79">
        <v>0.5</v>
      </c>
      <c r="E7" s="80">
        <f t="shared" si="0"/>
        <v>8041.5</v>
      </c>
      <c r="F7" s="80">
        <f>$B$3*E7</f>
        <v>47859166118.658974</v>
      </c>
      <c r="G7" s="89">
        <f t="shared" si="3"/>
        <v>389626966.94348335</v>
      </c>
      <c r="J7" s="98">
        <v>6</v>
      </c>
      <c r="K7" s="79">
        <v>0.7</v>
      </c>
      <c r="L7" s="155">
        <f>SUM(F8,F19,F30)</f>
        <v>137733579248.02109</v>
      </c>
      <c r="M7" s="89">
        <f>L7/$O$1</f>
        <v>1121304884.3271418</v>
      </c>
    </row>
    <row r="8" spans="1:15" x14ac:dyDescent="0.3">
      <c r="A8" s="91"/>
      <c r="B8" s="82"/>
      <c r="C8" s="78">
        <v>6</v>
      </c>
      <c r="D8" s="79">
        <v>0.7</v>
      </c>
      <c r="E8" s="80">
        <f t="shared" si="0"/>
        <v>11258.099999999999</v>
      </c>
      <c r="F8" s="80">
        <f t="shared" si="1"/>
        <v>67002832566.122559</v>
      </c>
      <c r="G8" s="89">
        <f t="shared" si="3"/>
        <v>545477753.72087669</v>
      </c>
      <c r="J8" s="98">
        <v>7</v>
      </c>
      <c r="K8" s="79">
        <v>0.8</v>
      </c>
      <c r="L8" s="155">
        <f>SUM(F9,F20,F31)</f>
        <v>157409804854.88129</v>
      </c>
      <c r="M8" s="89">
        <f>L8/$O$1</f>
        <v>1281491296.3738766</v>
      </c>
    </row>
    <row r="9" spans="1:15" ht="15" thickBot="1" x14ac:dyDescent="0.35">
      <c r="A9" s="91"/>
      <c r="B9" s="82"/>
      <c r="C9" s="78">
        <v>7</v>
      </c>
      <c r="D9" s="79">
        <v>0.8</v>
      </c>
      <c r="E9" s="80">
        <f t="shared" si="0"/>
        <v>12866.400000000001</v>
      </c>
      <c r="F9" s="80">
        <f t="shared" si="1"/>
        <v>76574665789.85437</v>
      </c>
      <c r="G9" s="89">
        <f t="shared" si="3"/>
        <v>623403147.10957348</v>
      </c>
      <c r="J9" s="99">
        <v>8</v>
      </c>
      <c r="K9" s="95">
        <v>0.9</v>
      </c>
      <c r="L9" s="156">
        <f>SUM(F10,F21,F32)</f>
        <v>177086030461.74142</v>
      </c>
      <c r="M9" s="97">
        <f>L9/$O$1</f>
        <v>1441677708.4206109</v>
      </c>
    </row>
    <row r="10" spans="1:15" ht="15" thickBot="1" x14ac:dyDescent="0.35">
      <c r="A10" s="92"/>
      <c r="B10" s="93"/>
      <c r="C10" s="94">
        <v>8</v>
      </c>
      <c r="D10" s="95">
        <v>0.9</v>
      </c>
      <c r="E10" s="96">
        <f t="shared" si="0"/>
        <v>14474.7</v>
      </c>
      <c r="F10" s="96">
        <f t="shared" si="1"/>
        <v>86146499013.586151</v>
      </c>
      <c r="G10" s="97">
        <f t="shared" si="3"/>
        <v>701328540.49827003</v>
      </c>
    </row>
    <row r="11" spans="1:15" ht="15" thickBot="1" x14ac:dyDescent="0.35"/>
    <row r="12" spans="1:15" x14ac:dyDescent="0.3">
      <c r="A12" s="204" t="s">
        <v>98</v>
      </c>
      <c r="B12" s="205"/>
      <c r="C12" s="205"/>
      <c r="D12" s="205"/>
      <c r="E12" s="205"/>
      <c r="F12" s="205"/>
      <c r="G12" s="206"/>
    </row>
    <row r="13" spans="1:15" x14ac:dyDescent="0.3">
      <c r="A13" s="91" t="s">
        <v>141</v>
      </c>
      <c r="B13" s="151">
        <f>'7. National Cost Savings'!C6</f>
        <v>12989</v>
      </c>
      <c r="C13" s="76" t="s">
        <v>90</v>
      </c>
      <c r="D13" s="77" t="s">
        <v>91</v>
      </c>
      <c r="E13" s="77" t="s">
        <v>92</v>
      </c>
      <c r="F13" s="87" t="s">
        <v>114</v>
      </c>
      <c r="G13" s="87" t="s">
        <v>115</v>
      </c>
    </row>
    <row r="14" spans="1:15" x14ac:dyDescent="0.3">
      <c r="A14" s="88" t="s">
        <v>95</v>
      </c>
      <c r="B14" s="84">
        <f>'7. National Cost Savings'!C4</f>
        <v>3704770.7390890964</v>
      </c>
      <c r="C14" s="78">
        <v>1</v>
      </c>
      <c r="D14" s="79">
        <v>0.05</v>
      </c>
      <c r="E14" s="80">
        <f>$B$13*D14</f>
        <v>649.45000000000005</v>
      </c>
      <c r="F14" s="89">
        <f>$B$14*E14</f>
        <v>2406063356.5014138</v>
      </c>
      <c r="G14" s="89">
        <f t="shared" ref="G14:G21" si="4">F14/$O$1</f>
        <v>19588038.068678558</v>
      </c>
    </row>
    <row r="15" spans="1:15" x14ac:dyDescent="0.3">
      <c r="A15" s="90" t="s">
        <v>97</v>
      </c>
      <c r="B15" s="85">
        <f>'7. National Cost Savings'!C8</f>
        <v>0.25</v>
      </c>
      <c r="C15" s="78">
        <v>2</v>
      </c>
      <c r="D15" s="79">
        <v>0.1</v>
      </c>
      <c r="E15" s="80">
        <f t="shared" ref="E15:E21" si="5">$B$13*D15</f>
        <v>1298.9000000000001</v>
      </c>
      <c r="F15" s="89">
        <f t="shared" ref="F15:F21" si="6">$B$14*E15</f>
        <v>4812126713.0028276</v>
      </c>
      <c r="G15" s="89">
        <f t="shared" si="4"/>
        <v>39176076.137357116</v>
      </c>
    </row>
    <row r="16" spans="1:15" x14ac:dyDescent="0.3">
      <c r="A16" s="91"/>
      <c r="B16" s="152"/>
      <c r="C16" s="81">
        <v>3</v>
      </c>
      <c r="D16" s="79">
        <v>0.2</v>
      </c>
      <c r="E16" s="80">
        <f t="shared" si="5"/>
        <v>2597.8000000000002</v>
      </c>
      <c r="F16" s="89">
        <f t="shared" si="6"/>
        <v>9624253426.0056553</v>
      </c>
      <c r="G16" s="89">
        <f t="shared" si="4"/>
        <v>78352152.274714231</v>
      </c>
    </row>
    <row r="17" spans="1:7" x14ac:dyDescent="0.3">
      <c r="A17" s="91"/>
      <c r="B17" s="82"/>
      <c r="C17" s="78">
        <v>4</v>
      </c>
      <c r="D17" s="79">
        <v>0.25</v>
      </c>
      <c r="E17" s="80">
        <f t="shared" si="5"/>
        <v>3247.25</v>
      </c>
      <c r="F17" s="89">
        <f t="shared" si="6"/>
        <v>12030316782.507069</v>
      </c>
      <c r="G17" s="89">
        <f t="shared" si="4"/>
        <v>97940190.343392789</v>
      </c>
    </row>
    <row r="18" spans="1:7" x14ac:dyDescent="0.3">
      <c r="A18" s="91"/>
      <c r="B18" s="82"/>
      <c r="C18" s="78">
        <v>5</v>
      </c>
      <c r="D18" s="79">
        <v>0.5</v>
      </c>
      <c r="E18" s="80">
        <f t="shared" si="5"/>
        <v>6494.5</v>
      </c>
      <c r="F18" s="89">
        <f t="shared" si="6"/>
        <v>24060633565.014137</v>
      </c>
      <c r="G18" s="89">
        <f t="shared" si="4"/>
        <v>195880380.68678558</v>
      </c>
    </row>
    <row r="19" spans="1:7" x14ac:dyDescent="0.3">
      <c r="A19" s="91"/>
      <c r="B19" s="82"/>
      <c r="C19" s="78">
        <v>6</v>
      </c>
      <c r="D19" s="79">
        <v>0.7</v>
      </c>
      <c r="E19" s="80">
        <f t="shared" si="5"/>
        <v>9092.2999999999993</v>
      </c>
      <c r="F19" s="89">
        <f t="shared" si="6"/>
        <v>33684886991.019791</v>
      </c>
      <c r="G19" s="89">
        <f t="shared" si="4"/>
        <v>274232532.96149981</v>
      </c>
    </row>
    <row r="20" spans="1:7" x14ac:dyDescent="0.3">
      <c r="A20" s="91"/>
      <c r="B20" s="82"/>
      <c r="C20" s="78">
        <v>7</v>
      </c>
      <c r="D20" s="79">
        <v>0.8</v>
      </c>
      <c r="E20" s="80">
        <f t="shared" si="5"/>
        <v>10391.200000000001</v>
      </c>
      <c r="F20" s="89">
        <f t="shared" si="6"/>
        <v>38497013704.022621</v>
      </c>
      <c r="G20" s="89">
        <f t="shared" si="4"/>
        <v>313408609.09885693</v>
      </c>
    </row>
    <row r="21" spans="1:7" ht="15" thickBot="1" x14ac:dyDescent="0.35">
      <c r="A21" s="92"/>
      <c r="B21" s="93"/>
      <c r="C21" s="94">
        <v>8</v>
      </c>
      <c r="D21" s="95">
        <v>0.9</v>
      </c>
      <c r="E21" s="96">
        <f t="shared" si="5"/>
        <v>11690.1</v>
      </c>
      <c r="F21" s="97">
        <f t="shared" si="6"/>
        <v>43309140417.025444</v>
      </c>
      <c r="G21" s="97">
        <f t="shared" si="4"/>
        <v>352584685.23621398</v>
      </c>
    </row>
    <row r="22" spans="1:7" ht="15" thickBot="1" x14ac:dyDescent="0.35"/>
    <row r="23" spans="1:7" x14ac:dyDescent="0.3">
      <c r="A23" s="207" t="s">
        <v>99</v>
      </c>
      <c r="B23" s="208"/>
      <c r="C23" s="208"/>
      <c r="D23" s="208"/>
      <c r="E23" s="208"/>
      <c r="F23" s="208"/>
      <c r="G23" s="209"/>
    </row>
    <row r="24" spans="1:7" x14ac:dyDescent="0.3">
      <c r="A24" s="91" t="s">
        <v>142</v>
      </c>
      <c r="B24" s="151">
        <f>'7. National Cost Savings'!D6</f>
        <v>9640</v>
      </c>
      <c r="C24" s="76" t="s">
        <v>90</v>
      </c>
      <c r="D24" s="77" t="s">
        <v>91</v>
      </c>
      <c r="E24" s="77" t="s">
        <v>92</v>
      </c>
      <c r="F24" s="81" t="s">
        <v>93</v>
      </c>
      <c r="G24" s="153" t="s">
        <v>115</v>
      </c>
    </row>
    <row r="25" spans="1:7" x14ac:dyDescent="0.3">
      <c r="A25" s="88" t="s">
        <v>95</v>
      </c>
      <c r="B25" s="84">
        <f>'7. National Cost Savings'!D4</f>
        <v>5489902.1474331282</v>
      </c>
      <c r="C25" s="78">
        <v>1</v>
      </c>
      <c r="D25" s="79">
        <v>0.05</v>
      </c>
      <c r="E25" s="80">
        <f>$B$24*D25</f>
        <v>482</v>
      </c>
      <c r="F25" s="80">
        <f>$B$25*E25</f>
        <v>2646132835.062768</v>
      </c>
      <c r="G25" s="89">
        <f t="shared" ref="G25:G32" si="7">F25/$O$1</f>
        <v>21542471.260340381</v>
      </c>
    </row>
    <row r="26" spans="1:7" x14ac:dyDescent="0.3">
      <c r="A26" s="90" t="s">
        <v>97</v>
      </c>
      <c r="B26" s="85">
        <f>'7. National Cost Savings'!D8</f>
        <v>0.41</v>
      </c>
      <c r="C26" s="78">
        <v>2</v>
      </c>
      <c r="D26" s="79">
        <v>0.1</v>
      </c>
      <c r="E26" s="80">
        <f t="shared" ref="E26:E31" si="8">$B$24*D26</f>
        <v>964</v>
      </c>
      <c r="F26" s="80">
        <f t="shared" ref="F26:F32" si="9">$B$25*E26</f>
        <v>5292265670.125536</v>
      </c>
      <c r="G26" s="89">
        <f t="shared" si="7"/>
        <v>43084942.520680763</v>
      </c>
    </row>
    <row r="27" spans="1:7" x14ac:dyDescent="0.3">
      <c r="A27" s="91"/>
      <c r="B27" s="152"/>
      <c r="C27" s="81">
        <v>3</v>
      </c>
      <c r="D27" s="79">
        <v>0.2</v>
      </c>
      <c r="E27" s="80">
        <f t="shared" si="8"/>
        <v>1928</v>
      </c>
      <c r="F27" s="80">
        <f t="shared" si="9"/>
        <v>10584531340.251072</v>
      </c>
      <c r="G27" s="89">
        <f t="shared" si="7"/>
        <v>86169885.041361526</v>
      </c>
    </row>
    <row r="28" spans="1:7" x14ac:dyDescent="0.3">
      <c r="A28" s="91"/>
      <c r="B28" s="82"/>
      <c r="C28" s="78">
        <v>4</v>
      </c>
      <c r="D28" s="79">
        <v>0.41</v>
      </c>
      <c r="E28" s="80">
        <f t="shared" si="8"/>
        <v>3952.3999999999996</v>
      </c>
      <c r="F28" s="80">
        <f t="shared" si="9"/>
        <v>21698289247.514694</v>
      </c>
      <c r="G28" s="89">
        <f t="shared" si="7"/>
        <v>176648264.33479109</v>
      </c>
    </row>
    <row r="29" spans="1:7" x14ac:dyDescent="0.3">
      <c r="A29" s="91"/>
      <c r="B29" s="82"/>
      <c r="C29" s="78">
        <v>5</v>
      </c>
      <c r="D29" s="79">
        <v>0.5</v>
      </c>
      <c r="E29" s="80">
        <f t="shared" si="8"/>
        <v>4820</v>
      </c>
      <c r="F29" s="80">
        <f t="shared" si="9"/>
        <v>26461328350.627678</v>
      </c>
      <c r="G29" s="89">
        <f t="shared" si="7"/>
        <v>215424712.60340381</v>
      </c>
    </row>
    <row r="30" spans="1:7" x14ac:dyDescent="0.3">
      <c r="A30" s="91"/>
      <c r="B30" s="82"/>
      <c r="C30" s="78">
        <v>6</v>
      </c>
      <c r="D30" s="79">
        <v>0.7</v>
      </c>
      <c r="E30" s="80">
        <f t="shared" si="8"/>
        <v>6748</v>
      </c>
      <c r="F30" s="80">
        <f t="shared" si="9"/>
        <v>37045859690.878746</v>
      </c>
      <c r="G30" s="89">
        <f t="shared" si="7"/>
        <v>301594597.64476526</v>
      </c>
    </row>
    <row r="31" spans="1:7" x14ac:dyDescent="0.3">
      <c r="A31" s="91"/>
      <c r="B31" s="82"/>
      <c r="C31" s="78">
        <v>7</v>
      </c>
      <c r="D31" s="79">
        <v>0.8</v>
      </c>
      <c r="E31" s="80">
        <f t="shared" si="8"/>
        <v>7712</v>
      </c>
      <c r="F31" s="80">
        <f t="shared" si="9"/>
        <v>42338125361.004288</v>
      </c>
      <c r="G31" s="89">
        <f t="shared" si="7"/>
        <v>344679540.1654461</v>
      </c>
    </row>
    <row r="32" spans="1:7" ht="15" thickBot="1" x14ac:dyDescent="0.35">
      <c r="A32" s="92"/>
      <c r="B32" s="93"/>
      <c r="C32" s="94">
        <v>8</v>
      </c>
      <c r="D32" s="95">
        <v>0.9</v>
      </c>
      <c r="E32" s="96">
        <f>$B$24*D32</f>
        <v>8676</v>
      </c>
      <c r="F32" s="96">
        <f t="shared" si="9"/>
        <v>47630391031.129822</v>
      </c>
      <c r="G32" s="97">
        <f t="shared" si="7"/>
        <v>387764482.68612683</v>
      </c>
    </row>
  </sheetData>
  <dataConsolidate/>
  <mergeCells count="4">
    <mergeCell ref="A1:G1"/>
    <mergeCell ref="A12:G12"/>
    <mergeCell ref="A23:G23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1. Direct Cost Savings</vt:lpstr>
      <vt:lpstr>2. Indirect Cost Savings</vt:lpstr>
      <vt:lpstr>3. Discounted Future Income</vt:lpstr>
      <vt:lpstr>4. Intangible Cost Savings</vt:lpstr>
      <vt:lpstr>5. Provider Cost Difference</vt:lpstr>
      <vt:lpstr>6. Societal Costs</vt:lpstr>
      <vt:lpstr>7. National Cost Savings</vt:lpstr>
      <vt:lpstr>8. Sensitivity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Quazi Nazmus Sakib</dc:creator>
  <cp:lastModifiedBy>Quazi Nazmus Sakib</cp:lastModifiedBy>
  <dcterms:created xsi:type="dcterms:W3CDTF">2024-10-14T02:44:00Z</dcterms:created>
  <dcterms:modified xsi:type="dcterms:W3CDTF">2025-07-06T23:58:20Z</dcterms:modified>
</cp:coreProperties>
</file>