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2014" sheetId="4" r:id="rId1"/>
    <sheet name="2013" sheetId="1" r:id="rId2"/>
  </sheets>
  <calcPr calcId="145621" concurrentCalc="0"/>
</workbook>
</file>

<file path=xl/calcChain.xml><?xml version="1.0" encoding="utf-8"?>
<calcChain xmlns="http://schemas.openxmlformats.org/spreadsheetml/2006/main">
  <c r="N3" i="4" l="1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S4" i="4"/>
  <c r="V4" i="4"/>
  <c r="S5" i="4"/>
  <c r="V5" i="4"/>
  <c r="S11" i="4"/>
  <c r="V11" i="4"/>
  <c r="H62" i="4"/>
  <c r="P62" i="4"/>
  <c r="S62" i="4"/>
  <c r="V62" i="4"/>
  <c r="V68" i="4"/>
  <c r="R3" i="4"/>
  <c r="U3" i="4"/>
  <c r="R5" i="4"/>
  <c r="U5" i="4"/>
  <c r="R11" i="4"/>
  <c r="U11" i="4"/>
  <c r="U68" i="4"/>
  <c r="Q3" i="4"/>
  <c r="T3" i="4"/>
  <c r="Q4" i="4"/>
  <c r="T4" i="4"/>
  <c r="T68" i="4"/>
  <c r="S68" i="4"/>
  <c r="R68" i="4"/>
  <c r="Q68" i="4"/>
  <c r="V67" i="4"/>
  <c r="U67" i="4"/>
  <c r="T67" i="4"/>
  <c r="S67" i="4"/>
  <c r="R67" i="4"/>
  <c r="Q67" i="4"/>
  <c r="V66" i="4"/>
  <c r="U66" i="4"/>
  <c r="T66" i="4"/>
  <c r="S66" i="4"/>
  <c r="R66" i="4"/>
  <c r="Q66" i="4"/>
  <c r="U62" i="4"/>
  <c r="V54" i="4"/>
  <c r="U54" i="4"/>
  <c r="V51" i="4"/>
  <c r="T51" i="4"/>
  <c r="U47" i="4"/>
  <c r="T47" i="4"/>
  <c r="U46" i="4"/>
  <c r="T46" i="4"/>
  <c r="V39" i="4"/>
  <c r="U39" i="4"/>
  <c r="V37" i="4"/>
  <c r="U37" i="4"/>
  <c r="V35" i="4"/>
  <c r="U35" i="4"/>
  <c r="V32" i="4"/>
  <c r="U32" i="4"/>
  <c r="U26" i="4"/>
  <c r="T26" i="4"/>
  <c r="V25" i="4"/>
  <c r="U25" i="4"/>
  <c r="T25" i="4"/>
  <c r="T24" i="4"/>
  <c r="V23" i="4"/>
  <c r="T23" i="4"/>
  <c r="V22" i="4"/>
  <c r="T22" i="4"/>
  <c r="T21" i="4"/>
  <c r="T20" i="4"/>
  <c r="U19" i="4"/>
  <c r="T19" i="4"/>
  <c r="S64" i="4"/>
  <c r="R64" i="4"/>
  <c r="Q64" i="4"/>
  <c r="S63" i="4"/>
  <c r="R63" i="4"/>
  <c r="Q63" i="4"/>
  <c r="R62" i="4"/>
  <c r="S59" i="4"/>
  <c r="R59" i="4"/>
  <c r="Q59" i="4"/>
  <c r="S58" i="4"/>
  <c r="R58" i="4"/>
  <c r="Q58" i="4"/>
  <c r="S57" i="4"/>
  <c r="R57" i="4"/>
  <c r="Q57" i="4"/>
  <c r="S56" i="4"/>
  <c r="R56" i="4"/>
  <c r="Q56" i="4"/>
  <c r="S55" i="4"/>
  <c r="R55" i="4"/>
  <c r="Q55" i="4"/>
  <c r="S54" i="4"/>
  <c r="R54" i="4"/>
  <c r="Q54" i="4"/>
  <c r="S53" i="4"/>
  <c r="R53" i="4"/>
  <c r="Q53" i="4"/>
  <c r="S52" i="4"/>
  <c r="R52" i="4"/>
  <c r="Q52" i="4"/>
  <c r="S51" i="4"/>
  <c r="Q51" i="4"/>
  <c r="R47" i="4"/>
  <c r="Q47" i="4"/>
  <c r="R46" i="4"/>
  <c r="Q46" i="4"/>
  <c r="S45" i="4"/>
  <c r="R45" i="4"/>
  <c r="Q45" i="4"/>
  <c r="S44" i="4"/>
  <c r="R44" i="4"/>
  <c r="Q44" i="4"/>
  <c r="S43" i="4"/>
  <c r="R43" i="4"/>
  <c r="Q43" i="4"/>
  <c r="S42" i="4"/>
  <c r="R42" i="4"/>
  <c r="Q42" i="4"/>
  <c r="S41" i="4"/>
  <c r="R41" i="4"/>
  <c r="Q41" i="4"/>
  <c r="S40" i="4"/>
  <c r="R40" i="4"/>
  <c r="Q40" i="4"/>
  <c r="S39" i="4"/>
  <c r="R39" i="4"/>
  <c r="Q39" i="4"/>
  <c r="S38" i="4"/>
  <c r="R38" i="4"/>
  <c r="Q38" i="4"/>
  <c r="S37" i="4"/>
  <c r="R37" i="4"/>
  <c r="S35" i="4"/>
  <c r="R35" i="4"/>
  <c r="S32" i="4"/>
  <c r="R32" i="4"/>
  <c r="R26" i="4"/>
  <c r="Q26" i="4"/>
  <c r="S25" i="4"/>
  <c r="R25" i="4"/>
  <c r="Q25" i="4"/>
  <c r="Q24" i="4"/>
  <c r="S23" i="4"/>
  <c r="Q23" i="4"/>
  <c r="S22" i="4"/>
  <c r="Q22" i="4"/>
  <c r="Q21" i="4"/>
  <c r="Q20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S12" i="4"/>
  <c r="R12" i="4"/>
  <c r="Q12" i="4"/>
  <c r="P54" i="4"/>
  <c r="O54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O39" i="4"/>
  <c r="P39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60" i="4"/>
  <c r="G60" i="4"/>
  <c r="O60" i="4"/>
  <c r="H60" i="4"/>
  <c r="P60" i="4"/>
  <c r="N61" i="4"/>
  <c r="O61" i="4"/>
  <c r="P61" i="4"/>
  <c r="N62" i="4"/>
  <c r="O62" i="4"/>
  <c r="F3" i="4"/>
  <c r="F64" i="4"/>
  <c r="G64" i="4"/>
  <c r="H64" i="4"/>
  <c r="M64" i="4"/>
  <c r="F63" i="4"/>
  <c r="G63" i="4"/>
  <c r="H63" i="4"/>
  <c r="M63" i="4"/>
  <c r="F62" i="4"/>
  <c r="G62" i="4"/>
  <c r="M62" i="4"/>
  <c r="F61" i="4"/>
  <c r="G61" i="4"/>
  <c r="H61" i="4"/>
  <c r="M61" i="4"/>
  <c r="F60" i="4"/>
  <c r="M60" i="4"/>
  <c r="F59" i="4"/>
  <c r="G59" i="4"/>
  <c r="H59" i="4"/>
  <c r="M59" i="4"/>
  <c r="F58" i="4"/>
  <c r="G58" i="4"/>
  <c r="H58" i="4"/>
  <c r="M58" i="4"/>
  <c r="F57" i="4"/>
  <c r="G57" i="4"/>
  <c r="H57" i="4"/>
  <c r="M57" i="4"/>
  <c r="F56" i="4"/>
  <c r="G56" i="4"/>
  <c r="H56" i="4"/>
  <c r="M56" i="4"/>
  <c r="F55" i="4"/>
  <c r="G55" i="4"/>
  <c r="H55" i="4"/>
  <c r="M55" i="4"/>
  <c r="F54" i="4"/>
  <c r="G54" i="4"/>
  <c r="H54" i="4"/>
  <c r="M54" i="4"/>
  <c r="F53" i="4"/>
  <c r="G53" i="4"/>
  <c r="H53" i="4"/>
  <c r="M53" i="4"/>
  <c r="F52" i="4"/>
  <c r="G52" i="4"/>
  <c r="H52" i="4"/>
  <c r="M52" i="4"/>
  <c r="F51" i="4"/>
  <c r="G51" i="4"/>
  <c r="H51" i="4"/>
  <c r="M51" i="4"/>
  <c r="F50" i="4"/>
  <c r="G50" i="4"/>
  <c r="H50" i="4"/>
  <c r="M50" i="4"/>
  <c r="F49" i="4"/>
  <c r="G49" i="4"/>
  <c r="H49" i="4"/>
  <c r="M49" i="4"/>
  <c r="F48" i="4"/>
  <c r="G48" i="4"/>
  <c r="H48" i="4"/>
  <c r="M48" i="4"/>
  <c r="F47" i="4"/>
  <c r="G47" i="4"/>
  <c r="H47" i="4"/>
  <c r="M47" i="4"/>
  <c r="F46" i="4"/>
  <c r="G46" i="4"/>
  <c r="H46" i="4"/>
  <c r="M46" i="4"/>
  <c r="F45" i="4"/>
  <c r="G45" i="4"/>
  <c r="H45" i="4"/>
  <c r="M45" i="4"/>
  <c r="F44" i="4"/>
  <c r="G44" i="4"/>
  <c r="H44" i="4"/>
  <c r="M44" i="4"/>
  <c r="F43" i="4"/>
  <c r="G43" i="4"/>
  <c r="H43" i="4"/>
  <c r="M43" i="4"/>
  <c r="F42" i="4"/>
  <c r="G42" i="4"/>
  <c r="H42" i="4"/>
  <c r="M42" i="4"/>
  <c r="F41" i="4"/>
  <c r="G41" i="4"/>
  <c r="H41" i="4"/>
  <c r="M41" i="4"/>
  <c r="F40" i="4"/>
  <c r="G40" i="4"/>
  <c r="H40" i="4"/>
  <c r="M40" i="4"/>
  <c r="F39" i="4"/>
  <c r="G39" i="4"/>
  <c r="H39" i="4"/>
  <c r="M39" i="4"/>
  <c r="F38" i="4"/>
  <c r="G38" i="4"/>
  <c r="H38" i="4"/>
  <c r="M38" i="4"/>
  <c r="F37" i="4"/>
  <c r="G37" i="4"/>
  <c r="H37" i="4"/>
  <c r="M37" i="4"/>
  <c r="F36" i="4"/>
  <c r="G36" i="4"/>
  <c r="H36" i="4"/>
  <c r="M36" i="4"/>
  <c r="F35" i="4"/>
  <c r="G35" i="4"/>
  <c r="H35" i="4"/>
  <c r="M35" i="4"/>
  <c r="F34" i="4"/>
  <c r="G34" i="4"/>
  <c r="H34" i="4"/>
  <c r="M34" i="4"/>
  <c r="F33" i="4"/>
  <c r="G33" i="4"/>
  <c r="H33" i="4"/>
  <c r="M33" i="4"/>
  <c r="F32" i="4"/>
  <c r="G32" i="4"/>
  <c r="H32" i="4"/>
  <c r="M32" i="4"/>
  <c r="F31" i="4"/>
  <c r="G31" i="4"/>
  <c r="H31" i="4"/>
  <c r="M31" i="4"/>
  <c r="F30" i="4"/>
  <c r="G30" i="4"/>
  <c r="H30" i="4"/>
  <c r="M30" i="4"/>
  <c r="F29" i="4"/>
  <c r="G29" i="4"/>
  <c r="H29" i="4"/>
  <c r="M29" i="4"/>
  <c r="F28" i="4"/>
  <c r="G28" i="4"/>
  <c r="H28" i="4"/>
  <c r="M28" i="4"/>
  <c r="F27" i="4"/>
  <c r="G27" i="4"/>
  <c r="H27" i="4"/>
  <c r="M27" i="4"/>
  <c r="F26" i="4"/>
  <c r="G26" i="4"/>
  <c r="H26" i="4"/>
  <c r="M26" i="4"/>
  <c r="F25" i="4"/>
  <c r="G25" i="4"/>
  <c r="H25" i="4"/>
  <c r="M25" i="4"/>
  <c r="F24" i="4"/>
  <c r="G24" i="4"/>
  <c r="H24" i="4"/>
  <c r="M24" i="4"/>
  <c r="F23" i="4"/>
  <c r="G23" i="4"/>
  <c r="H23" i="4"/>
  <c r="M23" i="4"/>
  <c r="F22" i="4"/>
  <c r="G22" i="4"/>
  <c r="H22" i="4"/>
  <c r="M22" i="4"/>
  <c r="F21" i="4"/>
  <c r="G21" i="4"/>
  <c r="H21" i="4"/>
  <c r="M21" i="4"/>
  <c r="F20" i="4"/>
  <c r="G20" i="4"/>
  <c r="H20" i="4"/>
  <c r="M20" i="4"/>
  <c r="F19" i="4"/>
  <c r="G19" i="4"/>
  <c r="H19" i="4"/>
  <c r="M19" i="4"/>
  <c r="F18" i="4"/>
  <c r="G18" i="4"/>
  <c r="H18" i="4"/>
  <c r="M18" i="4"/>
  <c r="F17" i="4"/>
  <c r="G17" i="4"/>
  <c r="H17" i="4"/>
  <c r="M17" i="4"/>
  <c r="F16" i="4"/>
  <c r="G16" i="4"/>
  <c r="H16" i="4"/>
  <c r="M16" i="4"/>
  <c r="F15" i="4"/>
  <c r="G15" i="4"/>
  <c r="H15" i="4"/>
  <c r="M15" i="4"/>
  <c r="F14" i="4"/>
  <c r="G14" i="4"/>
  <c r="H14" i="4"/>
  <c r="M14" i="4"/>
  <c r="F13" i="4"/>
  <c r="G13" i="4"/>
  <c r="H13" i="4"/>
  <c r="M13" i="4"/>
  <c r="F12" i="4"/>
  <c r="G12" i="4"/>
  <c r="H12" i="4"/>
  <c r="M12" i="4"/>
  <c r="F11" i="4"/>
  <c r="G11" i="4"/>
  <c r="H11" i="4"/>
  <c r="M11" i="4"/>
  <c r="F10" i="4"/>
  <c r="G10" i="4"/>
  <c r="H10" i="4"/>
  <c r="M10" i="4"/>
  <c r="F9" i="4"/>
  <c r="G9" i="4"/>
  <c r="H9" i="4"/>
  <c r="M9" i="4"/>
  <c r="F8" i="4"/>
  <c r="G8" i="4"/>
  <c r="H8" i="4"/>
  <c r="M8" i="4"/>
  <c r="F7" i="4"/>
  <c r="G7" i="4"/>
  <c r="H7" i="4"/>
  <c r="M7" i="4"/>
  <c r="F6" i="4"/>
  <c r="G6" i="4"/>
  <c r="H6" i="4"/>
  <c r="M6" i="4"/>
  <c r="F5" i="4"/>
  <c r="G5" i="4"/>
  <c r="H5" i="4"/>
  <c r="M5" i="4"/>
  <c r="F4" i="4"/>
  <c r="G4" i="4"/>
  <c r="H4" i="4"/>
  <c r="M4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18" i="4"/>
  <c r="K17" i="4"/>
  <c r="K16" i="4"/>
  <c r="K14" i="4"/>
  <c r="K13" i="4"/>
  <c r="K12" i="4"/>
  <c r="K11" i="4"/>
  <c r="K10" i="4"/>
  <c r="K9" i="4"/>
  <c r="K8" i="4"/>
  <c r="K7" i="4"/>
  <c r="K4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8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8" i="4"/>
  <c r="J17" i="4"/>
  <c r="J16" i="4"/>
  <c r="J15" i="4"/>
  <c r="J14" i="4"/>
  <c r="J13" i="4"/>
  <c r="J12" i="4"/>
  <c r="J11" i="4"/>
  <c r="J10" i="4"/>
  <c r="J9" i="4"/>
  <c r="J8" i="4"/>
  <c r="J7" i="4"/>
  <c r="J4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3" i="4"/>
  <c r="G3" i="4"/>
  <c r="P68" i="4"/>
  <c r="O68" i="4"/>
  <c r="N68" i="4"/>
  <c r="P67" i="4"/>
  <c r="O67" i="4"/>
  <c r="N67" i="4"/>
  <c r="P66" i="4"/>
  <c r="O66" i="4"/>
  <c r="N66" i="4"/>
  <c r="K3" i="4"/>
  <c r="K66" i="4"/>
  <c r="J3" i="4"/>
  <c r="J66" i="4"/>
  <c r="I3" i="4"/>
  <c r="I66" i="4"/>
  <c r="H66" i="4"/>
  <c r="G66" i="4"/>
  <c r="F66" i="4"/>
  <c r="M3" i="4"/>
  <c r="M65" i="4"/>
  <c r="L65" i="4"/>
  <c r="K65" i="4"/>
  <c r="J65" i="4"/>
  <c r="B65" i="4"/>
  <c r="K46" i="1"/>
  <c r="L46" i="1"/>
  <c r="M46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45" i="1"/>
  <c r="L45" i="1"/>
  <c r="K45" i="1"/>
  <c r="M47" i="1"/>
  <c r="L47" i="1"/>
  <c r="K47" i="1"/>
  <c r="J39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" i="1"/>
  <c r="I40" i="1"/>
  <c r="I41" i="1"/>
  <c r="I42" i="1"/>
  <c r="I43" i="1"/>
  <c r="I44" i="1"/>
  <c r="H39" i="1"/>
  <c r="H45" i="1"/>
  <c r="G39" i="1"/>
  <c r="G45" i="1"/>
  <c r="F39" i="1"/>
  <c r="F45" i="1"/>
  <c r="E45" i="1"/>
  <c r="D45" i="1"/>
  <c r="C45" i="1"/>
  <c r="H44" i="1"/>
  <c r="B44" i="1"/>
  <c r="G4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H41" i="1"/>
  <c r="H42" i="1"/>
  <c r="H43" i="1"/>
  <c r="H8" i="1"/>
  <c r="H4" i="1"/>
  <c r="H5" i="1"/>
  <c r="H6" i="1"/>
  <c r="H7" i="1"/>
  <c r="H3" i="1"/>
  <c r="F43" i="1"/>
  <c r="F42" i="1"/>
  <c r="F41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<sst xmlns="http://schemas.openxmlformats.org/spreadsheetml/2006/main" count="181" uniqueCount="126">
  <si>
    <t>Daisy Rover: 0/25/0 : 25</t>
  </si>
  <si>
    <t>Dodging Potholes: 0/25/0 : 25</t>
  </si>
  <si>
    <t>Driving Miss Dizzy: 0/25/0 : 25</t>
  </si>
  <si>
    <t>Wild Circuits: 50/287/50 : 387 (*3*)</t>
  </si>
  <si>
    <t>Potentially Kinetic: 0/0/0 : 0</t>
  </si>
  <si>
    <t>WNCC: 25/431/0 : 456 (*2*)</t>
  </si>
  <si>
    <t>Netburner: 0/0/0: 0</t>
  </si>
  <si>
    <t>Roadrunner: 365/25/366: 756 (*1*)</t>
  </si>
  <si>
    <t>(S) Short Circuit: 0/25/25 : 50</t>
  </si>
  <si>
    <t>Ramshackle: 0/0/0: 0</t>
  </si>
  <si>
    <t>Peloton</t>
  </si>
  <si>
    <t>(S) Evergreen Nerds: 0/25/0: 25</t>
  </si>
  <si>
    <t>(S) Shazbot: 0/0/0: 0</t>
  </si>
  <si>
    <t>(S) Phones Float: 0/0/0: 0</t>
  </si>
  <si>
    <t>(S) Team of One: 0/0/0: 0</t>
  </si>
  <si>
    <t>(S) ASDB: 0/286/75: 361</t>
  </si>
  <si>
    <t>Improvised Dynamics: 0/0/25: 25</t>
  </si>
  <si>
    <t>Short Circuit: 75/25/307: 407</t>
  </si>
  <si>
    <t>Electric Marmot: 0/0/0: 0</t>
  </si>
  <si>
    <t>Knight Rider: 25/75/0: 100</t>
  </si>
  <si>
    <t>Heim Family: 0/25/307: 332</t>
  </si>
  <si>
    <t>Cybot: 0/50/344: 394</t>
  </si>
  <si>
    <t>TOBOR: 0/0/0</t>
  </si>
  <si>
    <t>CDC: 50/364/368: 782    (*1*)</t>
  </si>
  <si>
    <t>Inventadiem Robotics: 25/0/25: 50</t>
  </si>
  <si>
    <t>Minuteman: 354/50/355 : 759    (*2*)</t>
  </si>
  <si>
    <t>Easy Button: 0/0/25: 25</t>
  </si>
  <si>
    <t>Rocksteady: 25/75/75 : 175</t>
  </si>
  <si>
    <t>Bebop: 331/382/25 : 738        (*3*)</t>
  </si>
  <si>
    <t>Wonser Round: 0/25/0 : 25</t>
  </si>
  <si>
    <t>Nipper: 25/0/305: 330</t>
  </si>
  <si>
    <t>Doping</t>
  </si>
  <si>
    <t>(S) Dragons: 0/0/</t>
  </si>
  <si>
    <t>Class 5 Society: 0/25/</t>
  </si>
  <si>
    <t>Namniart: 25/125/</t>
  </si>
  <si>
    <t>Savage Solder: 440/50/</t>
  </si>
  <si>
    <t>Robot Lawnmower: 0/0/</t>
  </si>
  <si>
    <t>0x27: 0/471/                   (*2*)</t>
  </si>
  <si>
    <t>Netburner: 412/357/     (*1*)</t>
  </si>
  <si>
    <t>Lukas: 50/50/100 : 200    (*1*)</t>
  </si>
  <si>
    <t>June 7th All Nighters: 25/0/0 : 25 (*3*)</t>
  </si>
  <si>
    <t>Homebrew: 25/100/25: 150 (*2*)</t>
  </si>
  <si>
    <t>Lap #</t>
  </si>
  <si>
    <t>Laps Completed</t>
  </si>
  <si>
    <t>Total Score</t>
  </si>
  <si>
    <t>Micro / PBR</t>
  </si>
  <si>
    <t>Non-Trad</t>
  </si>
  <si>
    <t>Vehicle</t>
  </si>
  <si>
    <t>Hoop or Jump?</t>
  </si>
  <si>
    <t>Totals</t>
  </si>
  <si>
    <t>Max</t>
  </si>
  <si>
    <t>Completed lap and got bonus</t>
  </si>
  <si>
    <t>Completed a corner</t>
  </si>
  <si>
    <t>Lap Times</t>
  </si>
  <si>
    <t>Min</t>
  </si>
  <si>
    <t>Avg</t>
  </si>
  <si>
    <t>AUTOAUTON</t>
  </si>
  <si>
    <t>ENDEAVOUR</t>
  </si>
  <si>
    <t>DRIVING MISS DIZZY 2</t>
  </si>
  <si>
    <t>WILE E. COYOTE</t>
  </si>
  <si>
    <t>SCABBERS</t>
  </si>
  <si>
    <t>DEJA-BOT</t>
  </si>
  <si>
    <t>THE GREMLIN</t>
  </si>
  <si>
    <t>GIR</t>
  </si>
  <si>
    <t>ANGLE BITER</t>
  </si>
  <si>
    <t>BLOOMFIELD</t>
  </si>
  <si>
    <t>HERCULES</t>
  </si>
  <si>
    <t>BENBOT-1</t>
  </si>
  <si>
    <t>PARTS UNKNOWN</t>
  </si>
  <si>
    <t>PI PRO DIRT</t>
  </si>
  <si>
    <t>MAXIMAL NAVIGATOR</t>
  </si>
  <si>
    <t>QED</t>
  </si>
  <si>
    <t>Score</t>
  </si>
  <si>
    <t>ROADRUNNER</t>
  </si>
  <si>
    <t>FRANKIE</t>
  </si>
  <si>
    <t>BLUE 100</t>
  </si>
  <si>
    <t>WILD STEM</t>
  </si>
  <si>
    <t>CDC SLASH</t>
  </si>
  <si>
    <t>JOHNNY FIVE</t>
  </si>
  <si>
    <t>G-FORCE</t>
  </si>
  <si>
    <t>DAISY ROVER</t>
  </si>
  <si>
    <t>ELEANOR</t>
  </si>
  <si>
    <t>THE ENTERPRISE</t>
  </si>
  <si>
    <t>WOOZLE 2</t>
  </si>
  <si>
    <t>ROBOT DEVIL</t>
  </si>
  <si>
    <t>VIATOR</t>
  </si>
  <si>
    <t>SUPER BLINKY</t>
  </si>
  <si>
    <t>OTTO</t>
  </si>
  <si>
    <t>PROJECT YUKARI</t>
  </si>
  <si>
    <t>CARDIS</t>
  </si>
  <si>
    <t>THE ROVING OTTER</t>
  </si>
  <si>
    <t>CHEESEHEAD</t>
  </si>
  <si>
    <t>U.D.O.</t>
  </si>
  <si>
    <t>LALA-LOOPSY ROLLER COASTER</t>
  </si>
  <si>
    <t>MACH 4</t>
  </si>
  <si>
    <t>ZAZU</t>
  </si>
  <si>
    <t>JUST IN TIME</t>
  </si>
  <si>
    <t>GHOST</t>
  </si>
  <si>
    <t>CRYSTAL</t>
  </si>
  <si>
    <t>R2-ROVER</t>
  </si>
  <si>
    <t>TROUBLED CHILD</t>
  </si>
  <si>
    <t>SACBOT</t>
  </si>
  <si>
    <t>DAGNY</t>
  </si>
  <si>
    <t>MINUTEMAN</t>
  </si>
  <si>
    <t>JROVER 2014 SENIOR</t>
  </si>
  <si>
    <t>STREET SWEEPER</t>
  </si>
  <si>
    <t>MINMBOT</t>
  </si>
  <si>
    <t>CARPUTER CATACLYSM</t>
  </si>
  <si>
    <t>SAVAGE SOLDER</t>
  </si>
  <si>
    <t>SHAZBUG</t>
  </si>
  <si>
    <t>BRUISER</t>
  </si>
  <si>
    <t>TROGDOR THE BURNINATOR</t>
  </si>
  <si>
    <t>EDDIE</t>
  </si>
  <si>
    <t>PSYCHOTIC RAINBOW</t>
  </si>
  <si>
    <t>MR. T</t>
  </si>
  <si>
    <t>BALNODE</t>
  </si>
  <si>
    <t>PHAT TIRE</t>
  </si>
  <si>
    <t>JINX</t>
  </si>
  <si>
    <t>NEVER MIND THAT</t>
  </si>
  <si>
    <t>Approx Speed (mph)</t>
  </si>
  <si>
    <t>Approx Speed (ft/s)</t>
  </si>
  <si>
    <t/>
  </si>
  <si>
    <t>doping times</t>
  </si>
  <si>
    <t>peloton times</t>
  </si>
  <si>
    <t>micro times</t>
  </si>
  <si>
    <t>non-trad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</si>
</sst>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26">
    <xf numFmtId="0" fontId="0" fillId="0" borderId="0" xfId="0"/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6" fillId="0" borderId="14" xfId="6" applyFont="1" applyFill="1" applyBorder="1" applyAlignment="1">
      <alignment vertical="center" wrapText="1"/>
    </xf>
    <xf numFmtId="0" fontId="6" fillId="0" borderId="14" xfId="2" applyFont="1" applyFill="1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2" xfId="5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6" borderId="20" xfId="5" applyBorder="1" applyAlignment="1">
      <alignment horizontal="center" vertical="center"/>
    </xf>
    <xf numFmtId="0" fontId="1" fillId="6" borderId="21" xfId="5" applyBorder="1" applyAlignment="1">
      <alignment horizontal="center" vertical="center"/>
    </xf>
    <xf numFmtId="0" fontId="1" fillId="6" borderId="22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9" borderId="1" xfId="8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23" xfId="5" applyBorder="1" applyAlignment="1">
      <alignment horizontal="center" vertical="center"/>
    </xf>
    <xf numFmtId="0" fontId="1" fillId="6" borderId="24" xfId="5" applyBorder="1" applyAlignment="1">
      <alignment horizontal="center" vertical="center"/>
    </xf>
    <xf numFmtId="0" fontId="1" fillId="6" borderId="25" xfId="5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11" borderId="23" xfId="10" applyBorder="1" applyAlignment="1">
      <alignment horizontal="center" vertical="center"/>
    </xf>
    <xf numFmtId="0" fontId="1" fillId="11" borderId="24" xfId="10" applyBorder="1" applyAlignment="1">
      <alignment horizontal="center" vertical="center"/>
    </xf>
    <xf numFmtId="0" fontId="1" fillId="11" borderId="25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11" borderId="5" xfId="10" applyBorder="1" applyAlignment="1">
      <alignment horizontal="center" vertical="center"/>
    </xf>
    <xf numFmtId="0" fontId="1" fillId="11" borderId="6" xfId="10" applyBorder="1" applyAlignment="1">
      <alignment horizontal="center" vertical="center"/>
    </xf>
    <xf numFmtId="0" fontId="1" fillId="11" borderId="26" xfId="10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0" fontId="1" fillId="10" borderId="3" xfId="9" applyBorder="1" applyAlignment="1">
      <alignment horizontal="center" vertical="center"/>
    </xf>
    <xf numFmtId="0" fontId="1" fillId="11" borderId="7" xfId="10" applyBorder="1" applyAlignment="1">
      <alignment horizontal="center" vertical="center"/>
    </xf>
    <xf numFmtId="0" fontId="1" fillId="11" borderId="8" xfId="10" applyBorder="1" applyAlignment="1">
      <alignment horizontal="center" vertical="center"/>
    </xf>
    <xf numFmtId="0" fontId="1" fillId="11" borderId="27" xfId="10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10" borderId="4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1" fillId="11" borderId="10" xfId="10" applyBorder="1" applyAlignment="1">
      <alignment horizontal="center" vertical="center"/>
    </xf>
    <xf numFmtId="0" fontId="1" fillId="11" borderId="28" xfId="10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1" fontId="1" fillId="11" borderId="23" xfId="10" applyNumberFormat="1" applyBorder="1" applyAlignment="1">
      <alignment horizontal="center" vertical="center"/>
    </xf>
    <xf numFmtId="1" fontId="1" fillId="11" borderId="24" xfId="10" applyNumberFormat="1" applyBorder="1" applyAlignment="1">
      <alignment horizontal="center" vertical="center"/>
    </xf>
    <xf numFmtId="1" fontId="1" fillId="11" borderId="25" xfId="10" applyNumberForma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6" borderId="10" xfId="5" applyFont="1" applyBorder="1" applyAlignment="1">
      <alignment horizontal="center" vertical="center"/>
    </xf>
    <xf numFmtId="0" fontId="0" fillId="6" borderId="12" xfId="5" applyFont="1" applyBorder="1" applyAlignment="1">
      <alignment horizontal="center" vertical="center"/>
    </xf>
    <xf numFmtId="0" fontId="0" fillId="11" borderId="23" xfId="10" applyFont="1" applyBorder="1" applyAlignment="1">
      <alignment horizontal="center" vertical="center"/>
    </xf>
    <xf numFmtId="0" fontId="0" fillId="11" borderId="24" xfId="10" applyFont="1" applyBorder="1" applyAlignment="1">
      <alignment horizontal="center" vertical="center"/>
    </xf>
    <xf numFmtId="0" fontId="0" fillId="11" borderId="25" xfId="10" applyFont="1" applyBorder="1" applyAlignment="1">
      <alignment horizontal="center" vertical="center"/>
    </xf>
    <xf numFmtId="0" fontId="0" fillId="8" borderId="2" xfId="7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10" borderId="2" xfId="9" applyFont="1" applyBorder="1" applyAlignment="1">
      <alignment horizontal="center" vertical="center"/>
    </xf>
    <xf numFmtId="0" fontId="0" fillId="8" borderId="3" xfId="7" applyFont="1" applyBorder="1" applyAlignment="1">
      <alignment horizontal="center" vertical="center"/>
    </xf>
    <xf numFmtId="0" fontId="0" fillId="9" borderId="3" xfId="8" applyFont="1" applyBorder="1" applyAlignment="1">
      <alignment horizontal="center" vertical="center"/>
    </xf>
    <xf numFmtId="0" fontId="0" fillId="10" borderId="3" xfId="9" applyFont="1" applyBorder="1" applyAlignment="1">
      <alignment horizontal="center" vertical="center"/>
    </xf>
    <xf numFmtId="0" fontId="0" fillId="8" borderId="4" xfId="7" applyFont="1" applyBorder="1" applyAlignment="1">
      <alignment horizontal="center" vertical="center"/>
    </xf>
    <xf numFmtId="0" fontId="0" fillId="9" borderId="4" xfId="8" applyFont="1" applyBorder="1" applyAlignment="1">
      <alignment horizontal="center" vertical="center"/>
    </xf>
    <xf numFmtId="0" fontId="0" fillId="10" borderId="4" xfId="9" applyFont="1" applyBorder="1" applyAlignment="1">
      <alignment horizontal="center" vertical="center"/>
    </xf>
    <xf numFmtId="0" fontId="0" fillId="6" borderId="22" xfId="5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6" borderId="23" xfId="5" applyFont="1" applyBorder="1" applyAlignment="1">
      <alignment horizontal="center" vertical="center"/>
    </xf>
    <xf numFmtId="0" fontId="0" fillId="6" borderId="24" xfId="5" applyFont="1" applyBorder="1" applyAlignment="1">
      <alignment horizontal="center" vertical="center"/>
    </xf>
    <xf numFmtId="0" fontId="0" fillId="6" borderId="25" xfId="5" applyFont="1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0" fontId="0" fillId="8" borderId="1" xfId="7" applyFont="1" applyBorder="1" applyAlignment="1">
      <alignment horizontal="center" vertical="center"/>
    </xf>
    <xf numFmtId="0" fontId="0" fillId="9" borderId="1" xfId="8" applyFont="1" applyBorder="1" applyAlignment="1">
      <alignment horizontal="center" vertical="center"/>
    </xf>
    <xf numFmtId="0" fontId="0" fillId="10" borderId="1" xfId="9" applyFont="1" applyBorder="1" applyAlignment="1">
      <alignment horizontal="center" vertical="center"/>
    </xf>
    <xf numFmtId="1" fontId="0" fillId="11" borderId="23" xfId="10" applyNumberFormat="1" applyFont="1" applyBorder="1" applyAlignment="1">
      <alignment horizontal="center" vertical="center"/>
    </xf>
    <xf numFmtId="1" fontId="0" fillId="11" borderId="24" xfId="10" applyNumberFormat="1" applyFont="1" applyBorder="1" applyAlignment="1">
      <alignment horizontal="center" vertical="center"/>
    </xf>
    <xf numFmtId="1" fontId="0" fillId="11" borderId="25" xfId="1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30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1" fontId="0" fillId="6" borderId="5" xfId="5" applyNumberFormat="1" applyFont="1" applyBorder="1" applyAlignment="1">
      <alignment horizontal="center" vertical="center"/>
    </xf>
    <xf numFmtId="1" fontId="0" fillId="6" borderId="6" xfId="5" applyNumberFormat="1" applyFont="1" applyBorder="1" applyAlignment="1">
      <alignment horizontal="center" vertical="center"/>
    </xf>
    <xf numFmtId="1" fontId="0" fillId="4" borderId="2" xfId="3" applyNumberFormat="1" applyFont="1" applyBorder="1" applyAlignment="1">
      <alignment horizontal="center" vertical="center"/>
    </xf>
    <xf numFmtId="1" fontId="0" fillId="6" borderId="7" xfId="5" applyNumberFormat="1" applyFont="1" applyBorder="1" applyAlignment="1">
      <alignment horizontal="center" vertical="center"/>
    </xf>
    <xf numFmtId="1" fontId="0" fillId="6" borderId="8" xfId="5" applyNumberFormat="1" applyFont="1" applyBorder="1" applyAlignment="1">
      <alignment horizontal="center" vertical="center"/>
    </xf>
    <xf numFmtId="1" fontId="0" fillId="4" borderId="3" xfId="3" applyNumberFormat="1" applyFont="1" applyBorder="1" applyAlignment="1">
      <alignment horizontal="center" vertical="center"/>
    </xf>
    <xf numFmtId="1" fontId="0" fillId="6" borderId="26" xfId="5" applyNumberFormat="1" applyFont="1" applyBorder="1" applyAlignment="1">
      <alignment horizontal="center" vertical="center"/>
    </xf>
    <xf numFmtId="1" fontId="0" fillId="6" borderId="27" xfId="5" applyNumberFormat="1" applyFont="1" applyBorder="1" applyAlignment="1">
      <alignment horizontal="center" vertical="center"/>
    </xf>
    <xf numFmtId="1" fontId="0" fillId="6" borderId="9" xfId="5" applyNumberFormat="1" applyFont="1" applyBorder="1" applyAlignment="1">
      <alignment horizontal="center" vertical="center"/>
    </xf>
    <xf numFmtId="1" fontId="0" fillId="6" borderId="10" xfId="5" applyNumberFormat="1" applyFont="1" applyBorder="1" applyAlignment="1">
      <alignment horizontal="center" vertical="center"/>
    </xf>
    <xf numFmtId="1" fontId="0" fillId="6" borderId="28" xfId="5" applyNumberFormat="1" applyFont="1" applyBorder="1" applyAlignment="1">
      <alignment horizontal="center" vertical="center"/>
    </xf>
    <xf numFmtId="1" fontId="0" fillId="4" borderId="4" xfId="3" applyNumberFormat="1" applyFont="1" applyBorder="1" applyAlignment="1">
      <alignment horizontal="center" vertical="center"/>
    </xf>
    <xf numFmtId="0" fontId="0" fillId="5" borderId="2" xfId="4" applyFont="1" applyBorder="1" applyAlignment="1">
      <alignment horizontal="center" vertical="center"/>
    </xf>
    <xf numFmtId="0" fontId="0" fillId="5" borderId="3" xfId="4" applyFont="1" applyBorder="1" applyAlignment="1">
      <alignment horizontal="center" vertical="center"/>
    </xf>
    <xf numFmtId="0" fontId="0" fillId="5" borderId="4" xfId="4" applyFont="1" applyBorder="1" applyAlignment="1">
      <alignment horizontal="center" vertical="center"/>
    </xf>
    <xf numFmtId="1" fontId="0" fillId="11" borderId="5" xfId="10" applyNumberFormat="1" applyFont="1" applyBorder="1" applyAlignment="1">
      <alignment horizontal="center" vertical="center"/>
    </xf>
    <xf numFmtId="1" fontId="0" fillId="11" borderId="9" xfId="10" applyNumberFormat="1" applyFont="1" applyBorder="1" applyAlignment="1">
      <alignment horizontal="center" vertical="center"/>
    </xf>
    <xf numFmtId="1" fontId="0" fillId="11" borderId="10" xfId="10" applyNumberFormat="1" applyFont="1" applyBorder="1" applyAlignment="1">
      <alignment horizontal="center" vertical="center"/>
    </xf>
    <xf numFmtId="1" fontId="0" fillId="11" borderId="28" xfId="10" applyNumberFormat="1" applyFont="1" applyBorder="1" applyAlignment="1">
      <alignment horizontal="center" vertical="center"/>
    </xf>
    <xf numFmtId="1" fontId="0" fillId="11" borderId="6" xfId="10" applyNumberFormat="1" applyFont="1" applyBorder="1" applyAlignment="1">
      <alignment horizontal="center" vertical="center"/>
    </xf>
    <xf numFmtId="1" fontId="0" fillId="11" borderId="27" xfId="10" applyNumberFormat="1" applyFont="1" applyBorder="1" applyAlignment="1">
      <alignment horizontal="center" vertical="center"/>
    </xf>
    <xf numFmtId="1" fontId="0" fillId="11" borderId="7" xfId="10" applyNumberFormat="1" applyFont="1" applyBorder="1" applyAlignment="1">
      <alignment horizontal="center" vertical="center"/>
    </xf>
    <xf numFmtId="1" fontId="0" fillId="11" borderId="8" xfId="10" applyNumberFormat="1" applyFont="1" applyBorder="1" applyAlignment="1">
      <alignment horizontal="center" vertical="center"/>
    </xf>
    <xf numFmtId="1" fontId="0" fillId="11" borderId="26" xfId="10" applyNumberFormat="1" applyFont="1" applyBorder="1" applyAlignment="1">
      <alignment horizontal="center" vertical="center"/>
    </xf>
    <xf numFmtId="0" fontId="1" fillId="12" borderId="23" xfId="11" applyBorder="1" applyAlignment="1">
      <alignment horizontal="center" vertical="center"/>
    </xf>
    <xf numFmtId="0" fontId="1" fillId="12" borderId="24" xfId="11" applyBorder="1" applyAlignment="1">
      <alignment horizontal="center" vertical="center"/>
    </xf>
    <xf numFmtId="0" fontId="1" fillId="12" borderId="25" xfId="11" applyBorder="1" applyAlignment="1">
      <alignment horizontal="center" vertical="center"/>
    </xf>
    <xf numFmtId="1" fontId="1" fillId="12" borderId="5" xfId="11" applyNumberFormat="1" applyBorder="1" applyAlignment="1">
      <alignment horizontal="center" vertical="center"/>
    </xf>
    <xf numFmtId="1" fontId="1" fillId="12" borderId="6" xfId="11" applyNumberFormat="1" applyBorder="1" applyAlignment="1">
      <alignment horizontal="center" vertical="center"/>
    </xf>
    <xf numFmtId="1" fontId="1" fillId="12" borderId="26" xfId="11" applyNumberFormat="1" applyBorder="1" applyAlignment="1">
      <alignment horizontal="center" vertical="center"/>
    </xf>
    <xf numFmtId="1" fontId="1" fillId="12" borderId="7" xfId="11" applyNumberFormat="1" applyBorder="1" applyAlignment="1">
      <alignment horizontal="center" vertical="center"/>
    </xf>
    <xf numFmtId="1" fontId="1" fillId="12" borderId="8" xfId="11" applyNumberFormat="1" applyBorder="1" applyAlignment="1">
      <alignment horizontal="center" vertical="center"/>
    </xf>
    <xf numFmtId="1" fontId="1" fillId="12" borderId="27" xfId="11" applyNumberFormat="1" applyBorder="1" applyAlignment="1">
      <alignment horizontal="center" vertical="center"/>
    </xf>
    <xf numFmtId="1" fontId="1" fillId="12" borderId="9" xfId="11" applyNumberFormat="1" applyBorder="1" applyAlignment="1">
      <alignment horizontal="center" vertical="center"/>
    </xf>
    <xf numFmtId="1" fontId="1" fillId="12" borderId="10" xfId="11" applyNumberFormat="1" applyBorder="1" applyAlignment="1">
      <alignment horizontal="center" vertical="center"/>
    </xf>
    <xf numFmtId="1" fontId="1" fillId="12" borderId="28" xfId="11" applyNumberFormat="1" applyBorder="1" applyAlignment="1">
      <alignment horizontal="center" vertical="center"/>
    </xf>
    <xf numFmtId="1" fontId="1" fillId="12" borderId="23" xfId="11" applyNumberFormat="1" applyBorder="1" applyAlignment="1">
      <alignment horizontal="center" vertical="center"/>
    </xf>
    <xf numFmtId="1" fontId="1" fillId="12" borderId="24" xfId="11" applyNumberFormat="1" applyBorder="1" applyAlignment="1">
      <alignment horizontal="center" vertical="center"/>
    </xf>
    <xf numFmtId="1" fontId="1" fillId="12" borderId="25" xfId="11" applyNumberFormat="1" applyBorder="1" applyAlignment="1">
      <alignment horizontal="center" vertical="center"/>
    </xf>
    <xf numFmtId="0" fontId="1" fillId="7" borderId="23" xfId="6" applyBorder="1" applyAlignment="1">
      <alignment horizontal="center" vertical="center"/>
    </xf>
    <xf numFmtId="0" fontId="1" fillId="7" borderId="24" xfId="6" applyBorder="1" applyAlignment="1">
      <alignment horizontal="center" vertical="center"/>
    </xf>
    <xf numFmtId="0" fontId="1" fillId="7" borderId="25" xfId="6" applyBorder="1" applyAlignment="1">
      <alignment horizontal="center" vertical="center"/>
    </xf>
    <xf numFmtId="1" fontId="1" fillId="7" borderId="5" xfId="6" applyNumberFormat="1" applyBorder="1" applyAlignment="1">
      <alignment horizontal="center" vertical="center"/>
    </xf>
    <xf numFmtId="1" fontId="1" fillId="7" borderId="6" xfId="6" applyNumberFormat="1" applyBorder="1" applyAlignment="1">
      <alignment horizontal="center" vertical="center"/>
    </xf>
    <xf numFmtId="1" fontId="1" fillId="7" borderId="26" xfId="6" applyNumberFormat="1" applyBorder="1" applyAlignment="1">
      <alignment horizontal="center" vertical="center"/>
    </xf>
    <xf numFmtId="1" fontId="1" fillId="7" borderId="7" xfId="6" applyNumberFormat="1" applyBorder="1" applyAlignment="1">
      <alignment horizontal="center" vertical="center"/>
    </xf>
    <xf numFmtId="1" fontId="1" fillId="7" borderId="8" xfId="6" applyNumberFormat="1" applyBorder="1" applyAlignment="1">
      <alignment horizontal="center" vertical="center"/>
    </xf>
    <xf numFmtId="1" fontId="1" fillId="7" borderId="27" xfId="6" applyNumberFormat="1" applyBorder="1" applyAlignment="1">
      <alignment horizontal="center" vertical="center"/>
    </xf>
    <xf numFmtId="1" fontId="1" fillId="7" borderId="9" xfId="6" applyNumberFormat="1" applyBorder="1" applyAlignment="1">
      <alignment horizontal="center" vertical="center"/>
    </xf>
    <xf numFmtId="1" fontId="1" fillId="7" borderId="10" xfId="6" applyNumberFormat="1" applyBorder="1" applyAlignment="1">
      <alignment horizontal="center" vertical="center"/>
    </xf>
    <xf numFmtId="1" fontId="1" fillId="7" borderId="28" xfId="6" applyNumberFormat="1" applyBorder="1" applyAlignment="1">
      <alignment horizontal="center" vertical="center"/>
    </xf>
    <xf numFmtId="1" fontId="1" fillId="7" borderId="23" xfId="6" applyNumberFormat="1" applyBorder="1" applyAlignment="1">
      <alignment horizontal="center" vertical="center"/>
    </xf>
    <xf numFmtId="1" fontId="1" fillId="7" borderId="24" xfId="6" applyNumberFormat="1" applyBorder="1" applyAlignment="1">
      <alignment horizontal="center" vertical="center"/>
    </xf>
    <xf numFmtId="1" fontId="1" fillId="7" borderId="25" xfId="6" applyNumberFormat="1" applyBorder="1" applyAlignment="1">
      <alignment horizontal="center" vertical="center"/>
    </xf>
    <xf numFmtId="0" fontId="1" fillId="13" borderId="23" xfId="12" applyBorder="1" applyAlignment="1">
      <alignment horizontal="center" vertical="center" wrapText="1"/>
    </xf>
    <xf numFmtId="0" fontId="1" fillId="13" borderId="24" xfId="12" applyBorder="1" applyAlignment="1">
      <alignment horizontal="center" vertical="center" wrapText="1"/>
    </xf>
    <xf numFmtId="0" fontId="1" fillId="13" borderId="25" xfId="12" applyBorder="1" applyAlignment="1">
      <alignment horizontal="center" vertical="center" wrapText="1"/>
    </xf>
    <xf numFmtId="1" fontId="1" fillId="13" borderId="5" xfId="12" applyNumberFormat="1" applyBorder="1" applyAlignment="1">
      <alignment vertical="center" wrapText="1"/>
    </xf>
    <xf numFmtId="1" fontId="1" fillId="13" borderId="6" xfId="12" applyNumberFormat="1" applyBorder="1" applyAlignment="1">
      <alignment vertical="center" wrapText="1"/>
    </xf>
    <xf numFmtId="1" fontId="1" fillId="13" borderId="26" xfId="12" applyNumberFormat="1" applyBorder="1" applyAlignment="1">
      <alignment vertical="center" wrapText="1"/>
    </xf>
    <xf numFmtId="1" fontId="1" fillId="13" borderId="7" xfId="12" applyNumberFormat="1" applyBorder="1" applyAlignment="1">
      <alignment vertical="center" wrapText="1"/>
    </xf>
    <xf numFmtId="1" fontId="1" fillId="13" borderId="8" xfId="12" applyNumberFormat="1" applyBorder="1" applyAlignment="1">
      <alignment vertical="center" wrapText="1"/>
    </xf>
    <xf numFmtId="1" fontId="1" fillId="13" borderId="27" xfId="12" applyNumberFormat="1" applyBorder="1" applyAlignment="1">
      <alignment vertical="center" wrapText="1"/>
    </xf>
    <xf numFmtId="1" fontId="1" fillId="13" borderId="9" xfId="12" applyNumberFormat="1" applyBorder="1" applyAlignment="1">
      <alignment vertical="center" wrapText="1"/>
    </xf>
    <xf numFmtId="1" fontId="1" fillId="13" borderId="10" xfId="12" applyNumberFormat="1" applyBorder="1" applyAlignment="1">
      <alignment vertical="center" wrapText="1"/>
    </xf>
    <xf numFmtId="1" fontId="1" fillId="13" borderId="28" xfId="12" applyNumberFormat="1" applyBorder="1" applyAlignment="1">
      <alignment vertical="center" wrapText="1"/>
    </xf>
    <xf numFmtId="0" fontId="1" fillId="13" borderId="31" xfId="12" applyBorder="1" applyAlignment="1">
      <alignment vertical="center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0" fillId="0" borderId="29" xfId="0" applyFont="1" applyBorder="1" applyAlignment="1">
      <alignment horizontal="center" vertical="center" textRotation="90"/>
    </xf>
    <xf numFmtId="0" fontId="1" fillId="13" borderId="32" xfId="12" applyBorder="1" applyAlignment="1">
      <alignment horizontal="center" vertical="center" wrapText="1"/>
    </xf>
    <xf numFmtId="0" fontId="1" fillId="13" borderId="33" xfId="12" applyBorder="1" applyAlignment="1">
      <alignment horizontal="center" vertical="center" wrapText="1"/>
    </xf>
    <xf numFmtId="0" fontId="1" fillId="13" borderId="34" xfId="12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" fillId="12" borderId="23" xfId="11" applyBorder="1" applyAlignment="1">
      <alignment horizontal="center" vertical="center" wrapText="1"/>
    </xf>
    <xf numFmtId="0" fontId="1" fillId="12" borderId="24" xfId="11" applyBorder="1" applyAlignment="1">
      <alignment horizontal="center" vertical="center" wrapText="1"/>
    </xf>
    <xf numFmtId="0" fontId="1" fillId="12" borderId="25" xfId="11" applyBorder="1" applyAlignment="1">
      <alignment horizontal="center" vertical="center" wrapText="1"/>
    </xf>
    <xf numFmtId="0" fontId="1" fillId="7" borderId="23" xfId="6" applyBorder="1" applyAlignment="1">
      <alignment horizontal="center" vertical="center" wrapText="1"/>
    </xf>
    <xf numFmtId="0" fontId="1" fillId="7" borderId="24" xfId="6" applyBorder="1" applyAlignment="1">
      <alignment horizontal="center" vertical="center" wrapText="1"/>
    </xf>
    <xf numFmtId="0" fontId="1" fillId="7" borderId="25" xfId="6" applyBorder="1" applyAlignment="1">
      <alignment horizontal="center" vertical="center" wrapText="1"/>
    </xf>
    <xf numFmtId="0" fontId="0" fillId="10" borderId="2" xfId="9" applyFont="1" applyBorder="1" applyAlignment="1">
      <alignment horizontal="center" vertical="center" wrapText="1"/>
    </xf>
    <xf numFmtId="0" fontId="0" fillId="10" borderId="4" xfId="9" applyFont="1" applyBorder="1" applyAlignment="1">
      <alignment horizontal="center" vertical="center" wrapText="1"/>
    </xf>
    <xf numFmtId="0" fontId="0" fillId="11" borderId="23" xfId="10" applyFont="1" applyBorder="1" applyAlignment="1">
      <alignment horizontal="center" vertical="center" wrapText="1"/>
    </xf>
    <xf numFmtId="0" fontId="0" fillId="11" borderId="24" xfId="10" applyFont="1" applyBorder="1" applyAlignment="1">
      <alignment horizontal="center" vertical="center" wrapText="1"/>
    </xf>
    <xf numFmtId="0" fontId="0" fillId="11" borderId="25" xfId="10" applyFont="1" applyBorder="1" applyAlignment="1">
      <alignment horizontal="center" vertical="center" wrapText="1"/>
    </xf>
    <xf numFmtId="0" fontId="0" fillId="6" borderId="20" xfId="5" applyFont="1" applyBorder="1" applyAlignment="1">
      <alignment horizontal="center" vertical="center"/>
    </xf>
    <xf numFmtId="0" fontId="0" fillId="6" borderId="6" xfId="5" applyFont="1" applyBorder="1" applyAlignment="1">
      <alignment horizontal="center" vertical="center"/>
    </xf>
    <xf numFmtId="0" fontId="0" fillId="6" borderId="11" xfId="5" applyFont="1" applyBorder="1" applyAlignment="1">
      <alignment horizontal="center" vertical="center"/>
    </xf>
    <xf numFmtId="0" fontId="0" fillId="4" borderId="2" xfId="3" applyFont="1" applyBorder="1" applyAlignment="1">
      <alignment horizontal="center" vertical="center" wrapText="1"/>
    </xf>
    <xf numFmtId="0" fontId="0" fillId="4" borderId="4" xfId="3" applyFont="1" applyBorder="1" applyAlignment="1">
      <alignment horizontal="center" vertical="center" wrapText="1"/>
    </xf>
    <xf numFmtId="0" fontId="0" fillId="5" borderId="17" xfId="4" applyFont="1" applyBorder="1" applyAlignment="1">
      <alignment horizontal="center" vertical="center" wrapText="1"/>
    </xf>
    <xf numFmtId="0" fontId="0" fillId="5" borderId="18" xfId="4" applyFont="1" applyBorder="1" applyAlignment="1">
      <alignment horizontal="center" vertical="center" wrapText="1"/>
    </xf>
    <xf numFmtId="0" fontId="0" fillId="8" borderId="2" xfId="7" applyFont="1" applyBorder="1" applyAlignment="1">
      <alignment horizontal="center" vertical="center" wrapText="1"/>
    </xf>
    <xf numFmtId="0" fontId="0" fillId="8" borderId="4" xfId="7" applyFont="1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0" fillId="9" borderId="4" xfId="8" applyFont="1" applyBorder="1" applyAlignment="1">
      <alignment horizontal="center" vertical="center" wrapText="1"/>
    </xf>
    <xf numFmtId="0" fontId="1" fillId="11" borderId="23" xfId="10" applyBorder="1" applyAlignment="1">
      <alignment horizontal="center" vertical="center" wrapText="1"/>
    </xf>
    <xf numFmtId="0" fontId="1" fillId="11" borderId="24" xfId="10" applyBorder="1" applyAlignment="1">
      <alignment horizontal="center" vertical="center" wrapText="1"/>
    </xf>
    <xf numFmtId="0" fontId="1" fillId="11" borderId="25" xfId="1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5" borderId="17" xfId="4" applyBorder="1" applyAlignment="1">
      <alignment horizontal="center" vertical="center" wrapText="1"/>
    </xf>
    <xf numFmtId="0" fontId="1" fillId="5" borderId="18" xfId="4" applyBorder="1" applyAlignment="1">
      <alignment horizontal="center" vertical="center" wrapText="1"/>
    </xf>
    <xf numFmtId="0" fontId="1" fillId="4" borderId="2" xfId="3" applyBorder="1" applyAlignment="1">
      <alignment horizontal="center" vertical="center" wrapText="1"/>
    </xf>
    <xf numFmtId="0" fontId="1" fillId="4" borderId="4" xfId="3" applyBorder="1" applyAlignment="1">
      <alignment horizontal="center" vertical="center" wrapText="1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10" borderId="2" xfId="9" applyBorder="1" applyAlignment="1">
      <alignment horizontal="center" vertical="center" wrapText="1"/>
    </xf>
    <xf numFmtId="0" fontId="1" fillId="10" borderId="4" xfId="9" applyBorder="1" applyAlignment="1">
      <alignment horizontal="center" vertical="center" wrapText="1"/>
    </xf>
    <xf numFmtId="0" fontId="1" fillId="8" borderId="2" xfId="7" applyBorder="1" applyAlignment="1">
      <alignment horizontal="center" vertical="center" wrapText="1"/>
    </xf>
    <xf numFmtId="0" fontId="1" fillId="8" borderId="4" xfId="7" applyBorder="1" applyAlignment="1">
      <alignment horizontal="center" vertical="center" wrapText="1"/>
    </xf>
    <xf numFmtId="0" fontId="1" fillId="9" borderId="2" xfId="8" applyBorder="1" applyAlignment="1">
      <alignment horizontal="center" vertical="center" wrapText="1"/>
    </xf>
    <xf numFmtId="0" fontId="1" fillId="9" borderId="4" xfId="8" applyBorder="1" applyAlignment="1">
      <alignment horizontal="center" vertical="center" wrapText="1"/>
    </xf>
  </cellXfs>
  <cellStyles count="13">
    <cellStyle name="20% - Accent3" xfId="10" builtinId="38"/>
    <cellStyle name="20% - Accent4" xfId="11" builtinId="42"/>
    <cellStyle name="20% - Accent5" xfId="6" builtinId="46"/>
    <cellStyle name="20% - Accent6" xfId="12" builtinId="50"/>
    <cellStyle name="40% - Accent1" xfId="3" builtinId="31"/>
    <cellStyle name="40% - Accent2" xfId="9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'2014'!$X$3</c:f>
              <c:strCache>
                <c:ptCount val="1"/>
                <c:pt idx="0">
                  <c:v>micro times</c:v>
                </c:pt>
              </c:strCache>
            </c:strRef>
          </c:tx>
          <c:invertIfNegative val="0"/>
          <c:val>
            <c:numRef>
              <c:f>'2014'!$X$4:$X$11</c:f>
              <c:numCache>
                <c:formatCode>General</c:formatCode>
                <c:ptCount val="8"/>
                <c:pt idx="0">
                  <c:v>47.600000000000023</c:v>
                </c:pt>
                <c:pt idx="1">
                  <c:v>49</c:v>
                </c:pt>
                <c:pt idx="2">
                  <c:v>54.100000000000023</c:v>
                </c:pt>
                <c:pt idx="3">
                  <c:v>57.899999999999977</c:v>
                </c:pt>
                <c:pt idx="4">
                  <c:v>60</c:v>
                </c:pt>
                <c:pt idx="5">
                  <c:v>63</c:v>
                </c:pt>
                <c:pt idx="6">
                  <c:v>71.399999999999977</c:v>
                </c:pt>
                <c:pt idx="7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87168"/>
        <c:axId val="38488704"/>
      </c:barChart>
      <c:catAx>
        <c:axId val="38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488704"/>
        <c:crosses val="autoZero"/>
        <c:auto val="1"/>
        <c:lblAlgn val="ctr"/>
        <c:lblOffset val="100"/>
        <c:noMultiLvlLbl val="0"/>
      </c:catAx>
      <c:valAx>
        <c:axId val="384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'2014'!$X$19</c:f>
              <c:strCache>
                <c:ptCount val="1"/>
                <c:pt idx="0">
                  <c:v>peloton times</c:v>
                </c:pt>
              </c:strCache>
            </c:strRef>
          </c:tx>
          <c:invertIfNegative val="0"/>
          <c:val>
            <c:numRef>
              <c:f>'2014'!$X$20:$X$41</c:f>
              <c:numCache>
                <c:formatCode>General</c:formatCode>
                <c:ptCount val="22"/>
                <c:pt idx="0">
                  <c:v>31.700000000000045</c:v>
                </c:pt>
                <c:pt idx="1">
                  <c:v>32</c:v>
                </c:pt>
                <c:pt idx="2">
                  <c:v>42.199999999999989</c:v>
                </c:pt>
                <c:pt idx="3">
                  <c:v>42.699999999999989</c:v>
                </c:pt>
                <c:pt idx="4">
                  <c:v>43.699999999999989</c:v>
                </c:pt>
                <c:pt idx="5">
                  <c:v>45.800000000000011</c:v>
                </c:pt>
                <c:pt idx="6">
                  <c:v>46.5</c:v>
                </c:pt>
                <c:pt idx="7">
                  <c:v>50.299999999999955</c:v>
                </c:pt>
                <c:pt idx="8">
                  <c:v>50.700000000000045</c:v>
                </c:pt>
                <c:pt idx="9">
                  <c:v>50.800000000000011</c:v>
                </c:pt>
                <c:pt idx="10">
                  <c:v>53.399999999999977</c:v>
                </c:pt>
                <c:pt idx="11">
                  <c:v>53.5</c:v>
                </c:pt>
                <c:pt idx="12">
                  <c:v>59.399999999999977</c:v>
                </c:pt>
                <c:pt idx="13">
                  <c:v>76</c:v>
                </c:pt>
                <c:pt idx="14">
                  <c:v>76.399999999999977</c:v>
                </c:pt>
                <c:pt idx="15">
                  <c:v>78.899999999999977</c:v>
                </c:pt>
                <c:pt idx="16">
                  <c:v>79.100000000000023</c:v>
                </c:pt>
                <c:pt idx="17">
                  <c:v>80.100000000000023</c:v>
                </c:pt>
                <c:pt idx="18">
                  <c:v>113.29999999999995</c:v>
                </c:pt>
                <c:pt idx="19">
                  <c:v>125.29999999999995</c:v>
                </c:pt>
                <c:pt idx="20">
                  <c:v>129.5</c:v>
                </c:pt>
                <c:pt idx="21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01376"/>
        <c:axId val="38511360"/>
      </c:barChart>
      <c:catAx>
        <c:axId val="385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8511360"/>
        <c:crosses val="autoZero"/>
        <c:auto val="1"/>
        <c:lblAlgn val="ctr"/>
        <c:lblOffset val="100"/>
        <c:noMultiLvlLbl val="0"/>
      </c:catAx>
      <c:valAx>
        <c:axId val="38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'2014'!$X$46</c:f>
              <c:strCache>
                <c:ptCount val="1"/>
                <c:pt idx="0">
                  <c:v>doping times</c:v>
                </c:pt>
              </c:strCache>
            </c:strRef>
          </c:tx>
          <c:invertIfNegative val="0"/>
          <c:val>
            <c:numRef>
              <c:f>'2014'!$X$47:$X$54</c:f>
              <c:numCache>
                <c:formatCode>General</c:formatCode>
                <c:ptCount val="8"/>
                <c:pt idx="0">
                  <c:v>55.399999999999977</c:v>
                </c:pt>
                <c:pt idx="1">
                  <c:v>63.399999999999977</c:v>
                </c:pt>
                <c:pt idx="2">
                  <c:v>68</c:v>
                </c:pt>
                <c:pt idx="3">
                  <c:v>69.200000000000045</c:v>
                </c:pt>
                <c:pt idx="4">
                  <c:v>102</c:v>
                </c:pt>
                <c:pt idx="5">
                  <c:v>104.39999999999998</c:v>
                </c:pt>
                <c:pt idx="6">
                  <c:v>114.99999999999994</c:v>
                </c:pt>
                <c:pt idx="7">
                  <c:v>126.80000000000001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1456"/>
        <c:axId val="38532992"/>
      </c:barChart>
      <c:catAx>
        <c:axId val="385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2992"/>
        <c:crosses val="autoZero"/>
        <c:auto val="1"/>
        <c:lblAlgn val="ctr"/>
        <c:lblOffset val="100"/>
        <c:noMultiLvlLbl val="0"/>
      </c:catAx>
      <c:valAx>
        <c:axId val="38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112059</xdr:colOff>
      <xdr:row>1</xdr:row>
      <xdr:rowOff>163605</xdr:rowOff>
    </xdr:from>
    <xdr:to>
      <xdr:col>31</xdr:col>
      <xdr:colOff>448235</xdr:colOff>
      <xdr:row>16</xdr:row>
      <xdr:rowOff>15688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235324</xdr:colOff>
      <xdr:row>19</xdr:row>
      <xdr:rowOff>101974</xdr:rowOff>
    </xdr:from>
    <xdr:to>
      <xdr:col>31</xdr:col>
      <xdr:colOff>571500</xdr:colOff>
      <xdr:row>33</xdr:row>
      <xdr:rowOff>178174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302558</xdr:colOff>
      <xdr:row>45</xdr:row>
      <xdr:rowOff>23531</xdr:rowOff>
    </xdr:from>
    <xdr:to>
      <xdr:col>32</xdr:col>
      <xdr:colOff>33617</xdr:colOff>
      <xdr:row>59</xdr:row>
      <xdr:rowOff>77319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zoomScale="85" zoomScaleNormal="85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D62" sqref="D62"/>
    </sheetView>
  </sheetViews>
  <sheetFormatPr defaultRowHeight="15" x14ac:dyDescent="0.25"/>
  <cols>
    <col min="1" max="1" width="6.28515625" style="66" bestFit="1" customWidth="1"/>
    <col min="2" max="2" width="33" style="66" bestFit="1" customWidth="1"/>
    <col min="3" max="4" width="4" style="66" bestFit="1" customWidth="1"/>
    <col min="5" max="5" width="5" style="66" bestFit="1" customWidth="1"/>
    <col min="6" max="7" width="6" style="94" bestFit="1" customWidth="1"/>
    <col min="8" max="8" width="4.7109375" style="94" bestFit="1" customWidth="1"/>
    <col min="9" max="9" width="10.7109375" style="94" bestFit="1" customWidth="1"/>
    <col min="10" max="10" width="10.85546875" style="94" bestFit="1" customWidth="1"/>
    <col min="11" max="11" width="9.140625" style="94"/>
    <col min="12" max="12" width="14.42578125" style="94" customWidth="1"/>
    <col min="13" max="13" width="11.42578125" style="94" customWidth="1"/>
    <col min="14" max="22" width="9.140625" style="94"/>
    <col min="23" max="16384" width="9.140625" style="66"/>
  </cols>
  <sheetData>
    <row r="1" spans="1:26" ht="16.5" customHeight="1" thickTop="1" thickBot="1" x14ac:dyDescent="0.3">
      <c r="A1" s="177" t="s">
        <v>47</v>
      </c>
      <c r="B1" s="178"/>
      <c r="C1" s="174" t="s">
        <v>72</v>
      </c>
      <c r="D1" s="175"/>
      <c r="E1" s="176"/>
      <c r="F1" s="192" t="s">
        <v>42</v>
      </c>
      <c r="G1" s="193"/>
      <c r="H1" s="194"/>
      <c r="I1" s="195" t="s">
        <v>44</v>
      </c>
      <c r="J1" s="197" t="s">
        <v>43</v>
      </c>
      <c r="K1" s="199" t="s">
        <v>48</v>
      </c>
      <c r="L1" s="201" t="s">
        <v>51</v>
      </c>
      <c r="M1" s="187" t="s">
        <v>52</v>
      </c>
      <c r="N1" s="189" t="s">
        <v>53</v>
      </c>
      <c r="O1" s="190"/>
      <c r="P1" s="191"/>
      <c r="Q1" s="181" t="s">
        <v>120</v>
      </c>
      <c r="R1" s="182"/>
      <c r="S1" s="183"/>
      <c r="T1" s="184" t="s">
        <v>119</v>
      </c>
      <c r="U1" s="185"/>
      <c r="V1" s="186"/>
    </row>
    <row r="2" spans="1:26" ht="16.5" thickTop="1" thickBot="1" x14ac:dyDescent="0.3">
      <c r="A2" s="179"/>
      <c r="B2" s="180"/>
      <c r="C2" s="158">
        <v>1</v>
      </c>
      <c r="D2" s="159">
        <v>2</v>
      </c>
      <c r="E2" s="160">
        <v>3</v>
      </c>
      <c r="F2" s="81">
        <v>1</v>
      </c>
      <c r="G2" s="67">
        <v>2</v>
      </c>
      <c r="H2" s="68">
        <v>3</v>
      </c>
      <c r="I2" s="196"/>
      <c r="J2" s="198"/>
      <c r="K2" s="200"/>
      <c r="L2" s="202"/>
      <c r="M2" s="188"/>
      <c r="N2" s="69">
        <v>1</v>
      </c>
      <c r="O2" s="70">
        <v>2</v>
      </c>
      <c r="P2" s="71">
        <v>3</v>
      </c>
      <c r="Q2" s="128">
        <v>1</v>
      </c>
      <c r="R2" s="129">
        <v>2</v>
      </c>
      <c r="S2" s="130">
        <v>3</v>
      </c>
      <c r="T2" s="143">
        <v>1</v>
      </c>
      <c r="U2" s="144">
        <v>2</v>
      </c>
      <c r="V2" s="145">
        <v>3</v>
      </c>
    </row>
    <row r="3" spans="1:26" ht="15.75" thickTop="1" x14ac:dyDescent="0.25">
      <c r="A3" s="171" t="s">
        <v>45</v>
      </c>
      <c r="B3" s="95" t="s">
        <v>56</v>
      </c>
      <c r="C3" s="161">
        <v>378.6</v>
      </c>
      <c r="D3" s="162">
        <v>715.6</v>
      </c>
      <c r="E3" s="163">
        <v>740.6</v>
      </c>
      <c r="F3" s="104">
        <f>C3</f>
        <v>378.6</v>
      </c>
      <c r="G3" s="105">
        <f>D3-C3</f>
        <v>337</v>
      </c>
      <c r="H3" s="110">
        <f>E3-D3</f>
        <v>25</v>
      </c>
      <c r="I3" s="106">
        <f t="shared" ref="I3:I34" si="0">SUM(F3:H3)</f>
        <v>740.6</v>
      </c>
      <c r="J3" s="116">
        <f>IF(F3&gt;100,1,0)+IF(G3&gt;100,1,0)+IF(H3&gt;100,1,0)</f>
        <v>2</v>
      </c>
      <c r="K3" s="72">
        <f>IF(F3&gt;375,1,0)+IF(G3&gt;375,1,0)+IF(H3&gt;375,1,0)</f>
        <v>1</v>
      </c>
      <c r="L3" s="73">
        <v>1</v>
      </c>
      <c r="M3" s="74">
        <f t="shared" ref="M3:M34" si="1">IF(F3&gt;24,1,0)+IF(G3&gt;24,1,0)+IF(H3&gt;24,1,0)</f>
        <v>3</v>
      </c>
      <c r="N3" s="119">
        <f>450-F3</f>
        <v>71.399999999999977</v>
      </c>
      <c r="O3" s="123">
        <f t="shared" ref="O3:O11" si="2">IF(IF(G3&gt;400, 500-G3,IF(G3&gt;300,400-G3,0))=0,"",IF(G3&gt;400, 500-G3,IF(G3&gt;300,400-G3,0)))</f>
        <v>63</v>
      </c>
      <c r="P3" s="127" t="str">
        <f t="shared" ref="P3:P24" si="3">IF(IF(H3&gt;400, 500-H3,IF(H3&gt;300,400-H3,0))=0,"",IF(H3&gt;400, 500-H3,IF(H3&gt;300,400-H3,0)))</f>
        <v/>
      </c>
      <c r="Q3" s="131">
        <f>IF(N3&gt;1,800/N3," ")</f>
        <v>11.20448179271709</v>
      </c>
      <c r="R3" s="132">
        <f t="shared" ref="R3:R64" si="4">IF(O3&gt;1,800/O3," ")</f>
        <v>12.698412698412698</v>
      </c>
      <c r="S3" s="133"/>
      <c r="T3" s="146">
        <f>Q3*0.68182</f>
        <v>7.6394397759103656</v>
      </c>
      <c r="U3" s="147">
        <f t="shared" ref="U3:U62" si="5">R3*0.68182</f>
        <v>8.658031746031746</v>
      </c>
      <c r="V3" s="148"/>
      <c r="X3" s="66" t="s">
        <v>124</v>
      </c>
    </row>
    <row r="4" spans="1:26" x14ac:dyDescent="0.25">
      <c r="A4" s="172"/>
      <c r="B4" s="96" t="s">
        <v>57</v>
      </c>
      <c r="C4" s="164">
        <v>328</v>
      </c>
      <c r="D4" s="165">
        <v>328</v>
      </c>
      <c r="E4" s="166">
        <v>680.4</v>
      </c>
      <c r="F4" s="107">
        <f t="shared" ref="F4:F64" si="6">C4</f>
        <v>328</v>
      </c>
      <c r="G4" s="108">
        <f t="shared" ref="G4:G64" si="7">D4-C4</f>
        <v>0</v>
      </c>
      <c r="H4" s="111">
        <f t="shared" ref="H4:H64" si="8">E4-D4</f>
        <v>352.4</v>
      </c>
      <c r="I4" s="109">
        <f t="shared" si="0"/>
        <v>680.4</v>
      </c>
      <c r="J4" s="117">
        <f>IF(F4&gt;100,1,0)+IF(G4&gt;100,1,0)+IF(H4&gt;100,1,0)</f>
        <v>2</v>
      </c>
      <c r="K4" s="75">
        <f>IF(F4&gt;375,1,0)+IF(G4&gt;375,1,0)+IF(H4&gt;375,1,0)</f>
        <v>0</v>
      </c>
      <c r="L4" s="76">
        <v>0</v>
      </c>
      <c r="M4" s="77">
        <f t="shared" si="1"/>
        <v>2</v>
      </c>
      <c r="N4" s="125">
        <f t="shared" ref="N4:N11" si="9">IF(IF(F4&gt;400, 500-F4,IF(F4&gt;300,400-F4,0))=0,"",IF(F4&gt;400, 500-F4,IF(F4&gt;300,400-F4,0)))</f>
        <v>72</v>
      </c>
      <c r="O4" s="126" t="str">
        <f t="shared" si="2"/>
        <v/>
      </c>
      <c r="P4" s="124">
        <f t="shared" si="3"/>
        <v>47.600000000000023</v>
      </c>
      <c r="Q4" s="134">
        <f t="shared" ref="Q4:Q64" si="10">IF(N4&gt;1,800/N4," ")</f>
        <v>11.111111111111111</v>
      </c>
      <c r="R4" s="135"/>
      <c r="S4" s="136">
        <f t="shared" ref="S4:S64" si="11">IF(P4&gt;1,800/P4," ")</f>
        <v>16.806722689075624</v>
      </c>
      <c r="T4" s="149">
        <f t="shared" ref="T4:T51" si="12">Q4*0.68182</f>
        <v>7.5757777777777777</v>
      </c>
      <c r="U4" s="150"/>
      <c r="V4" s="151">
        <f t="shared" ref="V4:V62" si="13">S4*0.68182</f>
        <v>11.459159663865542</v>
      </c>
      <c r="X4" s="66">
        <v>47.600000000000023</v>
      </c>
      <c r="Z4" s="66" t="s">
        <v>121</v>
      </c>
    </row>
    <row r="5" spans="1:26" x14ac:dyDescent="0.25">
      <c r="A5" s="172"/>
      <c r="B5" s="96" t="s">
        <v>58</v>
      </c>
      <c r="C5" s="164">
        <v>125</v>
      </c>
      <c r="D5" s="165">
        <v>470.9</v>
      </c>
      <c r="E5" s="166">
        <v>871.9</v>
      </c>
      <c r="F5" s="107">
        <f t="shared" si="6"/>
        <v>125</v>
      </c>
      <c r="G5" s="108">
        <f t="shared" si="7"/>
        <v>345.9</v>
      </c>
      <c r="H5" s="111">
        <f t="shared" si="8"/>
        <v>401</v>
      </c>
      <c r="I5" s="109">
        <f t="shared" si="0"/>
        <v>871.9</v>
      </c>
      <c r="J5" s="117">
        <v>2</v>
      </c>
      <c r="K5" s="75">
        <v>2</v>
      </c>
      <c r="L5" s="76">
        <v>1</v>
      </c>
      <c r="M5" s="77">
        <f t="shared" si="1"/>
        <v>3</v>
      </c>
      <c r="N5" s="125" t="str">
        <f t="shared" si="9"/>
        <v/>
      </c>
      <c r="O5" s="126">
        <f t="shared" si="2"/>
        <v>54.100000000000023</v>
      </c>
      <c r="P5" s="124">
        <f>450-H5</f>
        <v>49</v>
      </c>
      <c r="Q5" s="134"/>
      <c r="R5" s="135">
        <f t="shared" si="4"/>
        <v>14.787430683918663</v>
      </c>
      <c r="S5" s="136">
        <f t="shared" si="11"/>
        <v>16.326530612244898</v>
      </c>
      <c r="T5" s="149"/>
      <c r="U5" s="150">
        <f t="shared" si="5"/>
        <v>10.082365988909423</v>
      </c>
      <c r="V5" s="151">
        <f t="shared" si="13"/>
        <v>11.131755102040817</v>
      </c>
      <c r="X5" s="66">
        <v>49</v>
      </c>
    </row>
    <row r="6" spans="1:26" x14ac:dyDescent="0.25">
      <c r="A6" s="172"/>
      <c r="B6" s="96" t="s">
        <v>59</v>
      </c>
      <c r="C6" s="164">
        <v>125</v>
      </c>
      <c r="D6" s="165">
        <v>250</v>
      </c>
      <c r="E6" s="166">
        <v>275</v>
      </c>
      <c r="F6" s="107">
        <f t="shared" si="6"/>
        <v>125</v>
      </c>
      <c r="G6" s="108">
        <f t="shared" si="7"/>
        <v>125</v>
      </c>
      <c r="H6" s="111">
        <f t="shared" si="8"/>
        <v>25</v>
      </c>
      <c r="I6" s="109">
        <f t="shared" si="0"/>
        <v>275</v>
      </c>
      <c r="J6" s="117">
        <v>0</v>
      </c>
      <c r="K6" s="75">
        <v>2</v>
      </c>
      <c r="L6" s="76">
        <v>0</v>
      </c>
      <c r="M6" s="77">
        <f t="shared" si="1"/>
        <v>3</v>
      </c>
      <c r="N6" s="125" t="str">
        <f t="shared" si="9"/>
        <v/>
      </c>
      <c r="O6" s="126" t="str">
        <f t="shared" si="2"/>
        <v/>
      </c>
      <c r="P6" s="124" t="str">
        <f t="shared" si="3"/>
        <v/>
      </c>
      <c r="Q6" s="134"/>
      <c r="R6" s="135"/>
      <c r="S6" s="136"/>
      <c r="T6" s="149"/>
      <c r="U6" s="150"/>
      <c r="V6" s="151"/>
      <c r="X6" s="66">
        <v>54.100000000000023</v>
      </c>
    </row>
    <row r="7" spans="1:26" x14ac:dyDescent="0.25">
      <c r="A7" s="172"/>
      <c r="B7" s="96" t="s">
        <v>60</v>
      </c>
      <c r="C7" s="164">
        <v>25</v>
      </c>
      <c r="D7" s="165">
        <v>25</v>
      </c>
      <c r="E7" s="166">
        <v>25</v>
      </c>
      <c r="F7" s="107">
        <f t="shared" si="6"/>
        <v>25</v>
      </c>
      <c r="G7" s="108">
        <f t="shared" si="7"/>
        <v>0</v>
      </c>
      <c r="H7" s="111">
        <f t="shared" si="8"/>
        <v>0</v>
      </c>
      <c r="I7" s="109">
        <f t="shared" si="0"/>
        <v>25</v>
      </c>
      <c r="J7" s="117">
        <f t="shared" ref="J7:J18" si="14">IF(F7&gt;100,1,0)+IF(G7&gt;100,1,0)+IF(H7&gt;100,1,0)</f>
        <v>0</v>
      </c>
      <c r="K7" s="75">
        <f t="shared" ref="K7:K14" si="15">IF(F7&gt;375,1,0)+IF(G7&gt;375,1,0)+IF(H7&gt;375,1,0)</f>
        <v>0</v>
      </c>
      <c r="L7" s="76">
        <v>0</v>
      </c>
      <c r="M7" s="77">
        <f t="shared" si="1"/>
        <v>1</v>
      </c>
      <c r="N7" s="125" t="str">
        <f t="shared" si="9"/>
        <v/>
      </c>
      <c r="O7" s="126" t="str">
        <f t="shared" si="2"/>
        <v/>
      </c>
      <c r="P7" s="124" t="str">
        <f t="shared" si="3"/>
        <v/>
      </c>
      <c r="Q7" s="134"/>
      <c r="R7" s="135"/>
      <c r="S7" s="136"/>
      <c r="T7" s="149"/>
      <c r="U7" s="150"/>
      <c r="V7" s="151"/>
      <c r="X7" s="66">
        <v>57.899999999999977</v>
      </c>
      <c r="Y7" s="66" t="s">
        <v>121</v>
      </c>
      <c r="Z7" s="66" t="s">
        <v>121</v>
      </c>
    </row>
    <row r="8" spans="1:26" x14ac:dyDescent="0.25">
      <c r="A8" s="172"/>
      <c r="B8" s="96" t="s">
        <v>61</v>
      </c>
      <c r="C8" s="164">
        <v>25</v>
      </c>
      <c r="D8" s="165">
        <v>50</v>
      </c>
      <c r="E8" s="166">
        <v>50</v>
      </c>
      <c r="F8" s="107">
        <f t="shared" si="6"/>
        <v>25</v>
      </c>
      <c r="G8" s="108">
        <f t="shared" si="7"/>
        <v>25</v>
      </c>
      <c r="H8" s="111">
        <f t="shared" si="8"/>
        <v>0</v>
      </c>
      <c r="I8" s="109">
        <f t="shared" si="0"/>
        <v>50</v>
      </c>
      <c r="J8" s="117">
        <f t="shared" si="14"/>
        <v>0</v>
      </c>
      <c r="K8" s="75">
        <f t="shared" si="15"/>
        <v>0</v>
      </c>
      <c r="L8" s="76">
        <v>0</v>
      </c>
      <c r="M8" s="77">
        <f t="shared" si="1"/>
        <v>2</v>
      </c>
      <c r="N8" s="125" t="str">
        <f t="shared" si="9"/>
        <v/>
      </c>
      <c r="O8" s="126" t="str">
        <f t="shared" si="2"/>
        <v/>
      </c>
      <c r="P8" s="124" t="str">
        <f t="shared" si="3"/>
        <v/>
      </c>
      <c r="Q8" s="134"/>
      <c r="R8" s="135"/>
      <c r="S8" s="136"/>
      <c r="T8" s="149"/>
      <c r="U8" s="150"/>
      <c r="V8" s="151"/>
      <c r="X8" s="66">
        <v>60</v>
      </c>
      <c r="Y8" s="66" t="s">
        <v>121</v>
      </c>
      <c r="Z8" s="66" t="s">
        <v>121</v>
      </c>
    </row>
    <row r="9" spans="1:26" x14ac:dyDescent="0.25">
      <c r="A9" s="172"/>
      <c r="B9" s="96" t="s">
        <v>62</v>
      </c>
      <c r="C9" s="164">
        <v>25</v>
      </c>
      <c r="D9" s="165">
        <v>50</v>
      </c>
      <c r="E9" s="166">
        <v>50</v>
      </c>
      <c r="F9" s="107">
        <f t="shared" si="6"/>
        <v>25</v>
      </c>
      <c r="G9" s="108">
        <f t="shared" si="7"/>
        <v>25</v>
      </c>
      <c r="H9" s="111">
        <f t="shared" si="8"/>
        <v>0</v>
      </c>
      <c r="I9" s="109">
        <f t="shared" si="0"/>
        <v>50</v>
      </c>
      <c r="J9" s="117">
        <f t="shared" si="14"/>
        <v>0</v>
      </c>
      <c r="K9" s="75">
        <f t="shared" si="15"/>
        <v>0</v>
      </c>
      <c r="L9" s="76">
        <v>0</v>
      </c>
      <c r="M9" s="77">
        <f t="shared" si="1"/>
        <v>2</v>
      </c>
      <c r="N9" s="125" t="str">
        <f t="shared" si="9"/>
        <v/>
      </c>
      <c r="O9" s="126" t="str">
        <f t="shared" si="2"/>
        <v/>
      </c>
      <c r="P9" s="124" t="str">
        <f t="shared" si="3"/>
        <v/>
      </c>
      <c r="Q9" s="134"/>
      <c r="R9" s="135"/>
      <c r="S9" s="136"/>
      <c r="T9" s="149"/>
      <c r="U9" s="150"/>
      <c r="V9" s="151"/>
      <c r="X9" s="66">
        <v>63</v>
      </c>
      <c r="Y9" s="66" t="s">
        <v>121</v>
      </c>
      <c r="Z9" s="66" t="s">
        <v>121</v>
      </c>
    </row>
    <row r="10" spans="1:26" x14ac:dyDescent="0.25">
      <c r="A10" s="172"/>
      <c r="B10" s="96" t="s">
        <v>63</v>
      </c>
      <c r="C10" s="164">
        <v>0</v>
      </c>
      <c r="D10" s="165">
        <v>0</v>
      </c>
      <c r="E10" s="166">
        <v>25</v>
      </c>
      <c r="F10" s="107">
        <f t="shared" si="6"/>
        <v>0</v>
      </c>
      <c r="G10" s="108">
        <f t="shared" si="7"/>
        <v>0</v>
      </c>
      <c r="H10" s="111">
        <f t="shared" si="8"/>
        <v>25</v>
      </c>
      <c r="I10" s="109">
        <f t="shared" si="0"/>
        <v>25</v>
      </c>
      <c r="J10" s="117">
        <f t="shared" si="14"/>
        <v>0</v>
      </c>
      <c r="K10" s="75">
        <f t="shared" si="15"/>
        <v>0</v>
      </c>
      <c r="L10" s="76">
        <v>0</v>
      </c>
      <c r="M10" s="77">
        <f t="shared" si="1"/>
        <v>1</v>
      </c>
      <c r="N10" s="125" t="str">
        <f t="shared" si="9"/>
        <v/>
      </c>
      <c r="O10" s="126" t="str">
        <f t="shared" si="2"/>
        <v/>
      </c>
      <c r="P10" s="124" t="str">
        <f t="shared" si="3"/>
        <v/>
      </c>
      <c r="Q10" s="134"/>
      <c r="R10" s="135"/>
      <c r="S10" s="136"/>
      <c r="T10" s="149"/>
      <c r="U10" s="150"/>
      <c r="V10" s="151"/>
      <c r="X10" s="66">
        <v>71.399999999999977</v>
      </c>
      <c r="Y10" s="66" t="s">
        <v>121</v>
      </c>
      <c r="Z10" s="66" t="s">
        <v>121</v>
      </c>
    </row>
    <row r="11" spans="1:26" x14ac:dyDescent="0.25">
      <c r="A11" s="172"/>
      <c r="B11" s="96" t="s">
        <v>64</v>
      </c>
      <c r="C11" s="164">
        <v>0</v>
      </c>
      <c r="D11" s="165">
        <v>342.1</v>
      </c>
      <c r="E11" s="166">
        <v>682.1</v>
      </c>
      <c r="F11" s="107">
        <f t="shared" si="6"/>
        <v>0</v>
      </c>
      <c r="G11" s="108">
        <f t="shared" si="7"/>
        <v>342.1</v>
      </c>
      <c r="H11" s="111">
        <f t="shared" si="8"/>
        <v>340</v>
      </c>
      <c r="I11" s="109">
        <f t="shared" si="0"/>
        <v>682.1</v>
      </c>
      <c r="J11" s="117">
        <f t="shared" si="14"/>
        <v>2</v>
      </c>
      <c r="K11" s="75">
        <f t="shared" si="15"/>
        <v>0</v>
      </c>
      <c r="L11" s="76">
        <v>0</v>
      </c>
      <c r="M11" s="77">
        <f t="shared" si="1"/>
        <v>2</v>
      </c>
      <c r="N11" s="125" t="str">
        <f t="shared" si="9"/>
        <v/>
      </c>
      <c r="O11" s="126">
        <f t="shared" si="2"/>
        <v>57.899999999999977</v>
      </c>
      <c r="P11" s="124">
        <f t="shared" si="3"/>
        <v>60</v>
      </c>
      <c r="Q11" s="134"/>
      <c r="R11" s="135">
        <f t="shared" si="4"/>
        <v>13.816925734024185</v>
      </c>
      <c r="S11" s="136">
        <f t="shared" si="11"/>
        <v>13.333333333333334</v>
      </c>
      <c r="T11" s="149"/>
      <c r="U11" s="150">
        <f t="shared" si="5"/>
        <v>9.4206563039723701</v>
      </c>
      <c r="V11" s="151">
        <f t="shared" si="13"/>
        <v>9.090933333333334</v>
      </c>
      <c r="X11" s="66">
        <v>72</v>
      </c>
      <c r="Z11" s="66" t="s">
        <v>121</v>
      </c>
    </row>
    <row r="12" spans="1:26" x14ac:dyDescent="0.25">
      <c r="A12" s="173"/>
      <c r="B12" s="96" t="s">
        <v>65</v>
      </c>
      <c r="C12" s="164">
        <v>0</v>
      </c>
      <c r="D12" s="165">
        <v>0</v>
      </c>
      <c r="E12" s="166">
        <v>0</v>
      </c>
      <c r="F12" s="107">
        <f t="shared" si="6"/>
        <v>0</v>
      </c>
      <c r="G12" s="108">
        <f t="shared" si="7"/>
        <v>0</v>
      </c>
      <c r="H12" s="111">
        <f t="shared" si="8"/>
        <v>0</v>
      </c>
      <c r="I12" s="109">
        <f t="shared" si="0"/>
        <v>0</v>
      </c>
      <c r="J12" s="117">
        <f t="shared" si="14"/>
        <v>0</v>
      </c>
      <c r="K12" s="75">
        <f t="shared" si="15"/>
        <v>0</v>
      </c>
      <c r="L12" s="76">
        <v>0</v>
      </c>
      <c r="M12" s="77">
        <f t="shared" si="1"/>
        <v>0</v>
      </c>
      <c r="N12" s="125"/>
      <c r="O12" s="126"/>
      <c r="P12" s="124"/>
      <c r="Q12" s="134" t="str">
        <f t="shared" si="10"/>
        <v xml:space="preserve"> </v>
      </c>
      <c r="R12" s="135" t="str">
        <f t="shared" si="4"/>
        <v xml:space="preserve"> </v>
      </c>
      <c r="S12" s="136" t="str">
        <f t="shared" si="11"/>
        <v xml:space="preserve"> </v>
      </c>
      <c r="T12" s="149"/>
      <c r="U12" s="150"/>
      <c r="V12" s="151"/>
      <c r="X12" s="66" t="s">
        <v>121</v>
      </c>
    </row>
    <row r="13" spans="1:26" x14ac:dyDescent="0.25">
      <c r="A13" s="173"/>
      <c r="B13" s="96" t="s">
        <v>66</v>
      </c>
      <c r="C13" s="164">
        <v>0</v>
      </c>
      <c r="D13" s="165">
        <v>0</v>
      </c>
      <c r="E13" s="166">
        <v>0</v>
      </c>
      <c r="F13" s="107">
        <f t="shared" si="6"/>
        <v>0</v>
      </c>
      <c r="G13" s="108">
        <f t="shared" si="7"/>
        <v>0</v>
      </c>
      <c r="H13" s="111">
        <f t="shared" si="8"/>
        <v>0</v>
      </c>
      <c r="I13" s="109">
        <f t="shared" si="0"/>
        <v>0</v>
      </c>
      <c r="J13" s="117">
        <f t="shared" si="14"/>
        <v>0</v>
      </c>
      <c r="K13" s="75">
        <f t="shared" si="15"/>
        <v>0</v>
      </c>
      <c r="L13" s="76">
        <v>0</v>
      </c>
      <c r="M13" s="77">
        <f t="shared" si="1"/>
        <v>0</v>
      </c>
      <c r="N13" s="125"/>
      <c r="O13" s="126"/>
      <c r="P13" s="124"/>
      <c r="Q13" s="134" t="str">
        <f t="shared" si="10"/>
        <v xml:space="preserve"> </v>
      </c>
      <c r="R13" s="135" t="str">
        <f t="shared" si="4"/>
        <v xml:space="preserve"> </v>
      </c>
      <c r="S13" s="136" t="str">
        <f t="shared" si="11"/>
        <v xml:space="preserve"> </v>
      </c>
      <c r="T13" s="149"/>
      <c r="U13" s="150"/>
      <c r="V13" s="151"/>
    </row>
    <row r="14" spans="1:26" x14ac:dyDescent="0.25">
      <c r="A14" s="173"/>
      <c r="B14" s="96" t="s">
        <v>67</v>
      </c>
      <c r="C14" s="164">
        <v>0</v>
      </c>
      <c r="D14" s="165">
        <v>0</v>
      </c>
      <c r="E14" s="166">
        <v>0</v>
      </c>
      <c r="F14" s="107">
        <f t="shared" si="6"/>
        <v>0</v>
      </c>
      <c r="G14" s="108">
        <f t="shared" si="7"/>
        <v>0</v>
      </c>
      <c r="H14" s="111">
        <f t="shared" si="8"/>
        <v>0</v>
      </c>
      <c r="I14" s="109">
        <f t="shared" si="0"/>
        <v>0</v>
      </c>
      <c r="J14" s="117">
        <f t="shared" si="14"/>
        <v>0</v>
      </c>
      <c r="K14" s="75">
        <f t="shared" si="15"/>
        <v>0</v>
      </c>
      <c r="L14" s="76">
        <v>0</v>
      </c>
      <c r="M14" s="77">
        <f t="shared" si="1"/>
        <v>0</v>
      </c>
      <c r="N14" s="125"/>
      <c r="O14" s="126"/>
      <c r="P14" s="124"/>
      <c r="Q14" s="134" t="str">
        <f t="shared" si="10"/>
        <v xml:space="preserve"> </v>
      </c>
      <c r="R14" s="135" t="str">
        <f t="shared" si="4"/>
        <v xml:space="preserve"> </v>
      </c>
      <c r="S14" s="136" t="str">
        <f t="shared" si="11"/>
        <v xml:space="preserve"> </v>
      </c>
      <c r="T14" s="149"/>
      <c r="U14" s="150"/>
      <c r="V14" s="151"/>
    </row>
    <row r="15" spans="1:26" x14ac:dyDescent="0.25">
      <c r="A15" s="173"/>
      <c r="B15" s="96" t="s">
        <v>68</v>
      </c>
      <c r="C15" s="164">
        <v>75</v>
      </c>
      <c r="D15" s="165">
        <v>75</v>
      </c>
      <c r="E15" s="166">
        <v>175</v>
      </c>
      <c r="F15" s="107">
        <f t="shared" si="6"/>
        <v>75</v>
      </c>
      <c r="G15" s="108">
        <f t="shared" si="7"/>
        <v>0</v>
      </c>
      <c r="H15" s="111">
        <f t="shared" si="8"/>
        <v>100</v>
      </c>
      <c r="I15" s="109">
        <f t="shared" si="0"/>
        <v>175</v>
      </c>
      <c r="J15" s="117">
        <f t="shared" si="14"/>
        <v>0</v>
      </c>
      <c r="K15" s="75">
        <v>1</v>
      </c>
      <c r="L15" s="76">
        <v>0</v>
      </c>
      <c r="M15" s="77">
        <f t="shared" si="1"/>
        <v>2</v>
      </c>
      <c r="N15" s="125"/>
      <c r="O15" s="126"/>
      <c r="P15" s="124"/>
      <c r="Q15" s="134" t="str">
        <f t="shared" si="10"/>
        <v xml:space="preserve"> </v>
      </c>
      <c r="R15" s="135" t="str">
        <f t="shared" si="4"/>
        <v xml:space="preserve"> </v>
      </c>
      <c r="S15" s="136" t="str">
        <f t="shared" si="11"/>
        <v xml:space="preserve"> </v>
      </c>
      <c r="T15" s="149"/>
      <c r="U15" s="150"/>
      <c r="V15" s="151"/>
    </row>
    <row r="16" spans="1:26" x14ac:dyDescent="0.25">
      <c r="A16" s="173"/>
      <c r="B16" s="96" t="s">
        <v>69</v>
      </c>
      <c r="C16" s="164">
        <v>0</v>
      </c>
      <c r="D16" s="165">
        <v>25</v>
      </c>
      <c r="E16" s="166">
        <v>25</v>
      </c>
      <c r="F16" s="107">
        <f t="shared" si="6"/>
        <v>0</v>
      </c>
      <c r="G16" s="108">
        <f t="shared" si="7"/>
        <v>25</v>
      </c>
      <c r="H16" s="111">
        <f t="shared" si="8"/>
        <v>0</v>
      </c>
      <c r="I16" s="109">
        <f t="shared" si="0"/>
        <v>25</v>
      </c>
      <c r="J16" s="117">
        <f t="shared" si="14"/>
        <v>0</v>
      </c>
      <c r="K16" s="75">
        <f>IF(F16&gt;375,1,0)+IF(G16&gt;375,1,0)+IF(H16&gt;375,1,0)</f>
        <v>0</v>
      </c>
      <c r="L16" s="76">
        <v>0</v>
      </c>
      <c r="M16" s="77">
        <f t="shared" si="1"/>
        <v>1</v>
      </c>
      <c r="N16" s="125"/>
      <c r="O16" s="126"/>
      <c r="P16" s="124"/>
      <c r="Q16" s="134" t="str">
        <f t="shared" si="10"/>
        <v xml:space="preserve"> </v>
      </c>
      <c r="R16" s="135" t="str">
        <f t="shared" si="4"/>
        <v xml:space="preserve"> </v>
      </c>
      <c r="S16" s="136" t="str">
        <f t="shared" si="11"/>
        <v xml:space="preserve"> </v>
      </c>
      <c r="T16" s="149"/>
      <c r="U16" s="150"/>
      <c r="V16" s="151"/>
    </row>
    <row r="17" spans="1:26" x14ac:dyDescent="0.25">
      <c r="A17" s="173"/>
      <c r="B17" s="97" t="s">
        <v>70</v>
      </c>
      <c r="C17" s="164">
        <v>0</v>
      </c>
      <c r="D17" s="165">
        <v>0</v>
      </c>
      <c r="E17" s="166">
        <v>0</v>
      </c>
      <c r="F17" s="107">
        <f t="shared" si="6"/>
        <v>0</v>
      </c>
      <c r="G17" s="108">
        <f t="shared" si="7"/>
        <v>0</v>
      </c>
      <c r="H17" s="111">
        <f t="shared" si="8"/>
        <v>0</v>
      </c>
      <c r="I17" s="109">
        <f t="shared" si="0"/>
        <v>0</v>
      </c>
      <c r="J17" s="117">
        <f t="shared" si="14"/>
        <v>0</v>
      </c>
      <c r="K17" s="75">
        <f>IF(F17&gt;375,1,0)+IF(G17&gt;375,1,0)+IF(H17&gt;375,1,0)</f>
        <v>0</v>
      </c>
      <c r="L17" s="76">
        <v>0</v>
      </c>
      <c r="M17" s="77">
        <f t="shared" si="1"/>
        <v>0</v>
      </c>
      <c r="N17" s="125"/>
      <c r="O17" s="126"/>
      <c r="P17" s="124"/>
      <c r="Q17" s="134" t="str">
        <f t="shared" si="10"/>
        <v xml:space="preserve"> </v>
      </c>
      <c r="R17" s="135" t="str">
        <f t="shared" si="4"/>
        <v xml:space="preserve"> </v>
      </c>
      <c r="S17" s="136" t="str">
        <f t="shared" si="11"/>
        <v xml:space="preserve"> </v>
      </c>
      <c r="T17" s="149"/>
      <c r="U17" s="150"/>
      <c r="V17" s="151"/>
    </row>
    <row r="18" spans="1:26" ht="15.75" thickBot="1" x14ac:dyDescent="0.3">
      <c r="A18" s="173"/>
      <c r="B18" s="97" t="s">
        <v>71</v>
      </c>
      <c r="C18" s="167">
        <v>0</v>
      </c>
      <c r="D18" s="168">
        <v>0</v>
      </c>
      <c r="E18" s="169">
        <v>0</v>
      </c>
      <c r="F18" s="112">
        <f t="shared" si="6"/>
        <v>0</v>
      </c>
      <c r="G18" s="113">
        <f t="shared" si="7"/>
        <v>0</v>
      </c>
      <c r="H18" s="114">
        <f t="shared" si="8"/>
        <v>0</v>
      </c>
      <c r="I18" s="115">
        <f t="shared" si="0"/>
        <v>0</v>
      </c>
      <c r="J18" s="118">
        <f t="shared" si="14"/>
        <v>0</v>
      </c>
      <c r="K18" s="78">
        <f>IF(F18&gt;375,1,0)+IF(G18&gt;375,1,0)+IF(H18&gt;375,1,0)</f>
        <v>0</v>
      </c>
      <c r="L18" s="79">
        <v>0</v>
      </c>
      <c r="M18" s="80">
        <f t="shared" si="1"/>
        <v>0</v>
      </c>
      <c r="N18" s="120"/>
      <c r="O18" s="121"/>
      <c r="P18" s="122"/>
      <c r="Q18" s="137" t="str">
        <f t="shared" si="10"/>
        <v xml:space="preserve"> </v>
      </c>
      <c r="R18" s="138" t="str">
        <f t="shared" si="4"/>
        <v xml:space="preserve"> </v>
      </c>
      <c r="S18" s="139" t="str">
        <f t="shared" si="11"/>
        <v xml:space="preserve"> </v>
      </c>
      <c r="T18" s="152"/>
      <c r="U18" s="153"/>
      <c r="V18" s="154"/>
    </row>
    <row r="19" spans="1:26" ht="15" customHeight="1" thickTop="1" x14ac:dyDescent="0.25">
      <c r="A19" s="171" t="s">
        <v>10</v>
      </c>
      <c r="B19" s="98" t="s">
        <v>73</v>
      </c>
      <c r="C19" s="161">
        <v>453.5</v>
      </c>
      <c r="D19" s="162">
        <v>903.2</v>
      </c>
      <c r="E19" s="163">
        <v>1078.2</v>
      </c>
      <c r="F19" s="104">
        <f t="shared" si="6"/>
        <v>453.5</v>
      </c>
      <c r="G19" s="105">
        <f t="shared" si="7"/>
        <v>449.70000000000005</v>
      </c>
      <c r="H19" s="110">
        <f t="shared" si="8"/>
        <v>175</v>
      </c>
      <c r="I19" s="106">
        <f t="shared" si="0"/>
        <v>1078.2</v>
      </c>
      <c r="J19" s="116">
        <v>2</v>
      </c>
      <c r="K19" s="72">
        <v>5</v>
      </c>
      <c r="L19" s="73">
        <v>2</v>
      </c>
      <c r="M19" s="74">
        <f t="shared" si="1"/>
        <v>3</v>
      </c>
      <c r="N19" s="119">
        <f>IF(IF(F19&gt;400, 500-F19,IF(F19&gt;300,400-F19,0))=0,"",IF(F19&gt;400, 500-F19,IF(F19&gt;300,400-F19,0)))</f>
        <v>46.5</v>
      </c>
      <c r="O19" s="123">
        <f>IF(IF(G19&gt;400, 500-G19,IF(G19&gt;300,400-G19,0))=0,"",IF(G19&gt;400, 500-G19,IF(G19&gt;300,400-G19,0)))</f>
        <v>50.299999999999955</v>
      </c>
      <c r="P19" s="127" t="str">
        <f t="shared" si="3"/>
        <v/>
      </c>
      <c r="Q19" s="131">
        <f t="shared" si="10"/>
        <v>17.204301075268816</v>
      </c>
      <c r="R19" s="132">
        <f t="shared" si="4"/>
        <v>15.904572564612341</v>
      </c>
      <c r="S19" s="133"/>
      <c r="T19" s="146">
        <f t="shared" si="12"/>
        <v>11.730236559139783</v>
      </c>
      <c r="U19" s="147">
        <f t="shared" si="5"/>
        <v>10.844055666003985</v>
      </c>
      <c r="V19" s="148"/>
      <c r="X19" s="66" t="s">
        <v>123</v>
      </c>
    </row>
    <row r="20" spans="1:26" x14ac:dyDescent="0.25">
      <c r="A20" s="172"/>
      <c r="B20" s="99" t="s">
        <v>74</v>
      </c>
      <c r="C20" s="164">
        <v>421.1</v>
      </c>
      <c r="D20" s="165">
        <v>496.1</v>
      </c>
      <c r="E20" s="166">
        <v>496.1</v>
      </c>
      <c r="F20" s="107">
        <f t="shared" si="6"/>
        <v>421.1</v>
      </c>
      <c r="G20" s="108">
        <f t="shared" si="7"/>
        <v>75</v>
      </c>
      <c r="H20" s="111">
        <f t="shared" si="8"/>
        <v>0</v>
      </c>
      <c r="I20" s="109">
        <f t="shared" si="0"/>
        <v>496.1</v>
      </c>
      <c r="J20" s="117">
        <f t="shared" ref="J20:J46" si="16">IF(F20&gt;100,1,0)+IF(G20&gt;100,1,0)+IF(H20&gt;100,1,0)</f>
        <v>1</v>
      </c>
      <c r="K20" s="75">
        <v>2</v>
      </c>
      <c r="L20" s="76">
        <v>1</v>
      </c>
      <c r="M20" s="77">
        <f t="shared" si="1"/>
        <v>2</v>
      </c>
      <c r="N20" s="125">
        <f>IF(IF(F20&gt;400, 500-F20,IF(F20&gt;300,400-F20,0))=0,"",IF(F20&gt;400, 500-F20,IF(F20&gt;300,400-F20,0)))</f>
        <v>78.899999999999977</v>
      </c>
      <c r="O20" s="126" t="str">
        <f>IF(IF(G20&gt;400, 500-G20,IF(G20&gt;300,400-G20,0))=0,"",IF(G20&gt;400, 500-G20,IF(G20&gt;300,400-G20,0)))</f>
        <v/>
      </c>
      <c r="P20" s="124" t="str">
        <f t="shared" si="3"/>
        <v/>
      </c>
      <c r="Q20" s="134">
        <f t="shared" si="10"/>
        <v>10.13941698352345</v>
      </c>
      <c r="R20" s="135"/>
      <c r="S20" s="136"/>
      <c r="T20" s="149">
        <f t="shared" si="12"/>
        <v>6.9132572877059584</v>
      </c>
      <c r="U20" s="150"/>
      <c r="V20" s="151"/>
      <c r="X20" s="66">
        <v>31.700000000000045</v>
      </c>
    </row>
    <row r="21" spans="1:26" x14ac:dyDescent="0.25">
      <c r="A21" s="172"/>
      <c r="B21" s="99" t="s">
        <v>75</v>
      </c>
      <c r="C21" s="164">
        <v>407.3</v>
      </c>
      <c r="D21" s="165">
        <v>407.3</v>
      </c>
      <c r="E21" s="166">
        <v>407.3</v>
      </c>
      <c r="F21" s="107">
        <f t="shared" si="6"/>
        <v>407.3</v>
      </c>
      <c r="G21" s="108">
        <f t="shared" si="7"/>
        <v>0</v>
      </c>
      <c r="H21" s="111">
        <f t="shared" si="8"/>
        <v>0</v>
      </c>
      <c r="I21" s="109">
        <f t="shared" si="0"/>
        <v>407.3</v>
      </c>
      <c r="J21" s="117">
        <f t="shared" si="16"/>
        <v>1</v>
      </c>
      <c r="K21" s="75">
        <f t="shared" ref="K21:K64" si="17">IF(F21&gt;375,1,0)+IF(G21&gt;375,1,0)+IF(H21&gt;375,1,0)</f>
        <v>1</v>
      </c>
      <c r="L21" s="76">
        <v>1</v>
      </c>
      <c r="M21" s="77">
        <f t="shared" si="1"/>
        <v>1</v>
      </c>
      <c r="N21" s="125">
        <f>450-F21</f>
        <v>42.699999999999989</v>
      </c>
      <c r="O21" s="126" t="str">
        <f>IF(IF(G21&gt;400, 500-G21,IF(G21&gt;300,400-G21,0))=0,"",IF(G21&gt;400, 500-G21,IF(G21&gt;300,400-G21,0)))</f>
        <v/>
      </c>
      <c r="P21" s="124" t="str">
        <f t="shared" si="3"/>
        <v/>
      </c>
      <c r="Q21" s="134">
        <f t="shared" si="10"/>
        <v>18.735362997658086</v>
      </c>
      <c r="R21" s="135"/>
      <c r="S21" s="136"/>
      <c r="T21" s="149">
        <f t="shared" si="12"/>
        <v>12.774145199063236</v>
      </c>
      <c r="U21" s="150"/>
      <c r="V21" s="151"/>
      <c r="X21" s="66">
        <v>32</v>
      </c>
    </row>
    <row r="22" spans="1:26" x14ac:dyDescent="0.25">
      <c r="A22" s="172"/>
      <c r="B22" s="99" t="s">
        <v>76</v>
      </c>
      <c r="C22" s="164">
        <v>346.6</v>
      </c>
      <c r="D22" s="165">
        <v>371.6</v>
      </c>
      <c r="E22" s="166">
        <v>712.2</v>
      </c>
      <c r="F22" s="107">
        <f t="shared" si="6"/>
        <v>346.6</v>
      </c>
      <c r="G22" s="108">
        <f t="shared" si="7"/>
        <v>25</v>
      </c>
      <c r="H22" s="111">
        <f t="shared" si="8"/>
        <v>340.6</v>
      </c>
      <c r="I22" s="109">
        <f t="shared" si="0"/>
        <v>712.2</v>
      </c>
      <c r="J22" s="117">
        <f t="shared" si="16"/>
        <v>2</v>
      </c>
      <c r="K22" s="75">
        <f t="shared" si="17"/>
        <v>0</v>
      </c>
      <c r="L22" s="76">
        <v>0</v>
      </c>
      <c r="M22" s="77">
        <f t="shared" si="1"/>
        <v>3</v>
      </c>
      <c r="N22" s="125">
        <f>IF(IF(F22&gt;400, 500-F22,IF(F22&gt;300,400-F22,0))=0,"",IF(F22&gt;400, 500-F22,IF(F22&gt;300,400-F22,0)))</f>
        <v>53.399999999999977</v>
      </c>
      <c r="O22" s="126" t="str">
        <f>IF(IF(G22&gt;400, 500-G22,IF(G22&gt;300,400-G22,0))=0,"",IF(G22&gt;400, 500-G22,IF(G22&gt;300,400-G22,0)))</f>
        <v/>
      </c>
      <c r="P22" s="124">
        <f t="shared" si="3"/>
        <v>59.399999999999977</v>
      </c>
      <c r="Q22" s="134">
        <f t="shared" si="10"/>
        <v>14.981273408239707</v>
      </c>
      <c r="R22" s="135"/>
      <c r="S22" s="136">
        <f t="shared" si="11"/>
        <v>13.468013468013472</v>
      </c>
      <c r="T22" s="149">
        <f t="shared" si="12"/>
        <v>10.214531835205996</v>
      </c>
      <c r="U22" s="150"/>
      <c r="V22" s="151">
        <f t="shared" si="13"/>
        <v>9.1827609427609449</v>
      </c>
      <c r="X22" s="66">
        <v>42.199999999999989</v>
      </c>
    </row>
    <row r="23" spans="1:26" x14ac:dyDescent="0.25">
      <c r="A23" s="172"/>
      <c r="B23" s="99" t="s">
        <v>77</v>
      </c>
      <c r="C23" s="164">
        <v>346.5</v>
      </c>
      <c r="D23" s="165">
        <v>346.5</v>
      </c>
      <c r="E23" s="166">
        <v>695.8</v>
      </c>
      <c r="F23" s="107">
        <f t="shared" si="6"/>
        <v>346.5</v>
      </c>
      <c r="G23" s="108">
        <f t="shared" si="7"/>
        <v>0</v>
      </c>
      <c r="H23" s="111">
        <f t="shared" si="8"/>
        <v>349.29999999999995</v>
      </c>
      <c r="I23" s="109">
        <f t="shared" si="0"/>
        <v>695.8</v>
      </c>
      <c r="J23" s="117">
        <f t="shared" si="16"/>
        <v>2</v>
      </c>
      <c r="K23" s="75">
        <f t="shared" si="17"/>
        <v>0</v>
      </c>
      <c r="L23" s="76">
        <v>0</v>
      </c>
      <c r="M23" s="77">
        <f t="shared" si="1"/>
        <v>2</v>
      </c>
      <c r="N23" s="125">
        <f>IF(IF(F23&gt;400, 500-F23,IF(F23&gt;300,400-F23,0))=0,"",IF(F23&gt;400, 500-F23,IF(F23&gt;300,400-F23,0)))</f>
        <v>53.5</v>
      </c>
      <c r="O23" s="126" t="str">
        <f>IF(IF(G23&gt;400, 500-G23,IF(G23&gt;300,400-G23,0))=0,"",IF(G23&gt;400, 500-G23,IF(G23&gt;300,400-G23,0)))</f>
        <v/>
      </c>
      <c r="P23" s="124">
        <f t="shared" si="3"/>
        <v>50.700000000000045</v>
      </c>
      <c r="Q23" s="134">
        <f t="shared" si="10"/>
        <v>14.953271028037383</v>
      </c>
      <c r="R23" s="135"/>
      <c r="S23" s="136">
        <f t="shared" si="11"/>
        <v>15.779092702169612</v>
      </c>
      <c r="T23" s="149">
        <f t="shared" si="12"/>
        <v>10.195439252336449</v>
      </c>
      <c r="U23" s="150"/>
      <c r="V23" s="151">
        <f t="shared" si="13"/>
        <v>10.758500986193285</v>
      </c>
      <c r="X23" s="66">
        <v>42.699999999999989</v>
      </c>
    </row>
    <row r="24" spans="1:26" x14ac:dyDescent="0.25">
      <c r="A24" s="172"/>
      <c r="B24" s="99" t="s">
        <v>78</v>
      </c>
      <c r="C24" s="164">
        <v>319.89999999999998</v>
      </c>
      <c r="D24" s="165">
        <v>319.89999999999998</v>
      </c>
      <c r="E24" s="166">
        <v>394.9</v>
      </c>
      <c r="F24" s="107">
        <f t="shared" si="6"/>
        <v>319.89999999999998</v>
      </c>
      <c r="G24" s="108">
        <f t="shared" si="7"/>
        <v>0</v>
      </c>
      <c r="H24" s="111">
        <f t="shared" si="8"/>
        <v>75</v>
      </c>
      <c r="I24" s="109">
        <f t="shared" si="0"/>
        <v>394.9</v>
      </c>
      <c r="J24" s="117">
        <f t="shared" si="16"/>
        <v>1</v>
      </c>
      <c r="K24" s="75">
        <f t="shared" si="17"/>
        <v>0</v>
      </c>
      <c r="L24" s="76">
        <v>0</v>
      </c>
      <c r="M24" s="77">
        <f t="shared" si="1"/>
        <v>2</v>
      </c>
      <c r="N24" s="125">
        <f>IF(IF(F24&gt;400, 500-F24,IF(F24&gt;300,400-F24,0))=0,"",IF(F24&gt;400, 500-F24,IF(F24&gt;300,400-F24,0)))</f>
        <v>80.100000000000023</v>
      </c>
      <c r="O24" s="126" t="str">
        <f>IF(IF(G24&gt;400, 500-G24,IF(G24&gt;300,400-G24,0))=0,"",IF(G24&gt;400, 500-G24,IF(G24&gt;300,400-G24,0)))</f>
        <v/>
      </c>
      <c r="P24" s="124" t="str">
        <f t="shared" si="3"/>
        <v/>
      </c>
      <c r="Q24" s="134">
        <f t="shared" si="10"/>
        <v>9.9875156054931313</v>
      </c>
      <c r="R24" s="135"/>
      <c r="S24" s="136"/>
      <c r="T24" s="149">
        <f t="shared" si="12"/>
        <v>6.8096878901373268</v>
      </c>
      <c r="U24" s="150"/>
      <c r="V24" s="151"/>
      <c r="X24" s="66">
        <v>43.699999999999989</v>
      </c>
    </row>
    <row r="25" spans="1:26" x14ac:dyDescent="0.25">
      <c r="A25" s="172"/>
      <c r="B25" s="99" t="s">
        <v>79</v>
      </c>
      <c r="C25" s="164">
        <v>270.5</v>
      </c>
      <c r="D25" s="165">
        <v>594.5</v>
      </c>
      <c r="E25" s="166">
        <v>869.2</v>
      </c>
      <c r="F25" s="107">
        <f t="shared" si="6"/>
        <v>270.5</v>
      </c>
      <c r="G25" s="108">
        <f t="shared" si="7"/>
        <v>324</v>
      </c>
      <c r="H25" s="111">
        <f t="shared" si="8"/>
        <v>274.70000000000005</v>
      </c>
      <c r="I25" s="109">
        <f t="shared" si="0"/>
        <v>869.2</v>
      </c>
      <c r="J25" s="117">
        <f t="shared" si="16"/>
        <v>3</v>
      </c>
      <c r="K25" s="75">
        <f t="shared" si="17"/>
        <v>0</v>
      </c>
      <c r="L25" s="76">
        <v>0</v>
      </c>
      <c r="M25" s="77">
        <f t="shared" si="1"/>
        <v>3</v>
      </c>
      <c r="N25" s="125">
        <f>400-F25</f>
        <v>129.5</v>
      </c>
      <c r="O25" s="126">
        <f t="shared" ref="O25:P25" si="18">400-G25</f>
        <v>76</v>
      </c>
      <c r="P25" s="124">
        <f t="shared" si="18"/>
        <v>125.29999999999995</v>
      </c>
      <c r="Q25" s="134">
        <f t="shared" si="10"/>
        <v>6.1776061776061777</v>
      </c>
      <c r="R25" s="135">
        <f t="shared" si="4"/>
        <v>10.526315789473685</v>
      </c>
      <c r="S25" s="136">
        <f t="shared" si="11"/>
        <v>6.3846767757382308</v>
      </c>
      <c r="T25" s="149">
        <f t="shared" si="12"/>
        <v>4.212015444015444</v>
      </c>
      <c r="U25" s="150">
        <f t="shared" si="5"/>
        <v>7.177052631578948</v>
      </c>
      <c r="V25" s="151">
        <f t="shared" si="13"/>
        <v>4.3532003192338404</v>
      </c>
      <c r="X25" s="66">
        <v>45.800000000000011</v>
      </c>
      <c r="Z25" s="66" t="s">
        <v>121</v>
      </c>
    </row>
    <row r="26" spans="1:26" x14ac:dyDescent="0.25">
      <c r="A26" s="172"/>
      <c r="B26" s="99" t="s">
        <v>80</v>
      </c>
      <c r="C26" s="164">
        <v>248</v>
      </c>
      <c r="D26" s="165">
        <v>534.70000000000005</v>
      </c>
      <c r="E26" s="166">
        <v>584.70000000000005</v>
      </c>
      <c r="F26" s="107">
        <f t="shared" si="6"/>
        <v>248</v>
      </c>
      <c r="G26" s="108">
        <f t="shared" si="7"/>
        <v>286.70000000000005</v>
      </c>
      <c r="H26" s="111">
        <f t="shared" si="8"/>
        <v>50</v>
      </c>
      <c r="I26" s="109">
        <f t="shared" si="0"/>
        <v>584.70000000000005</v>
      </c>
      <c r="J26" s="117">
        <f t="shared" si="16"/>
        <v>2</v>
      </c>
      <c r="K26" s="75">
        <f t="shared" si="17"/>
        <v>0</v>
      </c>
      <c r="L26" s="76">
        <v>0</v>
      </c>
      <c r="M26" s="77">
        <f t="shared" si="1"/>
        <v>3</v>
      </c>
      <c r="N26" s="125">
        <f>400-F26</f>
        <v>152</v>
      </c>
      <c r="O26" s="126">
        <f>400-G26</f>
        <v>113.29999999999995</v>
      </c>
      <c r="P26" s="124" t="str">
        <f t="shared" ref="P26:P37" si="19">IF(IF(H26&gt;400, 500-H26,IF(H26&gt;300,400-H26,0))=0,"",IF(H26&gt;400, 500-H26,IF(H26&gt;300,400-H26,0)))</f>
        <v/>
      </c>
      <c r="Q26" s="134">
        <f t="shared" si="10"/>
        <v>5.2631578947368425</v>
      </c>
      <c r="R26" s="135">
        <f t="shared" si="4"/>
        <v>7.0609002647837631</v>
      </c>
      <c r="S26" s="136"/>
      <c r="T26" s="149">
        <f t="shared" si="12"/>
        <v>3.588526315789474</v>
      </c>
      <c r="U26" s="150">
        <f t="shared" si="5"/>
        <v>4.8142630185348656</v>
      </c>
      <c r="V26" s="151"/>
      <c r="X26" s="66">
        <v>46.5</v>
      </c>
      <c r="Z26" s="66" t="s">
        <v>121</v>
      </c>
    </row>
    <row r="27" spans="1:26" x14ac:dyDescent="0.25">
      <c r="A27" s="172"/>
      <c r="B27" s="99" t="s">
        <v>81</v>
      </c>
      <c r="C27" s="164">
        <v>75</v>
      </c>
      <c r="D27" s="165">
        <v>75</v>
      </c>
      <c r="E27" s="166">
        <v>125</v>
      </c>
      <c r="F27" s="107">
        <f t="shared" si="6"/>
        <v>75</v>
      </c>
      <c r="G27" s="108">
        <f t="shared" si="7"/>
        <v>0</v>
      </c>
      <c r="H27" s="111">
        <f t="shared" si="8"/>
        <v>50</v>
      </c>
      <c r="I27" s="109">
        <f t="shared" si="0"/>
        <v>125</v>
      </c>
      <c r="J27" s="117">
        <f t="shared" si="16"/>
        <v>0</v>
      </c>
      <c r="K27" s="75">
        <f t="shared" si="17"/>
        <v>0</v>
      </c>
      <c r="L27" s="76">
        <v>0</v>
      </c>
      <c r="M27" s="77">
        <f t="shared" si="1"/>
        <v>2</v>
      </c>
      <c r="N27" s="125" t="str">
        <f t="shared" ref="N27:O34" si="20">IF(IF(F27&gt;400, 500-F27,IF(F27&gt;300,400-F27,0))=0,"",IF(F27&gt;400, 500-F27,IF(F27&gt;300,400-F27,0)))</f>
        <v/>
      </c>
      <c r="O27" s="126" t="str">
        <f t="shared" si="20"/>
        <v/>
      </c>
      <c r="P27" s="124" t="str">
        <f t="shared" si="19"/>
        <v/>
      </c>
      <c r="Q27" s="134"/>
      <c r="R27" s="135"/>
      <c r="S27" s="136"/>
      <c r="T27" s="149"/>
      <c r="U27" s="150"/>
      <c r="V27" s="151"/>
      <c r="X27" s="66">
        <v>50.299999999999955</v>
      </c>
      <c r="Z27" s="66" t="s">
        <v>121</v>
      </c>
    </row>
    <row r="28" spans="1:26" x14ac:dyDescent="0.25">
      <c r="A28" s="172"/>
      <c r="B28" s="99" t="s">
        <v>82</v>
      </c>
      <c r="C28" s="164">
        <v>25</v>
      </c>
      <c r="D28" s="165">
        <v>50</v>
      </c>
      <c r="E28" s="166">
        <v>50</v>
      </c>
      <c r="F28" s="107">
        <f t="shared" si="6"/>
        <v>25</v>
      </c>
      <c r="G28" s="108">
        <f t="shared" si="7"/>
        <v>25</v>
      </c>
      <c r="H28" s="111">
        <f t="shared" si="8"/>
        <v>0</v>
      </c>
      <c r="I28" s="109">
        <f t="shared" si="0"/>
        <v>50</v>
      </c>
      <c r="J28" s="117">
        <f t="shared" si="16"/>
        <v>0</v>
      </c>
      <c r="K28" s="75">
        <f t="shared" si="17"/>
        <v>0</v>
      </c>
      <c r="L28" s="76">
        <v>0</v>
      </c>
      <c r="M28" s="77">
        <f t="shared" si="1"/>
        <v>2</v>
      </c>
      <c r="N28" s="125" t="str">
        <f t="shared" si="20"/>
        <v/>
      </c>
      <c r="O28" s="126" t="str">
        <f t="shared" si="20"/>
        <v/>
      </c>
      <c r="P28" s="124" t="str">
        <f t="shared" si="19"/>
        <v/>
      </c>
      <c r="Q28" s="134"/>
      <c r="R28" s="135"/>
      <c r="S28" s="136"/>
      <c r="T28" s="149"/>
      <c r="U28" s="150"/>
      <c r="V28" s="151"/>
      <c r="X28" s="66">
        <v>50.700000000000045</v>
      </c>
      <c r="Z28" s="66" t="s">
        <v>121</v>
      </c>
    </row>
    <row r="29" spans="1:26" ht="15" customHeight="1" x14ac:dyDescent="0.25">
      <c r="A29" s="172"/>
      <c r="B29" s="99" t="s">
        <v>83</v>
      </c>
      <c r="C29" s="164">
        <v>25</v>
      </c>
      <c r="D29" s="165">
        <v>100</v>
      </c>
      <c r="E29" s="166">
        <v>200</v>
      </c>
      <c r="F29" s="107">
        <f t="shared" si="6"/>
        <v>25</v>
      </c>
      <c r="G29" s="108">
        <f t="shared" si="7"/>
        <v>75</v>
      </c>
      <c r="H29" s="111">
        <f t="shared" si="8"/>
        <v>100</v>
      </c>
      <c r="I29" s="109">
        <f t="shared" si="0"/>
        <v>200</v>
      </c>
      <c r="J29" s="117">
        <f t="shared" si="16"/>
        <v>0</v>
      </c>
      <c r="K29" s="75">
        <f t="shared" si="17"/>
        <v>0</v>
      </c>
      <c r="L29" s="76">
        <v>0</v>
      </c>
      <c r="M29" s="77">
        <f t="shared" si="1"/>
        <v>3</v>
      </c>
      <c r="N29" s="125" t="str">
        <f t="shared" si="20"/>
        <v/>
      </c>
      <c r="O29" s="126" t="str">
        <f t="shared" si="20"/>
        <v/>
      </c>
      <c r="P29" s="124" t="str">
        <f t="shared" si="19"/>
        <v/>
      </c>
      <c r="Q29" s="134"/>
      <c r="R29" s="135"/>
      <c r="S29" s="136"/>
      <c r="T29" s="149"/>
      <c r="U29" s="150"/>
      <c r="V29" s="151"/>
      <c r="X29" s="66">
        <v>50.800000000000011</v>
      </c>
      <c r="Z29" s="66" t="s">
        <v>121</v>
      </c>
    </row>
    <row r="30" spans="1:26" x14ac:dyDescent="0.25">
      <c r="A30" s="172"/>
      <c r="B30" s="99" t="s">
        <v>84</v>
      </c>
      <c r="C30" s="164">
        <v>25</v>
      </c>
      <c r="D30" s="165">
        <v>50</v>
      </c>
      <c r="E30" s="166">
        <v>75</v>
      </c>
      <c r="F30" s="107">
        <f t="shared" si="6"/>
        <v>25</v>
      </c>
      <c r="G30" s="108">
        <f t="shared" si="7"/>
        <v>25</v>
      </c>
      <c r="H30" s="111">
        <f t="shared" si="8"/>
        <v>25</v>
      </c>
      <c r="I30" s="109">
        <f t="shared" si="0"/>
        <v>75</v>
      </c>
      <c r="J30" s="117">
        <f t="shared" si="16"/>
        <v>0</v>
      </c>
      <c r="K30" s="75">
        <f t="shared" si="17"/>
        <v>0</v>
      </c>
      <c r="L30" s="76">
        <v>0</v>
      </c>
      <c r="M30" s="77">
        <f t="shared" si="1"/>
        <v>3</v>
      </c>
      <c r="N30" s="125" t="str">
        <f t="shared" si="20"/>
        <v/>
      </c>
      <c r="O30" s="126" t="str">
        <f t="shared" si="20"/>
        <v/>
      </c>
      <c r="P30" s="124" t="str">
        <f t="shared" si="19"/>
        <v/>
      </c>
      <c r="Q30" s="134"/>
      <c r="R30" s="135"/>
      <c r="S30" s="136"/>
      <c r="T30" s="149"/>
      <c r="U30" s="150"/>
      <c r="V30" s="151"/>
      <c r="X30" s="66">
        <v>53.399999999999977</v>
      </c>
      <c r="Z30" s="66" t="s">
        <v>121</v>
      </c>
    </row>
    <row r="31" spans="1:26" x14ac:dyDescent="0.25">
      <c r="A31" s="172"/>
      <c r="B31" s="99" t="s">
        <v>85</v>
      </c>
      <c r="C31" s="164">
        <v>25</v>
      </c>
      <c r="D31" s="165">
        <v>75</v>
      </c>
      <c r="E31" s="166">
        <v>75</v>
      </c>
      <c r="F31" s="107">
        <f t="shared" si="6"/>
        <v>25</v>
      </c>
      <c r="G31" s="108">
        <f t="shared" si="7"/>
        <v>50</v>
      </c>
      <c r="H31" s="111">
        <f t="shared" si="8"/>
        <v>0</v>
      </c>
      <c r="I31" s="109">
        <f t="shared" si="0"/>
        <v>75</v>
      </c>
      <c r="J31" s="117">
        <f t="shared" si="16"/>
        <v>0</v>
      </c>
      <c r="K31" s="75">
        <f t="shared" si="17"/>
        <v>0</v>
      </c>
      <c r="L31" s="76">
        <v>0</v>
      </c>
      <c r="M31" s="77">
        <f t="shared" si="1"/>
        <v>2</v>
      </c>
      <c r="N31" s="125" t="str">
        <f t="shared" si="20"/>
        <v/>
      </c>
      <c r="O31" s="126" t="str">
        <f t="shared" si="20"/>
        <v/>
      </c>
      <c r="P31" s="124" t="str">
        <f t="shared" si="19"/>
        <v/>
      </c>
      <c r="Q31" s="134"/>
      <c r="R31" s="135"/>
      <c r="S31" s="136"/>
      <c r="T31" s="149"/>
      <c r="U31" s="150"/>
      <c r="V31" s="151"/>
      <c r="X31" s="66">
        <v>53.5</v>
      </c>
      <c r="Z31" s="66" t="s">
        <v>121</v>
      </c>
    </row>
    <row r="32" spans="1:26" x14ac:dyDescent="0.25">
      <c r="A32" s="172"/>
      <c r="B32" s="99" t="s">
        <v>86</v>
      </c>
      <c r="C32" s="164">
        <v>0</v>
      </c>
      <c r="D32" s="165">
        <v>368</v>
      </c>
      <c r="E32" s="166">
        <v>736.3</v>
      </c>
      <c r="F32" s="107">
        <f t="shared" si="6"/>
        <v>0</v>
      </c>
      <c r="G32" s="108">
        <f t="shared" si="7"/>
        <v>368</v>
      </c>
      <c r="H32" s="111">
        <f t="shared" si="8"/>
        <v>368.29999999999995</v>
      </c>
      <c r="I32" s="109">
        <f t="shared" si="0"/>
        <v>736.3</v>
      </c>
      <c r="J32" s="117">
        <f t="shared" si="16"/>
        <v>2</v>
      </c>
      <c r="K32" s="75">
        <f t="shared" si="17"/>
        <v>0</v>
      </c>
      <c r="L32" s="76">
        <v>0</v>
      </c>
      <c r="M32" s="77">
        <f t="shared" si="1"/>
        <v>2</v>
      </c>
      <c r="N32" s="125" t="str">
        <f t="shared" si="20"/>
        <v/>
      </c>
      <c r="O32" s="126">
        <f t="shared" si="20"/>
        <v>32</v>
      </c>
      <c r="P32" s="124">
        <f t="shared" si="19"/>
        <v>31.700000000000045</v>
      </c>
      <c r="Q32" s="134"/>
      <c r="R32" s="135">
        <f t="shared" si="4"/>
        <v>25</v>
      </c>
      <c r="S32" s="136">
        <f t="shared" si="11"/>
        <v>25.236593059936872</v>
      </c>
      <c r="T32" s="149"/>
      <c r="U32" s="150">
        <f t="shared" si="5"/>
        <v>17.045500000000001</v>
      </c>
      <c r="V32" s="151">
        <f t="shared" si="13"/>
        <v>17.206813880126159</v>
      </c>
      <c r="X32" s="66">
        <v>59.399999999999977</v>
      </c>
      <c r="Z32" s="66" t="s">
        <v>121</v>
      </c>
    </row>
    <row r="33" spans="1:26" x14ac:dyDescent="0.25">
      <c r="A33" s="172"/>
      <c r="B33" s="99" t="s">
        <v>87</v>
      </c>
      <c r="C33" s="164">
        <v>0</v>
      </c>
      <c r="D33" s="165">
        <v>25</v>
      </c>
      <c r="E33" s="166">
        <v>50</v>
      </c>
      <c r="F33" s="107">
        <f t="shared" si="6"/>
        <v>0</v>
      </c>
      <c r="G33" s="108">
        <f t="shared" si="7"/>
        <v>25</v>
      </c>
      <c r="H33" s="111">
        <f t="shared" si="8"/>
        <v>25</v>
      </c>
      <c r="I33" s="109">
        <f t="shared" si="0"/>
        <v>50</v>
      </c>
      <c r="J33" s="117">
        <f t="shared" si="16"/>
        <v>0</v>
      </c>
      <c r="K33" s="75">
        <f t="shared" si="17"/>
        <v>0</v>
      </c>
      <c r="L33" s="76">
        <v>0</v>
      </c>
      <c r="M33" s="77">
        <f t="shared" si="1"/>
        <v>2</v>
      </c>
      <c r="N33" s="125" t="str">
        <f t="shared" si="20"/>
        <v/>
      </c>
      <c r="O33" s="126" t="str">
        <f t="shared" si="20"/>
        <v/>
      </c>
      <c r="P33" s="124" t="str">
        <f t="shared" si="19"/>
        <v/>
      </c>
      <c r="Q33" s="134"/>
      <c r="R33" s="135"/>
      <c r="S33" s="136"/>
      <c r="T33" s="149"/>
      <c r="U33" s="150"/>
      <c r="V33" s="151"/>
      <c r="X33" s="66">
        <v>76</v>
      </c>
      <c r="Y33" s="66" t="s">
        <v>121</v>
      </c>
      <c r="Z33" s="66" t="s">
        <v>121</v>
      </c>
    </row>
    <row r="34" spans="1:26" x14ac:dyDescent="0.25">
      <c r="A34" s="172"/>
      <c r="B34" s="99" t="s">
        <v>88</v>
      </c>
      <c r="C34" s="164">
        <v>0</v>
      </c>
      <c r="D34" s="165">
        <v>0</v>
      </c>
      <c r="E34" s="166">
        <v>0</v>
      </c>
      <c r="F34" s="107">
        <f t="shared" si="6"/>
        <v>0</v>
      </c>
      <c r="G34" s="108">
        <f t="shared" si="7"/>
        <v>0</v>
      </c>
      <c r="H34" s="111">
        <f t="shared" si="8"/>
        <v>0</v>
      </c>
      <c r="I34" s="109">
        <f t="shared" si="0"/>
        <v>0</v>
      </c>
      <c r="J34" s="117">
        <f t="shared" si="16"/>
        <v>0</v>
      </c>
      <c r="K34" s="75">
        <f t="shared" si="17"/>
        <v>0</v>
      </c>
      <c r="L34" s="76">
        <v>0</v>
      </c>
      <c r="M34" s="77">
        <f t="shared" si="1"/>
        <v>0</v>
      </c>
      <c r="N34" s="125" t="str">
        <f t="shared" si="20"/>
        <v/>
      </c>
      <c r="O34" s="126" t="str">
        <f t="shared" si="20"/>
        <v/>
      </c>
      <c r="P34" s="124" t="str">
        <f t="shared" si="19"/>
        <v/>
      </c>
      <c r="Q34" s="134"/>
      <c r="R34" s="135"/>
      <c r="S34" s="136"/>
      <c r="T34" s="149"/>
      <c r="U34" s="150"/>
      <c r="V34" s="151"/>
      <c r="X34" s="66">
        <v>76.399999999999977</v>
      </c>
      <c r="Y34" s="66" t="s">
        <v>121</v>
      </c>
      <c r="Z34" s="66" t="s">
        <v>121</v>
      </c>
    </row>
    <row r="35" spans="1:26" x14ac:dyDescent="0.25">
      <c r="A35" s="172"/>
      <c r="B35" s="99" t="s">
        <v>89</v>
      </c>
      <c r="C35" s="164">
        <v>0</v>
      </c>
      <c r="D35" s="165">
        <v>407.8</v>
      </c>
      <c r="E35" s="166">
        <v>764.1</v>
      </c>
      <c r="F35" s="107">
        <f t="shared" si="6"/>
        <v>0</v>
      </c>
      <c r="G35" s="108">
        <f t="shared" si="7"/>
        <v>407.8</v>
      </c>
      <c r="H35" s="111">
        <f t="shared" si="8"/>
        <v>356.3</v>
      </c>
      <c r="I35" s="109">
        <f t="shared" ref="I35:I64" si="21">SUM(F35:H35)</f>
        <v>764.1</v>
      </c>
      <c r="J35" s="117">
        <f t="shared" si="16"/>
        <v>2</v>
      </c>
      <c r="K35" s="75">
        <f t="shared" si="17"/>
        <v>1</v>
      </c>
      <c r="L35" s="76">
        <v>1</v>
      </c>
      <c r="M35" s="77">
        <f t="shared" ref="M35:M64" si="22">IF(F35&gt;24,1,0)+IF(G35&gt;24,1,0)+IF(H35&gt;24,1,0)</f>
        <v>2</v>
      </c>
      <c r="N35" s="125" t="str">
        <f>IF(IF(F35&gt;400, 500-F35,IF(F35&gt;300,400-F35,0))=0,"",IF(F35&gt;400, 500-F35,IF(F35&gt;300,400-F35,0)))</f>
        <v/>
      </c>
      <c r="O35" s="126">
        <f>450-G35</f>
        <v>42.199999999999989</v>
      </c>
      <c r="P35" s="124">
        <f t="shared" si="19"/>
        <v>43.699999999999989</v>
      </c>
      <c r="Q35" s="134"/>
      <c r="R35" s="135">
        <f t="shared" si="4"/>
        <v>18.957345971563985</v>
      </c>
      <c r="S35" s="136">
        <f t="shared" si="11"/>
        <v>18.306636155606412</v>
      </c>
      <c r="T35" s="149"/>
      <c r="U35" s="150">
        <f t="shared" si="5"/>
        <v>12.925497630331757</v>
      </c>
      <c r="V35" s="151">
        <f t="shared" si="13"/>
        <v>12.481830663615563</v>
      </c>
      <c r="X35" s="66">
        <v>78.899999999999977</v>
      </c>
      <c r="Y35" s="66" t="s">
        <v>121</v>
      </c>
      <c r="Z35" s="66" t="s">
        <v>121</v>
      </c>
    </row>
    <row r="36" spans="1:26" x14ac:dyDescent="0.25">
      <c r="A36" s="172"/>
      <c r="B36" s="99" t="s">
        <v>90</v>
      </c>
      <c r="C36" s="164">
        <v>0</v>
      </c>
      <c r="D36" s="165">
        <v>0</v>
      </c>
      <c r="E36" s="166">
        <v>0</v>
      </c>
      <c r="F36" s="107">
        <f t="shared" si="6"/>
        <v>0</v>
      </c>
      <c r="G36" s="108">
        <f t="shared" si="7"/>
        <v>0</v>
      </c>
      <c r="H36" s="111">
        <f t="shared" si="8"/>
        <v>0</v>
      </c>
      <c r="I36" s="109">
        <f t="shared" si="21"/>
        <v>0</v>
      </c>
      <c r="J36" s="117">
        <f t="shared" si="16"/>
        <v>0</v>
      </c>
      <c r="K36" s="75">
        <f t="shared" si="17"/>
        <v>0</v>
      </c>
      <c r="L36" s="76">
        <v>0</v>
      </c>
      <c r="M36" s="77">
        <f t="shared" si="22"/>
        <v>0</v>
      </c>
      <c r="N36" s="125" t="str">
        <f>IF(IF(F36&gt;400, 500-F36,IF(F36&gt;300,400-F36,0))=0,"",IF(F36&gt;400, 500-F36,IF(F36&gt;300,400-F36,0)))</f>
        <v/>
      </c>
      <c r="O36" s="126" t="str">
        <f>IF(IF(G36&gt;400, 500-G36,IF(G36&gt;300,400-G36,0))=0,"",IF(G36&gt;400, 500-G36,IF(G36&gt;300,400-G36,0)))</f>
        <v/>
      </c>
      <c r="P36" s="124" t="str">
        <f t="shared" si="19"/>
        <v/>
      </c>
      <c r="Q36" s="134"/>
      <c r="R36" s="135"/>
      <c r="S36" s="136"/>
      <c r="T36" s="149"/>
      <c r="U36" s="150"/>
      <c r="V36" s="151"/>
      <c r="X36" s="66">
        <v>79.100000000000023</v>
      </c>
      <c r="Y36" s="66" t="s">
        <v>121</v>
      </c>
      <c r="Z36" s="66" t="s">
        <v>121</v>
      </c>
    </row>
    <row r="37" spans="1:26" x14ac:dyDescent="0.25">
      <c r="A37" s="172"/>
      <c r="B37" s="99" t="s">
        <v>91</v>
      </c>
      <c r="C37" s="164">
        <v>0</v>
      </c>
      <c r="D37" s="165">
        <v>354.2</v>
      </c>
      <c r="E37" s="166">
        <v>703.4</v>
      </c>
      <c r="F37" s="107">
        <f t="shared" si="6"/>
        <v>0</v>
      </c>
      <c r="G37" s="108">
        <f t="shared" si="7"/>
        <v>354.2</v>
      </c>
      <c r="H37" s="111">
        <f t="shared" si="8"/>
        <v>349.2</v>
      </c>
      <c r="I37" s="109">
        <f t="shared" si="21"/>
        <v>703.4</v>
      </c>
      <c r="J37" s="117">
        <f t="shared" si="16"/>
        <v>2</v>
      </c>
      <c r="K37" s="75">
        <f t="shared" si="17"/>
        <v>0</v>
      </c>
      <c r="L37" s="76">
        <v>0</v>
      </c>
      <c r="M37" s="77">
        <f t="shared" si="22"/>
        <v>2</v>
      </c>
      <c r="N37" s="125" t="str">
        <f>IF(IF(F37&gt;400, 500-F37,IF(F37&gt;300,400-F37,0))=0,"",IF(F37&gt;400, 500-F37,IF(F37&gt;300,400-F37,0)))</f>
        <v/>
      </c>
      <c r="O37" s="126">
        <f>IF(IF(G37&gt;400, 500-G37,IF(G37&gt;300,400-G37,0))=0,"",IF(G37&gt;400, 500-G37,IF(G37&gt;300,400-G37,0)))</f>
        <v>45.800000000000011</v>
      </c>
      <c r="P37" s="124">
        <f t="shared" si="19"/>
        <v>50.800000000000011</v>
      </c>
      <c r="Q37" s="134"/>
      <c r="R37" s="135">
        <f t="shared" si="4"/>
        <v>17.467248908296938</v>
      </c>
      <c r="S37" s="136">
        <f t="shared" si="11"/>
        <v>15.748031496062989</v>
      </c>
      <c r="T37" s="149"/>
      <c r="U37" s="150">
        <f t="shared" si="5"/>
        <v>11.909519650655017</v>
      </c>
      <c r="V37" s="151">
        <f t="shared" si="13"/>
        <v>10.737322834645667</v>
      </c>
      <c r="X37" s="66">
        <v>80.100000000000023</v>
      </c>
      <c r="Y37" s="66" t="s">
        <v>121</v>
      </c>
      <c r="Z37" s="66" t="s">
        <v>121</v>
      </c>
    </row>
    <row r="38" spans="1:26" x14ac:dyDescent="0.25">
      <c r="A38" s="173"/>
      <c r="B38" s="102" t="s">
        <v>92</v>
      </c>
      <c r="C38" s="164">
        <v>0</v>
      </c>
      <c r="D38" s="165">
        <v>25</v>
      </c>
      <c r="E38" s="166">
        <v>50</v>
      </c>
      <c r="F38" s="107">
        <f t="shared" si="6"/>
        <v>0</v>
      </c>
      <c r="G38" s="108">
        <f t="shared" si="7"/>
        <v>25</v>
      </c>
      <c r="H38" s="111">
        <f t="shared" si="8"/>
        <v>25</v>
      </c>
      <c r="I38" s="109">
        <f t="shared" si="21"/>
        <v>50</v>
      </c>
      <c r="J38" s="117">
        <f t="shared" si="16"/>
        <v>0</v>
      </c>
      <c r="K38" s="75">
        <f t="shared" si="17"/>
        <v>0</v>
      </c>
      <c r="L38" s="76">
        <v>0</v>
      </c>
      <c r="M38" s="77">
        <f t="shared" si="22"/>
        <v>2</v>
      </c>
      <c r="N38" s="125"/>
      <c r="O38" s="126"/>
      <c r="P38" s="124"/>
      <c r="Q38" s="134" t="str">
        <f t="shared" si="10"/>
        <v xml:space="preserve"> </v>
      </c>
      <c r="R38" s="135" t="str">
        <f t="shared" si="4"/>
        <v xml:space="preserve"> </v>
      </c>
      <c r="S38" s="136" t="str">
        <f t="shared" si="11"/>
        <v xml:space="preserve"> </v>
      </c>
      <c r="T38" s="149"/>
      <c r="U38" s="150"/>
      <c r="V38" s="151"/>
      <c r="X38" s="66">
        <v>113.29999999999995</v>
      </c>
      <c r="Y38" s="66" t="s">
        <v>121</v>
      </c>
    </row>
    <row r="39" spans="1:26" x14ac:dyDescent="0.25">
      <c r="A39" s="173"/>
      <c r="B39" s="102" t="s">
        <v>93</v>
      </c>
      <c r="C39" s="164">
        <v>0</v>
      </c>
      <c r="D39" s="165">
        <v>320.89999999999998</v>
      </c>
      <c r="E39" s="166">
        <v>644.5</v>
      </c>
      <c r="F39" s="107">
        <f t="shared" si="6"/>
        <v>0</v>
      </c>
      <c r="G39" s="108">
        <f t="shared" si="7"/>
        <v>320.89999999999998</v>
      </c>
      <c r="H39" s="111">
        <f t="shared" si="8"/>
        <v>323.60000000000002</v>
      </c>
      <c r="I39" s="109">
        <f t="shared" si="21"/>
        <v>644.5</v>
      </c>
      <c r="J39" s="117">
        <f t="shared" si="16"/>
        <v>2</v>
      </c>
      <c r="K39" s="75">
        <f t="shared" si="17"/>
        <v>0</v>
      </c>
      <c r="L39" s="76">
        <v>0</v>
      </c>
      <c r="M39" s="77">
        <f t="shared" si="22"/>
        <v>2</v>
      </c>
      <c r="N39" s="125"/>
      <c r="O39" s="126">
        <f>400-G39</f>
        <v>79.100000000000023</v>
      </c>
      <c r="P39" s="124">
        <f>400-H39</f>
        <v>76.399999999999977</v>
      </c>
      <c r="Q39" s="134" t="str">
        <f t="shared" si="10"/>
        <v xml:space="preserve"> </v>
      </c>
      <c r="R39" s="135">
        <f t="shared" si="4"/>
        <v>10.113780025284447</v>
      </c>
      <c r="S39" s="136">
        <f t="shared" si="11"/>
        <v>10.471204188481678</v>
      </c>
      <c r="T39" s="149"/>
      <c r="U39" s="150">
        <f t="shared" si="5"/>
        <v>6.8957774968394414</v>
      </c>
      <c r="V39" s="151">
        <f t="shared" si="13"/>
        <v>7.1394764397905774</v>
      </c>
      <c r="X39" s="66">
        <v>125.29999999999995</v>
      </c>
    </row>
    <row r="40" spans="1:26" x14ac:dyDescent="0.25">
      <c r="A40" s="173"/>
      <c r="B40" s="102" t="s">
        <v>94</v>
      </c>
      <c r="C40" s="164">
        <v>0</v>
      </c>
      <c r="D40" s="165">
        <v>0</v>
      </c>
      <c r="E40" s="166">
        <v>0</v>
      </c>
      <c r="F40" s="107">
        <f t="shared" si="6"/>
        <v>0</v>
      </c>
      <c r="G40" s="108">
        <f t="shared" si="7"/>
        <v>0</v>
      </c>
      <c r="H40" s="111">
        <f t="shared" si="8"/>
        <v>0</v>
      </c>
      <c r="I40" s="109">
        <f t="shared" si="21"/>
        <v>0</v>
      </c>
      <c r="J40" s="117">
        <f t="shared" si="16"/>
        <v>0</v>
      </c>
      <c r="K40" s="75">
        <f t="shared" si="17"/>
        <v>0</v>
      </c>
      <c r="L40" s="76">
        <v>0</v>
      </c>
      <c r="M40" s="77">
        <f t="shared" si="22"/>
        <v>0</v>
      </c>
      <c r="N40" s="125"/>
      <c r="O40" s="126"/>
      <c r="P40" s="124"/>
      <c r="Q40" s="134" t="str">
        <f t="shared" si="10"/>
        <v xml:space="preserve"> </v>
      </c>
      <c r="R40" s="135" t="str">
        <f t="shared" si="4"/>
        <v xml:space="preserve"> </v>
      </c>
      <c r="S40" s="136" t="str">
        <f t="shared" si="11"/>
        <v xml:space="preserve"> </v>
      </c>
      <c r="T40" s="149"/>
      <c r="U40" s="150"/>
      <c r="V40" s="151"/>
      <c r="X40" s="66">
        <v>129.5</v>
      </c>
    </row>
    <row r="41" spans="1:26" x14ac:dyDescent="0.25">
      <c r="A41" s="173"/>
      <c r="B41" s="102" t="s">
        <v>95</v>
      </c>
      <c r="C41" s="164">
        <v>0</v>
      </c>
      <c r="D41" s="165">
        <v>0</v>
      </c>
      <c r="E41" s="166">
        <v>0</v>
      </c>
      <c r="F41" s="107">
        <f t="shared" si="6"/>
        <v>0</v>
      </c>
      <c r="G41" s="108">
        <f t="shared" si="7"/>
        <v>0</v>
      </c>
      <c r="H41" s="111">
        <f t="shared" si="8"/>
        <v>0</v>
      </c>
      <c r="I41" s="109">
        <f t="shared" si="21"/>
        <v>0</v>
      </c>
      <c r="J41" s="117">
        <f t="shared" si="16"/>
        <v>0</v>
      </c>
      <c r="K41" s="75">
        <f t="shared" si="17"/>
        <v>0</v>
      </c>
      <c r="L41" s="76">
        <v>0</v>
      </c>
      <c r="M41" s="77">
        <f t="shared" si="22"/>
        <v>0</v>
      </c>
      <c r="N41" s="125"/>
      <c r="O41" s="126"/>
      <c r="P41" s="124"/>
      <c r="Q41" s="134" t="str">
        <f t="shared" si="10"/>
        <v xml:space="preserve"> </v>
      </c>
      <c r="R41" s="135" t="str">
        <f t="shared" si="4"/>
        <v xml:space="preserve"> </v>
      </c>
      <c r="S41" s="136" t="str">
        <f t="shared" si="11"/>
        <v xml:space="preserve"> </v>
      </c>
      <c r="T41" s="149"/>
      <c r="U41" s="150"/>
      <c r="V41" s="151"/>
      <c r="X41" s="66">
        <v>152</v>
      </c>
    </row>
    <row r="42" spans="1:26" x14ac:dyDescent="0.25">
      <c r="A42" s="173"/>
      <c r="B42" s="102" t="s">
        <v>96</v>
      </c>
      <c r="C42" s="164">
        <v>0</v>
      </c>
      <c r="D42" s="165">
        <v>0</v>
      </c>
      <c r="E42" s="166">
        <v>0</v>
      </c>
      <c r="F42" s="107">
        <f t="shared" si="6"/>
        <v>0</v>
      </c>
      <c r="G42" s="108">
        <f t="shared" si="7"/>
        <v>0</v>
      </c>
      <c r="H42" s="111">
        <f t="shared" si="8"/>
        <v>0</v>
      </c>
      <c r="I42" s="109">
        <f t="shared" si="21"/>
        <v>0</v>
      </c>
      <c r="J42" s="117">
        <f t="shared" si="16"/>
        <v>0</v>
      </c>
      <c r="K42" s="75">
        <f t="shared" si="17"/>
        <v>0</v>
      </c>
      <c r="L42" s="76">
        <v>0</v>
      </c>
      <c r="M42" s="77">
        <f t="shared" si="22"/>
        <v>0</v>
      </c>
      <c r="N42" s="125"/>
      <c r="O42" s="126"/>
      <c r="P42" s="124"/>
      <c r="Q42" s="134" t="str">
        <f t="shared" si="10"/>
        <v xml:space="preserve"> </v>
      </c>
      <c r="R42" s="135" t="str">
        <f t="shared" si="4"/>
        <v xml:space="preserve"> </v>
      </c>
      <c r="S42" s="136" t="str">
        <f t="shared" si="11"/>
        <v xml:space="preserve"> </v>
      </c>
      <c r="T42" s="149"/>
      <c r="U42" s="150"/>
      <c r="V42" s="151"/>
    </row>
    <row r="43" spans="1:26" x14ac:dyDescent="0.25">
      <c r="A43" s="173"/>
      <c r="B43" s="102" t="s">
        <v>97</v>
      </c>
      <c r="C43" s="164">
        <v>0</v>
      </c>
      <c r="D43" s="165">
        <v>0</v>
      </c>
      <c r="E43" s="166">
        <v>0</v>
      </c>
      <c r="F43" s="107">
        <f t="shared" si="6"/>
        <v>0</v>
      </c>
      <c r="G43" s="108">
        <f t="shared" si="7"/>
        <v>0</v>
      </c>
      <c r="H43" s="111">
        <f t="shared" si="8"/>
        <v>0</v>
      </c>
      <c r="I43" s="109">
        <f t="shared" si="21"/>
        <v>0</v>
      </c>
      <c r="J43" s="117">
        <f t="shared" si="16"/>
        <v>0</v>
      </c>
      <c r="K43" s="75">
        <f t="shared" si="17"/>
        <v>0</v>
      </c>
      <c r="L43" s="76">
        <v>0</v>
      </c>
      <c r="M43" s="77">
        <f t="shared" si="22"/>
        <v>0</v>
      </c>
      <c r="N43" s="125"/>
      <c r="O43" s="126"/>
      <c r="P43" s="124"/>
      <c r="Q43" s="134" t="str">
        <f t="shared" si="10"/>
        <v xml:space="preserve"> </v>
      </c>
      <c r="R43" s="135" t="str">
        <f t="shared" si="4"/>
        <v xml:space="preserve"> </v>
      </c>
      <c r="S43" s="136" t="str">
        <f t="shared" si="11"/>
        <v xml:space="preserve"> </v>
      </c>
      <c r="T43" s="149"/>
      <c r="U43" s="150"/>
      <c r="V43" s="151"/>
    </row>
    <row r="44" spans="1:26" x14ac:dyDescent="0.25">
      <c r="A44" s="173"/>
      <c r="B44" s="102" t="s">
        <v>98</v>
      </c>
      <c r="C44" s="164">
        <v>0</v>
      </c>
      <c r="D44" s="165">
        <v>0</v>
      </c>
      <c r="E44" s="166">
        <v>0</v>
      </c>
      <c r="F44" s="107">
        <f t="shared" si="6"/>
        <v>0</v>
      </c>
      <c r="G44" s="108">
        <f t="shared" si="7"/>
        <v>0</v>
      </c>
      <c r="H44" s="111">
        <f t="shared" si="8"/>
        <v>0</v>
      </c>
      <c r="I44" s="109">
        <f t="shared" si="21"/>
        <v>0</v>
      </c>
      <c r="J44" s="117">
        <f t="shared" si="16"/>
        <v>0</v>
      </c>
      <c r="K44" s="75">
        <f t="shared" si="17"/>
        <v>0</v>
      </c>
      <c r="L44" s="76">
        <v>0</v>
      </c>
      <c r="M44" s="77">
        <f t="shared" si="22"/>
        <v>0</v>
      </c>
      <c r="N44" s="125"/>
      <c r="O44" s="126"/>
      <c r="P44" s="124"/>
      <c r="Q44" s="134" t="str">
        <f t="shared" si="10"/>
        <v xml:space="preserve"> </v>
      </c>
      <c r="R44" s="135" t="str">
        <f t="shared" si="4"/>
        <v xml:space="preserve"> </v>
      </c>
      <c r="S44" s="136" t="str">
        <f t="shared" si="11"/>
        <v xml:space="preserve"> </v>
      </c>
      <c r="T44" s="149"/>
      <c r="U44" s="150"/>
      <c r="V44" s="151"/>
    </row>
    <row r="45" spans="1:26" ht="15.75" thickBot="1" x14ac:dyDescent="0.3">
      <c r="A45" s="173"/>
      <c r="B45" s="102" t="s">
        <v>99</v>
      </c>
      <c r="C45" s="167">
        <v>0</v>
      </c>
      <c r="D45" s="168">
        <v>0</v>
      </c>
      <c r="E45" s="169">
        <v>0</v>
      </c>
      <c r="F45" s="112">
        <f t="shared" si="6"/>
        <v>0</v>
      </c>
      <c r="G45" s="113">
        <f t="shared" si="7"/>
        <v>0</v>
      </c>
      <c r="H45" s="114">
        <f t="shared" si="8"/>
        <v>0</v>
      </c>
      <c r="I45" s="115">
        <f t="shared" si="21"/>
        <v>0</v>
      </c>
      <c r="J45" s="118">
        <f t="shared" si="16"/>
        <v>0</v>
      </c>
      <c r="K45" s="78">
        <f t="shared" si="17"/>
        <v>0</v>
      </c>
      <c r="L45" s="79">
        <v>0</v>
      </c>
      <c r="M45" s="80">
        <f t="shared" si="22"/>
        <v>0</v>
      </c>
      <c r="N45" s="120"/>
      <c r="O45" s="121"/>
      <c r="P45" s="122"/>
      <c r="Q45" s="137" t="str">
        <f t="shared" si="10"/>
        <v xml:space="preserve"> </v>
      </c>
      <c r="R45" s="138" t="str">
        <f t="shared" si="4"/>
        <v xml:space="preserve"> </v>
      </c>
      <c r="S45" s="139" t="str">
        <f t="shared" si="11"/>
        <v xml:space="preserve"> </v>
      </c>
      <c r="T45" s="152"/>
      <c r="U45" s="153"/>
      <c r="V45" s="154"/>
    </row>
    <row r="46" spans="1:26" ht="15.75" thickTop="1" x14ac:dyDescent="0.25">
      <c r="A46" s="171" t="s">
        <v>31</v>
      </c>
      <c r="B46" s="98" t="s">
        <v>100</v>
      </c>
      <c r="C46" s="161">
        <v>298</v>
      </c>
      <c r="D46" s="162">
        <v>593.6</v>
      </c>
      <c r="E46" s="163">
        <v>593.6</v>
      </c>
      <c r="F46" s="104">
        <f t="shared" si="6"/>
        <v>298</v>
      </c>
      <c r="G46" s="105">
        <f t="shared" si="7"/>
        <v>295.60000000000002</v>
      </c>
      <c r="H46" s="110">
        <f t="shared" si="8"/>
        <v>0</v>
      </c>
      <c r="I46" s="106">
        <f t="shared" si="21"/>
        <v>593.6</v>
      </c>
      <c r="J46" s="116">
        <f t="shared" si="16"/>
        <v>2</v>
      </c>
      <c r="K46" s="72">
        <f t="shared" si="17"/>
        <v>0</v>
      </c>
      <c r="L46" s="73">
        <v>0</v>
      </c>
      <c r="M46" s="74">
        <f t="shared" si="22"/>
        <v>2</v>
      </c>
      <c r="N46" s="119">
        <f t="shared" ref="N46:O47" si="23">400-F46</f>
        <v>102</v>
      </c>
      <c r="O46" s="123">
        <f t="shared" si="23"/>
        <v>104.39999999999998</v>
      </c>
      <c r="P46" s="127" t="str">
        <f t="shared" ref="P46:P51" si="24">IF(IF(H46&gt;400, 500-H46,IF(H46&gt;300,400-H46,0))=0,"",IF(H46&gt;400, 500-H46,IF(H46&gt;300,400-H46,0)))</f>
        <v/>
      </c>
      <c r="Q46" s="131">
        <f t="shared" si="10"/>
        <v>7.8431372549019605</v>
      </c>
      <c r="R46" s="132">
        <f t="shared" si="4"/>
        <v>7.6628352490421472</v>
      </c>
      <c r="S46" s="133"/>
      <c r="T46" s="146">
        <f t="shared" si="12"/>
        <v>5.3476078431372542</v>
      </c>
      <c r="U46" s="147">
        <f t="shared" si="5"/>
        <v>5.2246743295019167</v>
      </c>
      <c r="V46" s="148"/>
      <c r="X46" s="66" t="s">
        <v>122</v>
      </c>
    </row>
    <row r="47" spans="1:26" x14ac:dyDescent="0.25">
      <c r="A47" s="172"/>
      <c r="B47" s="99" t="s">
        <v>101</v>
      </c>
      <c r="C47" s="164">
        <v>273.2</v>
      </c>
      <c r="D47" s="165">
        <v>558.20000000000005</v>
      </c>
      <c r="E47" s="166">
        <v>683.2</v>
      </c>
      <c r="F47" s="107">
        <f t="shared" si="6"/>
        <v>273.2</v>
      </c>
      <c r="G47" s="108">
        <f t="shared" si="7"/>
        <v>285.00000000000006</v>
      </c>
      <c r="H47" s="111">
        <f t="shared" si="8"/>
        <v>125</v>
      </c>
      <c r="I47" s="109">
        <f t="shared" si="21"/>
        <v>683.2</v>
      </c>
      <c r="J47" s="117">
        <v>2</v>
      </c>
      <c r="K47" s="75">
        <f t="shared" si="17"/>
        <v>0</v>
      </c>
      <c r="L47" s="76">
        <v>0</v>
      </c>
      <c r="M47" s="77">
        <f t="shared" si="22"/>
        <v>3</v>
      </c>
      <c r="N47" s="125">
        <f t="shared" si="23"/>
        <v>126.80000000000001</v>
      </c>
      <c r="O47" s="126">
        <f t="shared" si="23"/>
        <v>114.99999999999994</v>
      </c>
      <c r="P47" s="124" t="str">
        <f t="shared" si="24"/>
        <v/>
      </c>
      <c r="Q47" s="134">
        <f t="shared" si="10"/>
        <v>6.309148264984227</v>
      </c>
      <c r="R47" s="135">
        <f t="shared" si="4"/>
        <v>6.9565217391304381</v>
      </c>
      <c r="S47" s="136"/>
      <c r="T47" s="149">
        <f t="shared" si="12"/>
        <v>4.301703470031546</v>
      </c>
      <c r="U47" s="150">
        <f t="shared" si="5"/>
        <v>4.7430956521739152</v>
      </c>
      <c r="V47" s="151"/>
      <c r="X47" s="66">
        <v>55.399999999999977</v>
      </c>
      <c r="Z47" s="66" t="s">
        <v>121</v>
      </c>
    </row>
    <row r="48" spans="1:26" x14ac:dyDescent="0.25">
      <c r="A48" s="172"/>
      <c r="B48" s="99" t="s">
        <v>102</v>
      </c>
      <c r="C48" s="164">
        <v>75</v>
      </c>
      <c r="D48" s="165">
        <v>175</v>
      </c>
      <c r="E48" s="166">
        <v>250</v>
      </c>
      <c r="F48" s="107">
        <f t="shared" si="6"/>
        <v>75</v>
      </c>
      <c r="G48" s="108">
        <f t="shared" si="7"/>
        <v>100</v>
      </c>
      <c r="H48" s="111">
        <f t="shared" si="8"/>
        <v>75</v>
      </c>
      <c r="I48" s="109">
        <f t="shared" si="21"/>
        <v>250</v>
      </c>
      <c r="J48" s="117">
        <f>IF(F48&gt;100,1,0)+IF(G48&gt;100,1,0)+IF(H48&gt;100,1,0)</f>
        <v>0</v>
      </c>
      <c r="K48" s="75">
        <f t="shared" si="17"/>
        <v>0</v>
      </c>
      <c r="L48" s="76">
        <v>0</v>
      </c>
      <c r="M48" s="77">
        <f t="shared" si="22"/>
        <v>3</v>
      </c>
      <c r="N48" s="125" t="str">
        <f t="shared" ref="N48:O51" si="25">IF(IF(F48&gt;400, 500-F48,IF(F48&gt;300,400-F48,0))=0,"",IF(F48&gt;400, 500-F48,IF(F48&gt;300,400-F48,0)))</f>
        <v/>
      </c>
      <c r="O48" s="126" t="str">
        <f t="shared" si="25"/>
        <v/>
      </c>
      <c r="P48" s="124" t="str">
        <f t="shared" si="24"/>
        <v/>
      </c>
      <c r="Q48" s="134"/>
      <c r="R48" s="135"/>
      <c r="S48" s="136"/>
      <c r="T48" s="149"/>
      <c r="U48" s="150"/>
      <c r="V48" s="151"/>
      <c r="X48" s="66">
        <v>63.399999999999977</v>
      </c>
      <c r="Z48" s="66" t="s">
        <v>121</v>
      </c>
    </row>
    <row r="49" spans="1:26" x14ac:dyDescent="0.25">
      <c r="A49" s="172"/>
      <c r="B49" s="99" t="s">
        <v>103</v>
      </c>
      <c r="C49" s="164">
        <v>25</v>
      </c>
      <c r="D49" s="165">
        <v>175</v>
      </c>
      <c r="E49" s="166">
        <v>200</v>
      </c>
      <c r="F49" s="107">
        <f t="shared" si="6"/>
        <v>25</v>
      </c>
      <c r="G49" s="108">
        <f t="shared" si="7"/>
        <v>150</v>
      </c>
      <c r="H49" s="111">
        <f t="shared" si="8"/>
        <v>25</v>
      </c>
      <c r="I49" s="109">
        <f t="shared" si="21"/>
        <v>200</v>
      </c>
      <c r="J49" s="117">
        <v>0</v>
      </c>
      <c r="K49" s="75">
        <f t="shared" si="17"/>
        <v>0</v>
      </c>
      <c r="L49" s="76">
        <v>0</v>
      </c>
      <c r="M49" s="77">
        <f t="shared" si="22"/>
        <v>3</v>
      </c>
      <c r="N49" s="125" t="str">
        <f t="shared" si="25"/>
        <v/>
      </c>
      <c r="O49" s="126" t="str">
        <f t="shared" si="25"/>
        <v/>
      </c>
      <c r="P49" s="124" t="str">
        <f t="shared" si="24"/>
        <v/>
      </c>
      <c r="Q49" s="134"/>
      <c r="R49" s="135"/>
      <c r="S49" s="136"/>
      <c r="T49" s="149"/>
      <c r="U49" s="150"/>
      <c r="V49" s="151"/>
      <c r="X49" s="66">
        <v>68</v>
      </c>
      <c r="Y49" s="66" t="s">
        <v>121</v>
      </c>
      <c r="Z49" s="66" t="s">
        <v>121</v>
      </c>
    </row>
    <row r="50" spans="1:26" x14ac:dyDescent="0.25">
      <c r="A50" s="172"/>
      <c r="B50" s="99" t="s">
        <v>104</v>
      </c>
      <c r="C50" s="164">
        <v>25</v>
      </c>
      <c r="D50" s="165">
        <v>150</v>
      </c>
      <c r="E50" s="166">
        <v>175</v>
      </c>
      <c r="F50" s="107">
        <f t="shared" si="6"/>
        <v>25</v>
      </c>
      <c r="G50" s="108">
        <f t="shared" si="7"/>
        <v>125</v>
      </c>
      <c r="H50" s="111">
        <f t="shared" si="8"/>
        <v>25</v>
      </c>
      <c r="I50" s="109">
        <f t="shared" si="21"/>
        <v>175</v>
      </c>
      <c r="J50" s="117">
        <f t="shared" ref="J50:J64" si="26">IF(F50&gt;100,1,0)+IF(G50&gt;100,1,0)+IF(H50&gt;100,1,0)</f>
        <v>1</v>
      </c>
      <c r="K50" s="75">
        <f t="shared" si="17"/>
        <v>0</v>
      </c>
      <c r="L50" s="76">
        <v>0</v>
      </c>
      <c r="M50" s="77">
        <f t="shared" si="22"/>
        <v>3</v>
      </c>
      <c r="N50" s="125" t="str">
        <f t="shared" si="25"/>
        <v/>
      </c>
      <c r="O50" s="126" t="str">
        <f t="shared" si="25"/>
        <v/>
      </c>
      <c r="P50" s="124" t="str">
        <f t="shared" si="24"/>
        <v/>
      </c>
      <c r="Q50" s="134"/>
      <c r="R50" s="135"/>
      <c r="S50" s="136"/>
      <c r="T50" s="149"/>
      <c r="U50" s="150"/>
      <c r="V50" s="151"/>
      <c r="X50" s="66">
        <v>69.200000000000045</v>
      </c>
      <c r="Y50" s="66" t="s">
        <v>121</v>
      </c>
      <c r="Z50" s="66" t="s">
        <v>121</v>
      </c>
    </row>
    <row r="51" spans="1:26" x14ac:dyDescent="0.25">
      <c r="A51" s="172"/>
      <c r="B51" s="99" t="s">
        <v>105</v>
      </c>
      <c r="C51" s="164">
        <v>336.6</v>
      </c>
      <c r="D51" s="165">
        <v>336.6</v>
      </c>
      <c r="E51" s="166">
        <v>681.2</v>
      </c>
      <c r="F51" s="107">
        <f t="shared" si="6"/>
        <v>336.6</v>
      </c>
      <c r="G51" s="108">
        <f t="shared" si="7"/>
        <v>0</v>
      </c>
      <c r="H51" s="111">
        <f t="shared" si="8"/>
        <v>344.6</v>
      </c>
      <c r="I51" s="109">
        <f t="shared" si="21"/>
        <v>681.2</v>
      </c>
      <c r="J51" s="117">
        <f t="shared" si="26"/>
        <v>2</v>
      </c>
      <c r="K51" s="75">
        <f t="shared" si="17"/>
        <v>0</v>
      </c>
      <c r="L51" s="76">
        <v>0</v>
      </c>
      <c r="M51" s="77">
        <f t="shared" si="22"/>
        <v>2</v>
      </c>
      <c r="N51" s="125">
        <f t="shared" si="25"/>
        <v>63.399999999999977</v>
      </c>
      <c r="O51" s="126" t="str">
        <f t="shared" si="25"/>
        <v/>
      </c>
      <c r="P51" s="124">
        <f t="shared" si="24"/>
        <v>55.399999999999977</v>
      </c>
      <c r="Q51" s="134">
        <f t="shared" si="10"/>
        <v>12.618296529968459</v>
      </c>
      <c r="R51" s="135"/>
      <c r="S51" s="136">
        <f t="shared" si="11"/>
        <v>14.440433212996396</v>
      </c>
      <c r="T51" s="149">
        <f t="shared" si="12"/>
        <v>8.6034069400630955</v>
      </c>
      <c r="U51" s="150"/>
      <c r="V51" s="151">
        <f t="shared" si="13"/>
        <v>9.845776173285202</v>
      </c>
      <c r="X51" s="66">
        <v>102</v>
      </c>
      <c r="Y51" s="66" t="s">
        <v>121</v>
      </c>
      <c r="Z51" s="66" t="s">
        <v>121</v>
      </c>
    </row>
    <row r="52" spans="1:26" x14ac:dyDescent="0.25">
      <c r="A52" s="173"/>
      <c r="B52" s="102" t="s">
        <v>106</v>
      </c>
      <c r="C52" s="164">
        <v>0</v>
      </c>
      <c r="D52" s="165">
        <v>0</v>
      </c>
      <c r="E52" s="166">
        <v>0</v>
      </c>
      <c r="F52" s="107">
        <f t="shared" si="6"/>
        <v>0</v>
      </c>
      <c r="G52" s="108">
        <f t="shared" si="7"/>
        <v>0</v>
      </c>
      <c r="H52" s="111">
        <f t="shared" si="8"/>
        <v>0</v>
      </c>
      <c r="I52" s="109">
        <f t="shared" si="21"/>
        <v>0</v>
      </c>
      <c r="J52" s="117">
        <f t="shared" si="26"/>
        <v>0</v>
      </c>
      <c r="K52" s="75">
        <f t="shared" si="17"/>
        <v>0</v>
      </c>
      <c r="L52" s="76">
        <v>0</v>
      </c>
      <c r="M52" s="77">
        <f t="shared" si="22"/>
        <v>0</v>
      </c>
      <c r="N52" s="125"/>
      <c r="O52" s="126"/>
      <c r="P52" s="124"/>
      <c r="Q52" s="134" t="str">
        <f t="shared" si="10"/>
        <v xml:space="preserve"> </v>
      </c>
      <c r="R52" s="135" t="str">
        <f t="shared" si="4"/>
        <v xml:space="preserve"> </v>
      </c>
      <c r="S52" s="136" t="str">
        <f t="shared" si="11"/>
        <v xml:space="preserve"> </v>
      </c>
      <c r="T52" s="149"/>
      <c r="U52" s="150"/>
      <c r="V52" s="151"/>
      <c r="X52" s="66">
        <v>104.39999999999998</v>
      </c>
      <c r="Y52" s="66" t="s">
        <v>121</v>
      </c>
    </row>
    <row r="53" spans="1:26" x14ac:dyDescent="0.25">
      <c r="A53" s="173"/>
      <c r="B53" s="102" t="s">
        <v>107</v>
      </c>
      <c r="C53" s="164">
        <v>0</v>
      </c>
      <c r="D53" s="165">
        <v>50</v>
      </c>
      <c r="E53" s="166">
        <v>125</v>
      </c>
      <c r="F53" s="107">
        <f t="shared" si="6"/>
        <v>0</v>
      </c>
      <c r="G53" s="108">
        <f t="shared" si="7"/>
        <v>50</v>
      </c>
      <c r="H53" s="111">
        <f t="shared" si="8"/>
        <v>75</v>
      </c>
      <c r="I53" s="109">
        <f t="shared" si="21"/>
        <v>125</v>
      </c>
      <c r="J53" s="117">
        <f t="shared" si="26"/>
        <v>0</v>
      </c>
      <c r="K53" s="75">
        <f t="shared" si="17"/>
        <v>0</v>
      </c>
      <c r="L53" s="76">
        <v>0</v>
      </c>
      <c r="M53" s="77">
        <f t="shared" si="22"/>
        <v>2</v>
      </c>
      <c r="N53" s="125"/>
      <c r="O53" s="126"/>
      <c r="P53" s="124"/>
      <c r="Q53" s="134" t="str">
        <f t="shared" si="10"/>
        <v xml:space="preserve"> </v>
      </c>
      <c r="R53" s="135" t="str">
        <f t="shared" si="4"/>
        <v xml:space="preserve"> </v>
      </c>
      <c r="S53" s="136" t="str">
        <f t="shared" si="11"/>
        <v xml:space="preserve"> </v>
      </c>
      <c r="T53" s="149"/>
      <c r="U53" s="150"/>
      <c r="V53" s="151"/>
      <c r="X53" s="66">
        <v>114.99999999999994</v>
      </c>
    </row>
    <row r="54" spans="1:26" x14ac:dyDescent="0.25">
      <c r="A54" s="173"/>
      <c r="B54" s="102" t="s">
        <v>108</v>
      </c>
      <c r="C54" s="164">
        <v>0</v>
      </c>
      <c r="D54" s="165">
        <v>432</v>
      </c>
      <c r="E54" s="166">
        <v>812.8</v>
      </c>
      <c r="F54" s="107">
        <f t="shared" si="6"/>
        <v>0</v>
      </c>
      <c r="G54" s="108">
        <f t="shared" si="7"/>
        <v>432</v>
      </c>
      <c r="H54" s="111">
        <f t="shared" si="8"/>
        <v>380.79999999999995</v>
      </c>
      <c r="I54" s="109">
        <f t="shared" si="21"/>
        <v>812.8</v>
      </c>
      <c r="J54" s="117">
        <f t="shared" si="26"/>
        <v>2</v>
      </c>
      <c r="K54" s="75">
        <f t="shared" si="17"/>
        <v>2</v>
      </c>
      <c r="L54" s="76">
        <v>2</v>
      </c>
      <c r="M54" s="77">
        <f t="shared" si="22"/>
        <v>2</v>
      </c>
      <c r="N54" s="125"/>
      <c r="O54" s="126">
        <f>500-G54</f>
        <v>68</v>
      </c>
      <c r="P54" s="124">
        <f>450-H54</f>
        <v>69.200000000000045</v>
      </c>
      <c r="Q54" s="134" t="str">
        <f t="shared" si="10"/>
        <v xml:space="preserve"> </v>
      </c>
      <c r="R54" s="135">
        <f t="shared" si="4"/>
        <v>11.764705882352942</v>
      </c>
      <c r="S54" s="136">
        <f t="shared" si="11"/>
        <v>11.560693641618489</v>
      </c>
      <c r="T54" s="149"/>
      <c r="U54" s="150">
        <f t="shared" si="5"/>
        <v>8.0214117647058831</v>
      </c>
      <c r="V54" s="151">
        <f t="shared" si="13"/>
        <v>7.8823121387283175</v>
      </c>
      <c r="X54" s="66">
        <v>126.80000000000001</v>
      </c>
    </row>
    <row r="55" spans="1:26" x14ac:dyDescent="0.25">
      <c r="A55" s="173"/>
      <c r="B55" s="102" t="s">
        <v>109</v>
      </c>
      <c r="C55" s="164">
        <v>0</v>
      </c>
      <c r="D55" s="165">
        <v>25</v>
      </c>
      <c r="E55" s="166">
        <v>50</v>
      </c>
      <c r="F55" s="107">
        <f t="shared" si="6"/>
        <v>0</v>
      </c>
      <c r="G55" s="108">
        <f t="shared" si="7"/>
        <v>25</v>
      </c>
      <c r="H55" s="111">
        <f t="shared" si="8"/>
        <v>25</v>
      </c>
      <c r="I55" s="109">
        <f t="shared" si="21"/>
        <v>50</v>
      </c>
      <c r="J55" s="117">
        <f t="shared" si="26"/>
        <v>0</v>
      </c>
      <c r="K55" s="75">
        <f t="shared" si="17"/>
        <v>0</v>
      </c>
      <c r="L55" s="76">
        <v>0</v>
      </c>
      <c r="M55" s="77">
        <f t="shared" si="22"/>
        <v>2</v>
      </c>
      <c r="N55" s="125"/>
      <c r="O55" s="126"/>
      <c r="P55" s="124"/>
      <c r="Q55" s="134" t="str">
        <f t="shared" si="10"/>
        <v xml:space="preserve"> </v>
      </c>
      <c r="R55" s="135" t="str">
        <f t="shared" si="4"/>
        <v xml:space="preserve"> </v>
      </c>
      <c r="S55" s="136" t="str">
        <f t="shared" si="11"/>
        <v xml:space="preserve"> </v>
      </c>
      <c r="T55" s="149"/>
      <c r="U55" s="150"/>
      <c r="V55" s="151"/>
    </row>
    <row r="56" spans="1:26" x14ac:dyDescent="0.25">
      <c r="A56" s="173"/>
      <c r="B56" s="102" t="s">
        <v>110</v>
      </c>
      <c r="C56" s="164">
        <v>0</v>
      </c>
      <c r="D56" s="165">
        <v>0</v>
      </c>
      <c r="E56" s="166">
        <v>0</v>
      </c>
      <c r="F56" s="107">
        <f t="shared" si="6"/>
        <v>0</v>
      </c>
      <c r="G56" s="108">
        <f t="shared" si="7"/>
        <v>0</v>
      </c>
      <c r="H56" s="111">
        <f t="shared" si="8"/>
        <v>0</v>
      </c>
      <c r="I56" s="109">
        <f t="shared" si="21"/>
        <v>0</v>
      </c>
      <c r="J56" s="117">
        <f t="shared" si="26"/>
        <v>0</v>
      </c>
      <c r="K56" s="75">
        <f t="shared" si="17"/>
        <v>0</v>
      </c>
      <c r="L56" s="76">
        <v>0</v>
      </c>
      <c r="M56" s="77">
        <f t="shared" si="22"/>
        <v>0</v>
      </c>
      <c r="N56" s="125"/>
      <c r="O56" s="126"/>
      <c r="P56" s="124"/>
      <c r="Q56" s="134" t="str">
        <f t="shared" si="10"/>
        <v xml:space="preserve"> </v>
      </c>
      <c r="R56" s="135" t="str">
        <f t="shared" si="4"/>
        <v xml:space="preserve"> </v>
      </c>
      <c r="S56" s="136" t="str">
        <f t="shared" si="11"/>
        <v xml:space="preserve"> </v>
      </c>
      <c r="T56" s="149"/>
      <c r="U56" s="150"/>
      <c r="V56" s="151"/>
    </row>
    <row r="57" spans="1:26" x14ac:dyDescent="0.25">
      <c r="A57" s="173"/>
      <c r="B57" s="102" t="s">
        <v>111</v>
      </c>
      <c r="C57" s="164">
        <v>0</v>
      </c>
      <c r="D57" s="165">
        <v>0</v>
      </c>
      <c r="E57" s="166">
        <v>0</v>
      </c>
      <c r="F57" s="107">
        <f t="shared" si="6"/>
        <v>0</v>
      </c>
      <c r="G57" s="108">
        <f t="shared" si="7"/>
        <v>0</v>
      </c>
      <c r="H57" s="111">
        <f t="shared" si="8"/>
        <v>0</v>
      </c>
      <c r="I57" s="109">
        <f t="shared" si="21"/>
        <v>0</v>
      </c>
      <c r="J57" s="117">
        <f t="shared" si="26"/>
        <v>0</v>
      </c>
      <c r="K57" s="75">
        <f t="shared" si="17"/>
        <v>0</v>
      </c>
      <c r="L57" s="76">
        <v>0</v>
      </c>
      <c r="M57" s="77">
        <f t="shared" si="22"/>
        <v>0</v>
      </c>
      <c r="N57" s="125"/>
      <c r="O57" s="126"/>
      <c r="P57" s="124"/>
      <c r="Q57" s="134" t="str">
        <f t="shared" si="10"/>
        <v xml:space="preserve"> </v>
      </c>
      <c r="R57" s="135" t="str">
        <f t="shared" si="4"/>
        <v xml:space="preserve"> </v>
      </c>
      <c r="S57" s="136" t="str">
        <f t="shared" si="11"/>
        <v xml:space="preserve"> </v>
      </c>
      <c r="T57" s="149"/>
      <c r="U57" s="150"/>
      <c r="V57" s="151"/>
    </row>
    <row r="58" spans="1:26" x14ac:dyDescent="0.25">
      <c r="A58" s="173"/>
      <c r="B58" s="102" t="s">
        <v>112</v>
      </c>
      <c r="C58" s="164">
        <v>0</v>
      </c>
      <c r="D58" s="165">
        <v>0</v>
      </c>
      <c r="E58" s="166">
        <v>0</v>
      </c>
      <c r="F58" s="107">
        <f t="shared" si="6"/>
        <v>0</v>
      </c>
      <c r="G58" s="108">
        <f t="shared" si="7"/>
        <v>0</v>
      </c>
      <c r="H58" s="111">
        <f t="shared" si="8"/>
        <v>0</v>
      </c>
      <c r="I58" s="109">
        <f t="shared" si="21"/>
        <v>0</v>
      </c>
      <c r="J58" s="117">
        <f t="shared" si="26"/>
        <v>0</v>
      </c>
      <c r="K58" s="75">
        <f t="shared" si="17"/>
        <v>0</v>
      </c>
      <c r="L58" s="76">
        <v>0</v>
      </c>
      <c r="M58" s="77">
        <f t="shared" si="22"/>
        <v>0</v>
      </c>
      <c r="N58" s="125"/>
      <c r="O58" s="126"/>
      <c r="P58" s="124"/>
      <c r="Q58" s="134" t="str">
        <f t="shared" si="10"/>
        <v xml:space="preserve"> </v>
      </c>
      <c r="R58" s="135" t="str">
        <f t="shared" si="4"/>
        <v xml:space="preserve"> </v>
      </c>
      <c r="S58" s="136" t="str">
        <f t="shared" si="11"/>
        <v xml:space="preserve"> </v>
      </c>
      <c r="T58" s="149"/>
      <c r="U58" s="150"/>
      <c r="V58" s="151"/>
    </row>
    <row r="59" spans="1:26" ht="15.75" thickBot="1" x14ac:dyDescent="0.3">
      <c r="A59" s="173"/>
      <c r="B59" s="102" t="s">
        <v>113</v>
      </c>
      <c r="C59" s="167">
        <v>0</v>
      </c>
      <c r="D59" s="168">
        <v>0</v>
      </c>
      <c r="E59" s="169">
        <v>0</v>
      </c>
      <c r="F59" s="112">
        <f t="shared" si="6"/>
        <v>0</v>
      </c>
      <c r="G59" s="113">
        <f t="shared" si="7"/>
        <v>0</v>
      </c>
      <c r="H59" s="114">
        <f t="shared" si="8"/>
        <v>0</v>
      </c>
      <c r="I59" s="115">
        <f t="shared" si="21"/>
        <v>0</v>
      </c>
      <c r="J59" s="118">
        <f t="shared" si="26"/>
        <v>0</v>
      </c>
      <c r="K59" s="78">
        <f t="shared" si="17"/>
        <v>0</v>
      </c>
      <c r="L59" s="79">
        <v>0</v>
      </c>
      <c r="M59" s="80">
        <f t="shared" si="22"/>
        <v>0</v>
      </c>
      <c r="N59" s="120"/>
      <c r="O59" s="121"/>
      <c r="P59" s="122"/>
      <c r="Q59" s="137" t="str">
        <f t="shared" si="10"/>
        <v xml:space="preserve"> </v>
      </c>
      <c r="R59" s="138" t="str">
        <f t="shared" si="4"/>
        <v xml:space="preserve"> </v>
      </c>
      <c r="S59" s="139" t="str">
        <f t="shared" si="11"/>
        <v xml:space="preserve"> </v>
      </c>
      <c r="T59" s="152"/>
      <c r="U59" s="153"/>
      <c r="V59" s="154"/>
    </row>
    <row r="60" spans="1:26" ht="15.75" thickTop="1" x14ac:dyDescent="0.25">
      <c r="A60" s="171" t="s">
        <v>46</v>
      </c>
      <c r="B60" s="100" t="s">
        <v>114</v>
      </c>
      <c r="C60" s="161">
        <v>50</v>
      </c>
      <c r="D60" s="162">
        <v>150</v>
      </c>
      <c r="E60" s="163">
        <v>250</v>
      </c>
      <c r="F60" s="104">
        <f t="shared" si="6"/>
        <v>50</v>
      </c>
      <c r="G60" s="105">
        <f t="shared" si="7"/>
        <v>100</v>
      </c>
      <c r="H60" s="110">
        <f t="shared" si="8"/>
        <v>100</v>
      </c>
      <c r="I60" s="106">
        <f t="shared" si="21"/>
        <v>250</v>
      </c>
      <c r="J60" s="116">
        <f t="shared" si="26"/>
        <v>0</v>
      </c>
      <c r="K60" s="72">
        <f t="shared" si="17"/>
        <v>0</v>
      </c>
      <c r="L60" s="73">
        <v>0</v>
      </c>
      <c r="M60" s="74">
        <f t="shared" si="22"/>
        <v>3</v>
      </c>
      <c r="N60" s="119" t="str">
        <f t="shared" ref="N60:P61" si="27">IF(IF(F60&gt;400, 500-F60,IF(F60&gt;300,400-F60,0))=0,"",IF(F60&gt;400, 500-F60,IF(F60&gt;300,400-F60,0)))</f>
        <v/>
      </c>
      <c r="O60" s="123" t="str">
        <f t="shared" si="27"/>
        <v/>
      </c>
      <c r="P60" s="127" t="str">
        <f t="shared" si="27"/>
        <v/>
      </c>
      <c r="Q60" s="131"/>
      <c r="R60" s="132"/>
      <c r="S60" s="133"/>
      <c r="T60" s="146"/>
      <c r="U60" s="147"/>
      <c r="V60" s="148"/>
      <c r="X60" s="66" t="s">
        <v>125</v>
      </c>
    </row>
    <row r="61" spans="1:26" x14ac:dyDescent="0.25">
      <c r="A61" s="172"/>
      <c r="B61" s="101" t="s">
        <v>115</v>
      </c>
      <c r="C61" s="164">
        <v>25</v>
      </c>
      <c r="D61" s="165">
        <v>25</v>
      </c>
      <c r="E61" s="166">
        <v>25</v>
      </c>
      <c r="F61" s="107">
        <f t="shared" si="6"/>
        <v>25</v>
      </c>
      <c r="G61" s="108">
        <f t="shared" si="7"/>
        <v>0</v>
      </c>
      <c r="H61" s="111">
        <f t="shared" si="8"/>
        <v>0</v>
      </c>
      <c r="I61" s="109">
        <f t="shared" si="21"/>
        <v>25</v>
      </c>
      <c r="J61" s="117">
        <f t="shared" si="26"/>
        <v>0</v>
      </c>
      <c r="K61" s="75">
        <f t="shared" si="17"/>
        <v>0</v>
      </c>
      <c r="L61" s="76">
        <v>0</v>
      </c>
      <c r="M61" s="77">
        <f t="shared" si="22"/>
        <v>1</v>
      </c>
      <c r="N61" s="125" t="str">
        <f t="shared" si="27"/>
        <v/>
      </c>
      <c r="O61" s="126" t="str">
        <f t="shared" si="27"/>
        <v/>
      </c>
      <c r="P61" s="124" t="str">
        <f t="shared" si="27"/>
        <v/>
      </c>
      <c r="Q61" s="134"/>
      <c r="R61" s="135"/>
      <c r="S61" s="136"/>
      <c r="T61" s="149"/>
      <c r="U61" s="150"/>
      <c r="V61" s="151"/>
    </row>
    <row r="62" spans="1:26" x14ac:dyDescent="0.25">
      <c r="A62" s="172"/>
      <c r="B62" s="101" t="s">
        <v>116</v>
      </c>
      <c r="C62" s="164">
        <v>25</v>
      </c>
      <c r="D62" s="165">
        <v>139.1</v>
      </c>
      <c r="E62" s="166">
        <v>308</v>
      </c>
      <c r="F62" s="107">
        <f t="shared" si="6"/>
        <v>25</v>
      </c>
      <c r="G62" s="108">
        <f t="shared" si="7"/>
        <v>114.1</v>
      </c>
      <c r="H62" s="111">
        <f t="shared" si="8"/>
        <v>168.9</v>
      </c>
      <c r="I62" s="109">
        <f t="shared" si="21"/>
        <v>308</v>
      </c>
      <c r="J62" s="117">
        <f t="shared" si="26"/>
        <v>2</v>
      </c>
      <c r="K62" s="75">
        <f t="shared" si="17"/>
        <v>0</v>
      </c>
      <c r="L62" s="76">
        <v>0</v>
      </c>
      <c r="M62" s="77">
        <f t="shared" si="22"/>
        <v>3</v>
      </c>
      <c r="N62" s="125" t="str">
        <f>IF(IF(F62&gt;400, 500-F62,IF(F62&gt;300,400-F62,0))=0,"",IF(F62&gt;400, 500-F62,IF(F62&gt;300,400-F62,0)))</f>
        <v/>
      </c>
      <c r="O62" s="126">
        <f t="shared" ref="O62:P62" si="28">400-G62</f>
        <v>285.89999999999998</v>
      </c>
      <c r="P62" s="124">
        <f t="shared" si="28"/>
        <v>231.1</v>
      </c>
      <c r="Q62" s="134"/>
      <c r="R62" s="135">
        <f t="shared" si="4"/>
        <v>2.7981811822315499</v>
      </c>
      <c r="S62" s="136">
        <f t="shared" si="11"/>
        <v>3.4617048896581566</v>
      </c>
      <c r="T62" s="149"/>
      <c r="U62" s="150">
        <f t="shared" si="5"/>
        <v>1.9078558936691152</v>
      </c>
      <c r="V62" s="151">
        <f t="shared" si="13"/>
        <v>2.3602596278667241</v>
      </c>
    </row>
    <row r="63" spans="1:26" x14ac:dyDescent="0.25">
      <c r="A63" s="173"/>
      <c r="B63" s="103" t="s">
        <v>117</v>
      </c>
      <c r="C63" s="164">
        <v>0</v>
      </c>
      <c r="D63" s="165">
        <v>0</v>
      </c>
      <c r="E63" s="166">
        <v>0</v>
      </c>
      <c r="F63" s="107">
        <f t="shared" si="6"/>
        <v>0</v>
      </c>
      <c r="G63" s="108">
        <f t="shared" si="7"/>
        <v>0</v>
      </c>
      <c r="H63" s="111">
        <f t="shared" si="8"/>
        <v>0</v>
      </c>
      <c r="I63" s="109">
        <f t="shared" si="21"/>
        <v>0</v>
      </c>
      <c r="J63" s="117">
        <f t="shared" si="26"/>
        <v>0</v>
      </c>
      <c r="K63" s="75">
        <f t="shared" si="17"/>
        <v>0</v>
      </c>
      <c r="L63" s="76">
        <v>0</v>
      </c>
      <c r="M63" s="77">
        <f t="shared" si="22"/>
        <v>0</v>
      </c>
      <c r="N63" s="125"/>
      <c r="O63" s="126"/>
      <c r="P63" s="124"/>
      <c r="Q63" s="134" t="str">
        <f t="shared" si="10"/>
        <v xml:space="preserve"> </v>
      </c>
      <c r="R63" s="135" t="str">
        <f t="shared" si="4"/>
        <v xml:space="preserve"> </v>
      </c>
      <c r="S63" s="136" t="str">
        <f t="shared" si="11"/>
        <v xml:space="preserve"> </v>
      </c>
      <c r="T63" s="149"/>
      <c r="U63" s="150"/>
      <c r="V63" s="151"/>
    </row>
    <row r="64" spans="1:26" ht="15.75" thickBot="1" x14ac:dyDescent="0.3">
      <c r="A64" s="173"/>
      <c r="B64" s="103" t="s">
        <v>118</v>
      </c>
      <c r="C64" s="167">
        <v>0</v>
      </c>
      <c r="D64" s="168">
        <v>0</v>
      </c>
      <c r="E64" s="169">
        <v>0</v>
      </c>
      <c r="F64" s="112">
        <f t="shared" si="6"/>
        <v>0</v>
      </c>
      <c r="G64" s="113">
        <f t="shared" si="7"/>
        <v>0</v>
      </c>
      <c r="H64" s="114">
        <f t="shared" si="8"/>
        <v>0</v>
      </c>
      <c r="I64" s="115">
        <f t="shared" si="21"/>
        <v>0</v>
      </c>
      <c r="J64" s="118">
        <f t="shared" si="26"/>
        <v>0</v>
      </c>
      <c r="K64" s="78">
        <f t="shared" si="17"/>
        <v>0</v>
      </c>
      <c r="L64" s="79">
        <v>0</v>
      </c>
      <c r="M64" s="80">
        <f t="shared" si="22"/>
        <v>0</v>
      </c>
      <c r="N64" s="120"/>
      <c r="O64" s="121"/>
      <c r="P64" s="122"/>
      <c r="Q64" s="137" t="str">
        <f t="shared" si="10"/>
        <v xml:space="preserve"> </v>
      </c>
      <c r="R64" s="138" t="str">
        <f t="shared" si="4"/>
        <v xml:space="preserve"> </v>
      </c>
      <c r="S64" s="139" t="str">
        <f t="shared" si="11"/>
        <v xml:space="preserve"> </v>
      </c>
      <c r="T64" s="152"/>
      <c r="U64" s="153"/>
      <c r="V64" s="154"/>
    </row>
    <row r="65" spans="1:22" ht="16.5" thickTop="1" thickBot="1" x14ac:dyDescent="0.3">
      <c r="A65" s="82" t="s">
        <v>49</v>
      </c>
      <c r="B65" s="82">
        <f>COUNTA(B3:B64)</f>
        <v>62</v>
      </c>
      <c r="C65" s="170"/>
      <c r="D65" s="170"/>
      <c r="E65" s="170"/>
      <c r="F65" s="83"/>
      <c r="G65" s="84"/>
      <c r="H65" s="85"/>
      <c r="I65" s="86"/>
      <c r="J65" s="87">
        <f>SUM(J3:J64)</f>
        <v>41</v>
      </c>
      <c r="K65" s="88">
        <f>SUM(K3:K64)</f>
        <v>17</v>
      </c>
      <c r="L65" s="89">
        <f>SUM(L3:L64)</f>
        <v>9</v>
      </c>
      <c r="M65" s="90">
        <f>COUNTIF(M3:M64,"&gt;0")</f>
        <v>42</v>
      </c>
      <c r="N65" s="69"/>
      <c r="O65" s="70"/>
      <c r="P65" s="71"/>
      <c r="Q65" s="128"/>
      <c r="R65" s="129"/>
      <c r="S65" s="130"/>
      <c r="T65" s="143"/>
      <c r="U65" s="144"/>
      <c r="V65" s="145"/>
    </row>
    <row r="66" spans="1:22" ht="16.5" thickTop="1" thickBot="1" x14ac:dyDescent="0.3">
      <c r="A66" s="82" t="s">
        <v>50</v>
      </c>
      <c r="B66" s="82"/>
      <c r="C66" s="170"/>
      <c r="D66" s="170"/>
      <c r="E66" s="170"/>
      <c r="F66" s="83">
        <f t="shared" ref="F66:K66" si="29">MAX(F3:F64)</f>
        <v>453.5</v>
      </c>
      <c r="G66" s="84">
        <f t="shared" si="29"/>
        <v>449.70000000000005</v>
      </c>
      <c r="H66" s="85">
        <f t="shared" si="29"/>
        <v>401</v>
      </c>
      <c r="I66" s="86">
        <f t="shared" si="29"/>
        <v>1078.2</v>
      </c>
      <c r="J66" s="87">
        <f t="shared" si="29"/>
        <v>3</v>
      </c>
      <c r="K66" s="88">
        <f t="shared" si="29"/>
        <v>5</v>
      </c>
      <c r="L66" s="89"/>
      <c r="M66" s="90"/>
      <c r="N66" s="91">
        <f>MAX(N3:N64)</f>
        <v>152</v>
      </c>
      <c r="O66" s="92">
        <f>MAX(O3:O64)</f>
        <v>285.89999999999998</v>
      </c>
      <c r="P66" s="93">
        <f>MAX(P3:P64)</f>
        <v>231.1</v>
      </c>
      <c r="Q66" s="140">
        <f t="shared" ref="Q66:V66" si="30">MAX(Q3:Q64)</f>
        <v>18.735362997658086</v>
      </c>
      <c r="R66" s="141">
        <f t="shared" si="30"/>
        <v>25</v>
      </c>
      <c r="S66" s="142">
        <f t="shared" si="30"/>
        <v>25.236593059936872</v>
      </c>
      <c r="T66" s="155">
        <f t="shared" si="30"/>
        <v>12.774145199063236</v>
      </c>
      <c r="U66" s="156">
        <f t="shared" si="30"/>
        <v>17.045500000000001</v>
      </c>
      <c r="V66" s="157">
        <f t="shared" si="30"/>
        <v>17.206813880126159</v>
      </c>
    </row>
    <row r="67" spans="1:22" ht="16.5" thickTop="1" thickBot="1" x14ac:dyDescent="0.3">
      <c r="A67" s="82" t="s">
        <v>54</v>
      </c>
      <c r="B67" s="82"/>
      <c r="C67" s="170"/>
      <c r="D67" s="170"/>
      <c r="E67" s="170"/>
      <c r="F67" s="83"/>
      <c r="G67" s="84"/>
      <c r="H67" s="85"/>
      <c r="I67" s="86"/>
      <c r="J67" s="87"/>
      <c r="K67" s="88"/>
      <c r="L67" s="89"/>
      <c r="M67" s="90"/>
      <c r="N67" s="91">
        <f>MIN(N3:N64)</f>
        <v>42.699999999999989</v>
      </c>
      <c r="O67" s="92">
        <f>MIN(O3:O64)</f>
        <v>32</v>
      </c>
      <c r="P67" s="93">
        <f>MIN(P3:P64)</f>
        <v>31.700000000000045</v>
      </c>
      <c r="Q67" s="140">
        <f t="shared" ref="Q67:V67" si="31">MIN(Q3:Q64)</f>
        <v>5.2631578947368425</v>
      </c>
      <c r="R67" s="141">
        <f t="shared" si="31"/>
        <v>2.7981811822315499</v>
      </c>
      <c r="S67" s="142">
        <f t="shared" si="31"/>
        <v>3.4617048896581566</v>
      </c>
      <c r="T67" s="155">
        <f t="shared" si="31"/>
        <v>3.588526315789474</v>
      </c>
      <c r="U67" s="156">
        <f t="shared" si="31"/>
        <v>1.9078558936691152</v>
      </c>
      <c r="V67" s="157">
        <f t="shared" si="31"/>
        <v>2.3602596278667241</v>
      </c>
    </row>
    <row r="68" spans="1:22" ht="16.5" thickTop="1" thickBot="1" x14ac:dyDescent="0.3">
      <c r="A68" s="82" t="s">
        <v>55</v>
      </c>
      <c r="B68" s="82"/>
      <c r="C68" s="170"/>
      <c r="D68" s="170"/>
      <c r="E68" s="170"/>
      <c r="F68" s="83"/>
      <c r="G68" s="84"/>
      <c r="H68" s="85"/>
      <c r="I68" s="86"/>
      <c r="J68" s="87"/>
      <c r="K68" s="88"/>
      <c r="L68" s="89"/>
      <c r="M68" s="90"/>
      <c r="N68" s="91">
        <f>AVERAGEIF(N3:N64,"&gt;10")</f>
        <v>82.476923076923057</v>
      </c>
      <c r="O68" s="92">
        <f>AVERAGEIF(O3:O64,"&gt;10")</f>
        <v>84.785714285714292</v>
      </c>
      <c r="P68" s="93">
        <f>AVERAGEIF(P3:P64,"&gt;10")</f>
        <v>73.100000000000009</v>
      </c>
      <c r="Q68" s="140">
        <f t="shared" ref="Q68:V68" si="32">AVERAGEIF(Q3:Q64,"&gt;10")</f>
        <v>13.868439365815512</v>
      </c>
      <c r="R68" s="141">
        <f t="shared" si="32"/>
        <v>15.103673825793987</v>
      </c>
      <c r="S68" s="142">
        <f t="shared" si="32"/>
        <v>15.588844050867253</v>
      </c>
      <c r="T68" s="155">
        <f t="shared" si="32"/>
        <v>11.228588211436366</v>
      </c>
      <c r="U68" s="156">
        <f t="shared" si="32"/>
        <v>12.561387787180035</v>
      </c>
      <c r="V68" s="157">
        <f t="shared" si="32"/>
        <v>12.295897188414505</v>
      </c>
    </row>
    <row r="69" spans="1:22" ht="15.75" thickTop="1" x14ac:dyDescent="0.25"/>
  </sheetData>
  <sortState ref="X47:X54">
    <sortCondition ref="X47"/>
  </sortState>
  <mergeCells count="15">
    <mergeCell ref="Q1:S1"/>
    <mergeCell ref="T1:V1"/>
    <mergeCell ref="M1:M2"/>
    <mergeCell ref="N1:P1"/>
    <mergeCell ref="A3:A18"/>
    <mergeCell ref="F1:H1"/>
    <mergeCell ref="I1:I2"/>
    <mergeCell ref="J1:J2"/>
    <mergeCell ref="K1:K2"/>
    <mergeCell ref="L1:L2"/>
    <mergeCell ref="A19:A45"/>
    <mergeCell ref="A46:A59"/>
    <mergeCell ref="A60:A64"/>
    <mergeCell ref="C1:E1"/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43" sqref="B3:B43"/>
    </sheetView>
  </sheetViews>
  <sheetFormatPr defaultRowHeight="15" x14ac:dyDescent="0.25"/>
  <cols>
    <col min="1" max="1" width="6.28515625" style="32" bestFit="1" customWidth="1"/>
    <col min="2" max="2" width="33" style="32" bestFit="1" customWidth="1"/>
    <col min="3" max="5" width="4" style="31" bestFit="1" customWidth="1"/>
    <col min="6" max="6" width="5.85546875" style="31" bestFit="1" customWidth="1"/>
    <col min="7" max="7" width="10.85546875" style="31" bestFit="1" customWidth="1"/>
    <col min="8" max="8" width="9.140625" style="31"/>
    <col min="9" max="9" width="14.42578125" style="31" customWidth="1"/>
    <col min="10" max="10" width="11.42578125" style="31" customWidth="1"/>
    <col min="11" max="13" width="9.140625" style="31"/>
    <col min="14" max="16384" width="9.140625" style="32"/>
  </cols>
  <sheetData>
    <row r="1" spans="1:13" ht="16.5" thickTop="1" thickBot="1" x14ac:dyDescent="0.3">
      <c r="A1" s="209" t="s">
        <v>47</v>
      </c>
      <c r="B1" s="210"/>
      <c r="C1" s="217" t="s">
        <v>42</v>
      </c>
      <c r="D1" s="218"/>
      <c r="E1" s="219"/>
      <c r="F1" s="215" t="s">
        <v>44</v>
      </c>
      <c r="G1" s="213" t="s">
        <v>43</v>
      </c>
      <c r="H1" s="222" t="s">
        <v>48</v>
      </c>
      <c r="I1" s="224" t="s">
        <v>51</v>
      </c>
      <c r="J1" s="220" t="s">
        <v>52</v>
      </c>
      <c r="K1" s="203" t="s">
        <v>53</v>
      </c>
      <c r="L1" s="204"/>
      <c r="M1" s="205"/>
    </row>
    <row r="2" spans="1:13" ht="16.5" thickTop="1" thickBot="1" x14ac:dyDescent="0.3">
      <c r="A2" s="211"/>
      <c r="B2" s="212"/>
      <c r="C2" s="13">
        <v>1</v>
      </c>
      <c r="D2" s="14">
        <v>2</v>
      </c>
      <c r="E2" s="15">
        <v>3</v>
      </c>
      <c r="F2" s="216"/>
      <c r="G2" s="214"/>
      <c r="H2" s="223"/>
      <c r="I2" s="225"/>
      <c r="J2" s="221"/>
      <c r="K2" s="44">
        <v>1</v>
      </c>
      <c r="L2" s="45">
        <v>2</v>
      </c>
      <c r="M2" s="46">
        <v>3</v>
      </c>
    </row>
    <row r="3" spans="1:13" ht="15.75" thickTop="1" x14ac:dyDescent="0.25">
      <c r="A3" s="206" t="s">
        <v>45</v>
      </c>
      <c r="B3" s="4" t="s">
        <v>0</v>
      </c>
      <c r="C3" s="41">
        <v>0</v>
      </c>
      <c r="D3" s="42">
        <v>25</v>
      </c>
      <c r="E3" s="43">
        <v>0</v>
      </c>
      <c r="F3" s="16">
        <f>SUM(C3:E3)</f>
        <v>25</v>
      </c>
      <c r="G3" s="17">
        <f>IF(C3&gt;100,1,0)+IF(D3&gt;100,1,0)+IF(E3&gt;100,1,0)</f>
        <v>0</v>
      </c>
      <c r="H3" s="18">
        <f>IF(C3&gt;375,1,0)+IF(D3&gt;375,1,0)+IF(E3&gt;375,1,0)</f>
        <v>0</v>
      </c>
      <c r="I3" s="47">
        <v>0</v>
      </c>
      <c r="J3" s="48">
        <f>IF(C3&gt;24,1,0)+IF(D3&gt;24,1,0)+IF(E3&gt;24,1,0)</f>
        <v>1</v>
      </c>
      <c r="K3" s="49" t="str">
        <f>IF(IF(C3&gt;400, 500-C3,IF(C3&gt;300,400-C3,0))=0,"",IF(C3&gt;400, 500-C3,IF(C3&gt;300,400-C3,0)))</f>
        <v/>
      </c>
      <c r="L3" s="50" t="str">
        <f t="shared" ref="L3:M18" si="0">IF(IF(D3&gt;400, 500-D3,IF(D3&gt;300,400-D3,0))=0,"",IF(D3&gt;400, 500-D3,IF(D3&gt;300,400-D3,0)))</f>
        <v/>
      </c>
      <c r="M3" s="51" t="str">
        <f t="shared" si="0"/>
        <v/>
      </c>
    </row>
    <row r="4" spans="1:13" x14ac:dyDescent="0.25">
      <c r="A4" s="207"/>
      <c r="B4" s="5" t="s">
        <v>1</v>
      </c>
      <c r="C4" s="19">
        <v>0</v>
      </c>
      <c r="D4" s="20">
        <v>25</v>
      </c>
      <c r="E4" s="21">
        <v>0</v>
      </c>
      <c r="F4" s="22">
        <f t="shared" ref="F4:F12" si="1">SUM(C4:E4)</f>
        <v>25</v>
      </c>
      <c r="G4" s="23">
        <f t="shared" ref="G4:G12" si="2">IF(C4&gt;100,1,0)+IF(D4&gt;100,1,0)+IF(E4&gt;100,1,0)</f>
        <v>0</v>
      </c>
      <c r="H4" s="24">
        <f t="shared" ref="H4:H7" si="3">IF(C4&gt;375,1,0)+IF(D4&gt;375,1,0)+IF(E4&gt;375,1,0)</f>
        <v>0</v>
      </c>
      <c r="I4" s="52">
        <v>0</v>
      </c>
      <c r="J4" s="53">
        <f t="shared" ref="J4:J43" si="4">IF(C4&gt;24,1,0)+IF(D4&gt;24,1,0)+IF(E4&gt;24,1,0)</f>
        <v>1</v>
      </c>
      <c r="K4" s="54" t="str">
        <f t="shared" ref="K4:K43" si="5">IF(IF(C4&gt;400, 500-C4,IF(C4&gt;300,400-C4,0))=0,"",IF(C4&gt;400, 500-C4,IF(C4&gt;300,400-C4,0)))</f>
        <v/>
      </c>
      <c r="L4" s="55" t="str">
        <f t="shared" si="0"/>
        <v/>
      </c>
      <c r="M4" s="56" t="str">
        <f t="shared" si="0"/>
        <v/>
      </c>
    </row>
    <row r="5" spans="1:13" x14ac:dyDescent="0.25">
      <c r="A5" s="207"/>
      <c r="B5" s="5" t="s">
        <v>2</v>
      </c>
      <c r="C5" s="19">
        <v>0</v>
      </c>
      <c r="D5" s="20">
        <v>25</v>
      </c>
      <c r="E5" s="21">
        <v>0</v>
      </c>
      <c r="F5" s="22">
        <f t="shared" si="1"/>
        <v>25</v>
      </c>
      <c r="G5" s="23">
        <f t="shared" si="2"/>
        <v>0</v>
      </c>
      <c r="H5" s="24">
        <f t="shared" si="3"/>
        <v>0</v>
      </c>
      <c r="I5" s="52">
        <v>0</v>
      </c>
      <c r="J5" s="53">
        <f t="shared" si="4"/>
        <v>1</v>
      </c>
      <c r="K5" s="54" t="str">
        <f t="shared" si="5"/>
        <v/>
      </c>
      <c r="L5" s="55" t="str">
        <f t="shared" si="0"/>
        <v/>
      </c>
      <c r="M5" s="56" t="str">
        <f t="shared" si="0"/>
        <v/>
      </c>
    </row>
    <row r="6" spans="1:13" x14ac:dyDescent="0.25">
      <c r="A6" s="207"/>
      <c r="B6" s="6" t="s">
        <v>3</v>
      </c>
      <c r="C6" s="19">
        <v>50</v>
      </c>
      <c r="D6" s="20">
        <v>287</v>
      </c>
      <c r="E6" s="21">
        <v>50</v>
      </c>
      <c r="F6" s="22">
        <f t="shared" si="1"/>
        <v>387</v>
      </c>
      <c r="G6" s="23">
        <f t="shared" si="2"/>
        <v>1</v>
      </c>
      <c r="H6" s="24">
        <f t="shared" si="3"/>
        <v>0</v>
      </c>
      <c r="I6" s="52">
        <v>0</v>
      </c>
      <c r="J6" s="53">
        <f t="shared" si="4"/>
        <v>3</v>
      </c>
      <c r="K6" s="54" t="str">
        <f t="shared" si="5"/>
        <v/>
      </c>
      <c r="L6" s="55" t="str">
        <f t="shared" si="0"/>
        <v/>
      </c>
      <c r="M6" s="56" t="str">
        <f t="shared" si="0"/>
        <v/>
      </c>
    </row>
    <row r="7" spans="1:13" x14ac:dyDescent="0.25">
      <c r="A7" s="207"/>
      <c r="B7" s="5" t="s">
        <v>4</v>
      </c>
      <c r="C7" s="19">
        <v>0</v>
      </c>
      <c r="D7" s="20">
        <v>0</v>
      </c>
      <c r="E7" s="21">
        <v>0</v>
      </c>
      <c r="F7" s="22">
        <f t="shared" si="1"/>
        <v>0</v>
      </c>
      <c r="G7" s="23">
        <f t="shared" si="2"/>
        <v>0</v>
      </c>
      <c r="H7" s="24">
        <f t="shared" si="3"/>
        <v>0</v>
      </c>
      <c r="I7" s="52">
        <v>0</v>
      </c>
      <c r="J7" s="53">
        <f t="shared" si="4"/>
        <v>0</v>
      </c>
      <c r="K7" s="54" t="str">
        <f t="shared" si="5"/>
        <v/>
      </c>
      <c r="L7" s="55" t="str">
        <f t="shared" si="0"/>
        <v/>
      </c>
      <c r="M7" s="56" t="str">
        <f t="shared" si="0"/>
        <v/>
      </c>
    </row>
    <row r="8" spans="1:13" x14ac:dyDescent="0.25">
      <c r="A8" s="207"/>
      <c r="B8" s="7" t="s">
        <v>5</v>
      </c>
      <c r="C8" s="19">
        <v>25</v>
      </c>
      <c r="D8" s="20">
        <v>431</v>
      </c>
      <c r="E8" s="21">
        <v>0</v>
      </c>
      <c r="F8" s="22">
        <f t="shared" si="1"/>
        <v>456</v>
      </c>
      <c r="G8" s="23">
        <f t="shared" si="2"/>
        <v>1</v>
      </c>
      <c r="H8" s="24">
        <f>IF(C8&gt;375,1,0)+IF(D8&gt;375,1,0)+IF(E8&gt;375,1,0)</f>
        <v>1</v>
      </c>
      <c r="I8" s="52">
        <v>1</v>
      </c>
      <c r="J8" s="53">
        <f t="shared" si="4"/>
        <v>2</v>
      </c>
      <c r="K8" s="54" t="str">
        <f t="shared" si="5"/>
        <v/>
      </c>
      <c r="L8" s="55">
        <f t="shared" si="0"/>
        <v>69</v>
      </c>
      <c r="M8" s="56" t="str">
        <f t="shared" si="0"/>
        <v/>
      </c>
    </row>
    <row r="9" spans="1:13" x14ac:dyDescent="0.25">
      <c r="A9" s="207"/>
      <c r="B9" s="5" t="s">
        <v>6</v>
      </c>
      <c r="C9" s="19">
        <v>0</v>
      </c>
      <c r="D9" s="20">
        <v>0</v>
      </c>
      <c r="E9" s="21">
        <v>0</v>
      </c>
      <c r="F9" s="22">
        <f t="shared" si="1"/>
        <v>0</v>
      </c>
      <c r="G9" s="23">
        <f t="shared" si="2"/>
        <v>0</v>
      </c>
      <c r="H9" s="24">
        <f t="shared" ref="H9:H43" si="6">IF(C9&gt;375,1,0)+IF(D9&gt;375,1,0)+IF(E9&gt;375,1,0)</f>
        <v>0</v>
      </c>
      <c r="I9" s="52">
        <v>0</v>
      </c>
      <c r="J9" s="53">
        <f t="shared" si="4"/>
        <v>0</v>
      </c>
      <c r="K9" s="54" t="str">
        <f t="shared" si="5"/>
        <v/>
      </c>
      <c r="L9" s="55" t="str">
        <f t="shared" si="0"/>
        <v/>
      </c>
      <c r="M9" s="56" t="str">
        <f t="shared" si="0"/>
        <v/>
      </c>
    </row>
    <row r="10" spans="1:13" x14ac:dyDescent="0.25">
      <c r="A10" s="207"/>
      <c r="B10" s="8" t="s">
        <v>7</v>
      </c>
      <c r="C10" s="19">
        <v>365</v>
      </c>
      <c r="D10" s="20">
        <v>25</v>
      </c>
      <c r="E10" s="21">
        <v>366</v>
      </c>
      <c r="F10" s="22">
        <f t="shared" si="1"/>
        <v>756</v>
      </c>
      <c r="G10" s="23">
        <f t="shared" si="2"/>
        <v>2</v>
      </c>
      <c r="H10" s="24">
        <f t="shared" si="6"/>
        <v>0</v>
      </c>
      <c r="I10" s="52">
        <v>0</v>
      </c>
      <c r="J10" s="53">
        <f t="shared" si="4"/>
        <v>3</v>
      </c>
      <c r="K10" s="54">
        <f t="shared" si="5"/>
        <v>35</v>
      </c>
      <c r="L10" s="55" t="str">
        <f t="shared" si="0"/>
        <v/>
      </c>
      <c r="M10" s="56">
        <f t="shared" si="0"/>
        <v>34</v>
      </c>
    </row>
    <row r="11" spans="1:13" x14ac:dyDescent="0.25">
      <c r="A11" s="207"/>
      <c r="B11" s="5" t="s">
        <v>8</v>
      </c>
      <c r="C11" s="19">
        <v>0</v>
      </c>
      <c r="D11" s="20">
        <v>25</v>
      </c>
      <c r="E11" s="21">
        <v>25</v>
      </c>
      <c r="F11" s="22">
        <f t="shared" si="1"/>
        <v>50</v>
      </c>
      <c r="G11" s="23">
        <f t="shared" si="2"/>
        <v>0</v>
      </c>
      <c r="H11" s="24">
        <f t="shared" si="6"/>
        <v>0</v>
      </c>
      <c r="I11" s="52">
        <v>0</v>
      </c>
      <c r="J11" s="53">
        <f t="shared" si="4"/>
        <v>2</v>
      </c>
      <c r="K11" s="54" t="str">
        <f t="shared" si="5"/>
        <v/>
      </c>
      <c r="L11" s="55" t="str">
        <f t="shared" si="0"/>
        <v/>
      </c>
      <c r="M11" s="56" t="str">
        <f t="shared" si="0"/>
        <v/>
      </c>
    </row>
    <row r="12" spans="1:13" ht="15.75" thickBot="1" x14ac:dyDescent="0.3">
      <c r="A12" s="208"/>
      <c r="B12" s="9" t="s">
        <v>9</v>
      </c>
      <c r="C12" s="13">
        <v>0</v>
      </c>
      <c r="D12" s="14">
        <v>0</v>
      </c>
      <c r="E12" s="15">
        <v>0</v>
      </c>
      <c r="F12" s="25">
        <f t="shared" si="1"/>
        <v>0</v>
      </c>
      <c r="G12" s="26">
        <f t="shared" si="2"/>
        <v>0</v>
      </c>
      <c r="H12" s="27">
        <f t="shared" si="6"/>
        <v>0</v>
      </c>
      <c r="I12" s="57">
        <v>0</v>
      </c>
      <c r="J12" s="58">
        <f t="shared" si="4"/>
        <v>0</v>
      </c>
      <c r="K12" s="59" t="str">
        <f t="shared" si="5"/>
        <v/>
      </c>
      <c r="L12" s="60" t="str">
        <f t="shared" si="0"/>
        <v/>
      </c>
      <c r="M12" s="61" t="str">
        <f t="shared" si="0"/>
        <v/>
      </c>
    </row>
    <row r="13" spans="1:13" ht="15" customHeight="1" thickTop="1" x14ac:dyDescent="0.25">
      <c r="A13" s="206" t="s">
        <v>10</v>
      </c>
      <c r="B13" s="1" t="s">
        <v>11</v>
      </c>
      <c r="C13" s="41">
        <v>0</v>
      </c>
      <c r="D13" s="42">
        <v>25</v>
      </c>
      <c r="E13" s="43">
        <v>0</v>
      </c>
      <c r="F13" s="16">
        <f t="shared" ref="F13:F32" si="7">SUM(C13:E13)</f>
        <v>25</v>
      </c>
      <c r="G13" s="17">
        <f t="shared" ref="G13:G32" si="8">IF(C13&gt;100,1,0)+IF(D13&gt;100,1,0)+IF(E13&gt;100,1,0)</f>
        <v>0</v>
      </c>
      <c r="H13" s="18">
        <f t="shared" si="6"/>
        <v>0</v>
      </c>
      <c r="I13" s="47">
        <v>0</v>
      </c>
      <c r="J13" s="48">
        <f t="shared" si="4"/>
        <v>1</v>
      </c>
      <c r="K13" s="49" t="str">
        <f t="shared" si="5"/>
        <v/>
      </c>
      <c r="L13" s="50" t="str">
        <f t="shared" si="0"/>
        <v/>
      </c>
      <c r="M13" s="51" t="str">
        <f t="shared" si="0"/>
        <v/>
      </c>
    </row>
    <row r="14" spans="1:13" x14ac:dyDescent="0.25">
      <c r="A14" s="207"/>
      <c r="B14" s="2" t="s">
        <v>12</v>
      </c>
      <c r="C14" s="19">
        <v>0</v>
      </c>
      <c r="D14" s="20">
        <v>0</v>
      </c>
      <c r="E14" s="21">
        <v>0</v>
      </c>
      <c r="F14" s="22">
        <f t="shared" si="7"/>
        <v>0</v>
      </c>
      <c r="G14" s="23">
        <f t="shared" si="8"/>
        <v>0</v>
      </c>
      <c r="H14" s="24">
        <f t="shared" si="6"/>
        <v>0</v>
      </c>
      <c r="I14" s="52">
        <v>0</v>
      </c>
      <c r="J14" s="53">
        <f t="shared" si="4"/>
        <v>0</v>
      </c>
      <c r="K14" s="54" t="str">
        <f t="shared" si="5"/>
        <v/>
      </c>
      <c r="L14" s="55" t="str">
        <f t="shared" si="0"/>
        <v/>
      </c>
      <c r="M14" s="56" t="str">
        <f t="shared" si="0"/>
        <v/>
      </c>
    </row>
    <row r="15" spans="1:13" x14ac:dyDescent="0.25">
      <c r="A15" s="207"/>
      <c r="B15" s="2" t="s">
        <v>13</v>
      </c>
      <c r="C15" s="19">
        <v>0</v>
      </c>
      <c r="D15" s="20">
        <v>0</v>
      </c>
      <c r="E15" s="21">
        <v>0</v>
      </c>
      <c r="F15" s="22">
        <f t="shared" si="7"/>
        <v>0</v>
      </c>
      <c r="G15" s="23">
        <f t="shared" si="8"/>
        <v>0</v>
      </c>
      <c r="H15" s="24">
        <f t="shared" si="6"/>
        <v>0</v>
      </c>
      <c r="I15" s="52">
        <v>0</v>
      </c>
      <c r="J15" s="53">
        <f t="shared" si="4"/>
        <v>0</v>
      </c>
      <c r="K15" s="54" t="str">
        <f t="shared" si="5"/>
        <v/>
      </c>
      <c r="L15" s="55" t="str">
        <f t="shared" si="0"/>
        <v/>
      </c>
      <c r="M15" s="56" t="str">
        <f t="shared" si="0"/>
        <v/>
      </c>
    </row>
    <row r="16" spans="1:13" x14ac:dyDescent="0.25">
      <c r="A16" s="207"/>
      <c r="B16" s="2" t="s">
        <v>14</v>
      </c>
      <c r="C16" s="19">
        <v>0</v>
      </c>
      <c r="D16" s="20">
        <v>0</v>
      </c>
      <c r="E16" s="21">
        <v>0</v>
      </c>
      <c r="F16" s="22">
        <f t="shared" si="7"/>
        <v>0</v>
      </c>
      <c r="G16" s="23">
        <f t="shared" si="8"/>
        <v>0</v>
      </c>
      <c r="H16" s="24">
        <f t="shared" si="6"/>
        <v>0</v>
      </c>
      <c r="I16" s="52">
        <v>0</v>
      </c>
      <c r="J16" s="53">
        <f t="shared" si="4"/>
        <v>0</v>
      </c>
      <c r="K16" s="54" t="str">
        <f t="shared" si="5"/>
        <v/>
      </c>
      <c r="L16" s="55" t="str">
        <f t="shared" si="0"/>
        <v/>
      </c>
      <c r="M16" s="56" t="str">
        <f t="shared" si="0"/>
        <v/>
      </c>
    </row>
    <row r="17" spans="1:13" x14ac:dyDescent="0.25">
      <c r="A17" s="207"/>
      <c r="B17" s="2" t="s">
        <v>15</v>
      </c>
      <c r="C17" s="19">
        <v>0</v>
      </c>
      <c r="D17" s="20">
        <v>286</v>
      </c>
      <c r="E17" s="21">
        <v>75</v>
      </c>
      <c r="F17" s="22">
        <f t="shared" si="7"/>
        <v>361</v>
      </c>
      <c r="G17" s="23">
        <f t="shared" si="8"/>
        <v>1</v>
      </c>
      <c r="H17" s="24">
        <f t="shared" si="6"/>
        <v>0</v>
      </c>
      <c r="I17" s="52">
        <v>0</v>
      </c>
      <c r="J17" s="53">
        <f t="shared" si="4"/>
        <v>2</v>
      </c>
      <c r="K17" s="54" t="str">
        <f t="shared" si="5"/>
        <v/>
      </c>
      <c r="L17" s="55" t="str">
        <f t="shared" si="0"/>
        <v/>
      </c>
      <c r="M17" s="56" t="str">
        <f t="shared" si="0"/>
        <v/>
      </c>
    </row>
    <row r="18" spans="1:13" x14ac:dyDescent="0.25">
      <c r="A18" s="207"/>
      <c r="B18" s="2" t="s">
        <v>16</v>
      </c>
      <c r="C18" s="19">
        <v>0</v>
      </c>
      <c r="D18" s="20">
        <v>0</v>
      </c>
      <c r="E18" s="21">
        <v>25</v>
      </c>
      <c r="F18" s="22">
        <f t="shared" si="7"/>
        <v>25</v>
      </c>
      <c r="G18" s="23">
        <f t="shared" si="8"/>
        <v>0</v>
      </c>
      <c r="H18" s="24">
        <f t="shared" si="6"/>
        <v>0</v>
      </c>
      <c r="I18" s="52">
        <v>0</v>
      </c>
      <c r="J18" s="53">
        <f t="shared" si="4"/>
        <v>1</v>
      </c>
      <c r="K18" s="54" t="str">
        <f t="shared" si="5"/>
        <v/>
      </c>
      <c r="L18" s="55" t="str">
        <f t="shared" si="0"/>
        <v/>
      </c>
      <c r="M18" s="56" t="str">
        <f t="shared" si="0"/>
        <v/>
      </c>
    </row>
    <row r="19" spans="1:13" x14ac:dyDescent="0.25">
      <c r="A19" s="207"/>
      <c r="B19" s="2" t="s">
        <v>17</v>
      </c>
      <c r="C19" s="19">
        <v>75</v>
      </c>
      <c r="D19" s="20">
        <v>25</v>
      </c>
      <c r="E19" s="21">
        <v>307</v>
      </c>
      <c r="F19" s="22">
        <f t="shared" si="7"/>
        <v>407</v>
      </c>
      <c r="G19" s="23">
        <f t="shared" si="8"/>
        <v>1</v>
      </c>
      <c r="H19" s="24">
        <f t="shared" si="6"/>
        <v>0</v>
      </c>
      <c r="I19" s="52">
        <v>0</v>
      </c>
      <c r="J19" s="53">
        <f t="shared" si="4"/>
        <v>3</v>
      </c>
      <c r="K19" s="54" t="str">
        <f t="shared" si="5"/>
        <v/>
      </c>
      <c r="L19" s="55" t="str">
        <f t="shared" ref="L19:L43" si="9">IF(IF(D19&gt;400, 500-D19,IF(D19&gt;300,400-D19,0))=0,"",IF(D19&gt;400, 500-D19,IF(D19&gt;300,400-D19,0)))</f>
        <v/>
      </c>
      <c r="M19" s="56">
        <f t="shared" ref="M19:M43" si="10">IF(IF(E19&gt;400, 500-E19,IF(E19&gt;300,400-E19,0))=0,"",IF(E19&gt;400, 500-E19,IF(E19&gt;300,400-E19,0)))</f>
        <v>93</v>
      </c>
    </row>
    <row r="20" spans="1:13" x14ac:dyDescent="0.25">
      <c r="A20" s="207"/>
      <c r="B20" s="2" t="s">
        <v>18</v>
      </c>
      <c r="C20" s="19">
        <v>0</v>
      </c>
      <c r="D20" s="20">
        <v>0</v>
      </c>
      <c r="E20" s="21">
        <v>0</v>
      </c>
      <c r="F20" s="22">
        <f t="shared" si="7"/>
        <v>0</v>
      </c>
      <c r="G20" s="23">
        <f t="shared" si="8"/>
        <v>0</v>
      </c>
      <c r="H20" s="24">
        <f t="shared" si="6"/>
        <v>0</v>
      </c>
      <c r="I20" s="52">
        <v>0</v>
      </c>
      <c r="J20" s="53">
        <f t="shared" si="4"/>
        <v>0</v>
      </c>
      <c r="K20" s="54" t="str">
        <f t="shared" si="5"/>
        <v/>
      </c>
      <c r="L20" s="55" t="str">
        <f t="shared" si="9"/>
        <v/>
      </c>
      <c r="M20" s="56" t="str">
        <f t="shared" si="10"/>
        <v/>
      </c>
    </row>
    <row r="21" spans="1:13" x14ac:dyDescent="0.25">
      <c r="A21" s="207"/>
      <c r="B21" s="2" t="s">
        <v>19</v>
      </c>
      <c r="C21" s="19">
        <v>25</v>
      </c>
      <c r="D21" s="20">
        <v>75</v>
      </c>
      <c r="E21" s="21">
        <v>0</v>
      </c>
      <c r="F21" s="22">
        <f t="shared" si="7"/>
        <v>100</v>
      </c>
      <c r="G21" s="23">
        <f t="shared" si="8"/>
        <v>0</v>
      </c>
      <c r="H21" s="24">
        <f t="shared" si="6"/>
        <v>0</v>
      </c>
      <c r="I21" s="52">
        <v>0</v>
      </c>
      <c r="J21" s="53">
        <f t="shared" si="4"/>
        <v>2</v>
      </c>
      <c r="K21" s="54" t="str">
        <f t="shared" si="5"/>
        <v/>
      </c>
      <c r="L21" s="55" t="str">
        <f t="shared" si="9"/>
        <v/>
      </c>
      <c r="M21" s="56" t="str">
        <f t="shared" si="10"/>
        <v/>
      </c>
    </row>
    <row r="22" spans="1:13" x14ac:dyDescent="0.25">
      <c r="A22" s="207"/>
      <c r="B22" s="2" t="s">
        <v>20</v>
      </c>
      <c r="C22" s="19">
        <v>0</v>
      </c>
      <c r="D22" s="20">
        <v>25</v>
      </c>
      <c r="E22" s="21">
        <v>307</v>
      </c>
      <c r="F22" s="22">
        <f t="shared" si="7"/>
        <v>332</v>
      </c>
      <c r="G22" s="23">
        <f t="shared" si="8"/>
        <v>1</v>
      </c>
      <c r="H22" s="24">
        <f t="shared" si="6"/>
        <v>0</v>
      </c>
      <c r="I22" s="52">
        <v>0</v>
      </c>
      <c r="J22" s="53">
        <f t="shared" si="4"/>
        <v>2</v>
      </c>
      <c r="K22" s="54" t="str">
        <f t="shared" si="5"/>
        <v/>
      </c>
      <c r="L22" s="55" t="str">
        <f t="shared" si="9"/>
        <v/>
      </c>
      <c r="M22" s="56">
        <f t="shared" si="10"/>
        <v>93</v>
      </c>
    </row>
    <row r="23" spans="1:13" ht="15" customHeight="1" x14ac:dyDescent="0.25">
      <c r="A23" s="207"/>
      <c r="B23" s="2" t="s">
        <v>21</v>
      </c>
      <c r="C23" s="19">
        <v>0</v>
      </c>
      <c r="D23" s="20">
        <v>50</v>
      </c>
      <c r="E23" s="21">
        <v>344</v>
      </c>
      <c r="F23" s="22">
        <f t="shared" si="7"/>
        <v>394</v>
      </c>
      <c r="G23" s="23">
        <f t="shared" si="8"/>
        <v>1</v>
      </c>
      <c r="H23" s="24">
        <f t="shared" si="6"/>
        <v>0</v>
      </c>
      <c r="I23" s="52">
        <v>0</v>
      </c>
      <c r="J23" s="53">
        <f t="shared" si="4"/>
        <v>2</v>
      </c>
      <c r="K23" s="54" t="str">
        <f t="shared" si="5"/>
        <v/>
      </c>
      <c r="L23" s="55" t="str">
        <f t="shared" si="9"/>
        <v/>
      </c>
      <c r="M23" s="56">
        <f t="shared" si="10"/>
        <v>56</v>
      </c>
    </row>
    <row r="24" spans="1:13" x14ac:dyDescent="0.25">
      <c r="A24" s="207"/>
      <c r="B24" s="2" t="s">
        <v>22</v>
      </c>
      <c r="C24" s="19">
        <v>0</v>
      </c>
      <c r="D24" s="20">
        <v>0</v>
      </c>
      <c r="E24" s="21">
        <v>0</v>
      </c>
      <c r="F24" s="22">
        <f t="shared" si="7"/>
        <v>0</v>
      </c>
      <c r="G24" s="23">
        <f t="shared" si="8"/>
        <v>0</v>
      </c>
      <c r="H24" s="24">
        <f t="shared" si="6"/>
        <v>0</v>
      </c>
      <c r="I24" s="52">
        <v>0</v>
      </c>
      <c r="J24" s="53">
        <f t="shared" si="4"/>
        <v>0</v>
      </c>
      <c r="K24" s="54" t="str">
        <f t="shared" si="5"/>
        <v/>
      </c>
      <c r="L24" s="55" t="str">
        <f t="shared" si="9"/>
        <v/>
      </c>
      <c r="M24" s="56" t="str">
        <f t="shared" si="10"/>
        <v/>
      </c>
    </row>
    <row r="25" spans="1:13" x14ac:dyDescent="0.25">
      <c r="A25" s="207"/>
      <c r="B25" s="2" t="s">
        <v>23</v>
      </c>
      <c r="C25" s="19">
        <v>50</v>
      </c>
      <c r="D25" s="20">
        <v>364</v>
      </c>
      <c r="E25" s="21">
        <v>368</v>
      </c>
      <c r="F25" s="22">
        <f t="shared" si="7"/>
        <v>782</v>
      </c>
      <c r="G25" s="23">
        <f t="shared" si="8"/>
        <v>2</v>
      </c>
      <c r="H25" s="24">
        <f t="shared" si="6"/>
        <v>0</v>
      </c>
      <c r="I25" s="52">
        <v>0</v>
      </c>
      <c r="J25" s="53">
        <f t="shared" si="4"/>
        <v>3</v>
      </c>
      <c r="K25" s="54" t="str">
        <f t="shared" si="5"/>
        <v/>
      </c>
      <c r="L25" s="55">
        <f t="shared" si="9"/>
        <v>36</v>
      </c>
      <c r="M25" s="56">
        <f t="shared" si="10"/>
        <v>32</v>
      </c>
    </row>
    <row r="26" spans="1:13" x14ac:dyDescent="0.25">
      <c r="A26" s="207"/>
      <c r="B26" s="2" t="s">
        <v>24</v>
      </c>
      <c r="C26" s="19">
        <v>25</v>
      </c>
      <c r="D26" s="20">
        <v>0</v>
      </c>
      <c r="E26" s="21">
        <v>25</v>
      </c>
      <c r="F26" s="22">
        <f t="shared" si="7"/>
        <v>50</v>
      </c>
      <c r="G26" s="23">
        <f t="shared" si="8"/>
        <v>0</v>
      </c>
      <c r="H26" s="24">
        <f t="shared" si="6"/>
        <v>0</v>
      </c>
      <c r="I26" s="52">
        <v>0</v>
      </c>
      <c r="J26" s="53">
        <f t="shared" si="4"/>
        <v>2</v>
      </c>
      <c r="K26" s="54" t="str">
        <f t="shared" si="5"/>
        <v/>
      </c>
      <c r="L26" s="55" t="str">
        <f t="shared" si="9"/>
        <v/>
      </c>
      <c r="M26" s="56" t="str">
        <f t="shared" si="10"/>
        <v/>
      </c>
    </row>
    <row r="27" spans="1:13" x14ac:dyDescent="0.25">
      <c r="A27" s="207"/>
      <c r="B27" s="2" t="s">
        <v>25</v>
      </c>
      <c r="C27" s="19">
        <v>354</v>
      </c>
      <c r="D27" s="20">
        <v>50</v>
      </c>
      <c r="E27" s="21">
        <v>355</v>
      </c>
      <c r="F27" s="22">
        <f t="shared" si="7"/>
        <v>759</v>
      </c>
      <c r="G27" s="23">
        <f t="shared" si="8"/>
        <v>2</v>
      </c>
      <c r="H27" s="24">
        <f t="shared" si="6"/>
        <v>0</v>
      </c>
      <c r="I27" s="52">
        <v>0</v>
      </c>
      <c r="J27" s="53">
        <f t="shared" si="4"/>
        <v>3</v>
      </c>
      <c r="K27" s="54">
        <f t="shared" si="5"/>
        <v>46</v>
      </c>
      <c r="L27" s="55" t="str">
        <f t="shared" si="9"/>
        <v/>
      </c>
      <c r="M27" s="56">
        <f t="shared" si="10"/>
        <v>45</v>
      </c>
    </row>
    <row r="28" spans="1:13" x14ac:dyDescent="0.25">
      <c r="A28" s="207"/>
      <c r="B28" s="2" t="s">
        <v>26</v>
      </c>
      <c r="C28" s="19">
        <v>0</v>
      </c>
      <c r="D28" s="20">
        <v>0</v>
      </c>
      <c r="E28" s="21">
        <v>25</v>
      </c>
      <c r="F28" s="22">
        <f t="shared" si="7"/>
        <v>25</v>
      </c>
      <c r="G28" s="23">
        <f t="shared" si="8"/>
        <v>0</v>
      </c>
      <c r="H28" s="24">
        <f t="shared" si="6"/>
        <v>0</v>
      </c>
      <c r="I28" s="52">
        <v>0</v>
      </c>
      <c r="J28" s="53">
        <f t="shared" si="4"/>
        <v>1</v>
      </c>
      <c r="K28" s="54" t="str">
        <f t="shared" si="5"/>
        <v/>
      </c>
      <c r="L28" s="55" t="str">
        <f t="shared" si="9"/>
        <v/>
      </c>
      <c r="M28" s="56" t="str">
        <f t="shared" si="10"/>
        <v/>
      </c>
    </row>
    <row r="29" spans="1:13" x14ac:dyDescent="0.25">
      <c r="A29" s="207"/>
      <c r="B29" s="2" t="s">
        <v>27</v>
      </c>
      <c r="C29" s="19">
        <v>25</v>
      </c>
      <c r="D29" s="20">
        <v>75</v>
      </c>
      <c r="E29" s="21">
        <v>75</v>
      </c>
      <c r="F29" s="22">
        <f t="shared" si="7"/>
        <v>175</v>
      </c>
      <c r="G29" s="23">
        <f t="shared" si="8"/>
        <v>0</v>
      </c>
      <c r="H29" s="24">
        <f t="shared" si="6"/>
        <v>0</v>
      </c>
      <c r="I29" s="52">
        <v>0</v>
      </c>
      <c r="J29" s="53">
        <f t="shared" si="4"/>
        <v>3</v>
      </c>
      <c r="K29" s="54" t="str">
        <f t="shared" si="5"/>
        <v/>
      </c>
      <c r="L29" s="55" t="str">
        <f t="shared" si="9"/>
        <v/>
      </c>
      <c r="M29" s="56" t="str">
        <f t="shared" si="10"/>
        <v/>
      </c>
    </row>
    <row r="30" spans="1:13" x14ac:dyDescent="0.25">
      <c r="A30" s="207"/>
      <c r="B30" s="2" t="s">
        <v>28</v>
      </c>
      <c r="C30" s="19">
        <v>331</v>
      </c>
      <c r="D30" s="20">
        <v>382</v>
      </c>
      <c r="E30" s="21">
        <v>25</v>
      </c>
      <c r="F30" s="22">
        <f t="shared" si="7"/>
        <v>738</v>
      </c>
      <c r="G30" s="23">
        <f t="shared" si="8"/>
        <v>2</v>
      </c>
      <c r="H30" s="24">
        <f t="shared" si="6"/>
        <v>1</v>
      </c>
      <c r="I30" s="52">
        <v>1</v>
      </c>
      <c r="J30" s="53">
        <f t="shared" si="4"/>
        <v>3</v>
      </c>
      <c r="K30" s="54">
        <f t="shared" si="5"/>
        <v>69</v>
      </c>
      <c r="L30" s="55">
        <v>68</v>
      </c>
      <c r="M30" s="56" t="str">
        <f t="shared" si="10"/>
        <v/>
      </c>
    </row>
    <row r="31" spans="1:13" x14ac:dyDescent="0.25">
      <c r="A31" s="207"/>
      <c r="B31" s="2" t="s">
        <v>29</v>
      </c>
      <c r="C31" s="19">
        <v>0</v>
      </c>
      <c r="D31" s="20">
        <v>25</v>
      </c>
      <c r="E31" s="21">
        <v>0</v>
      </c>
      <c r="F31" s="22">
        <f t="shared" si="7"/>
        <v>25</v>
      </c>
      <c r="G31" s="23">
        <f t="shared" si="8"/>
        <v>0</v>
      </c>
      <c r="H31" s="24">
        <f t="shared" si="6"/>
        <v>0</v>
      </c>
      <c r="I31" s="52">
        <v>0</v>
      </c>
      <c r="J31" s="53">
        <f t="shared" si="4"/>
        <v>1</v>
      </c>
      <c r="K31" s="54" t="str">
        <f t="shared" si="5"/>
        <v/>
      </c>
      <c r="L31" s="55" t="str">
        <f t="shared" si="9"/>
        <v/>
      </c>
      <c r="M31" s="56" t="str">
        <f t="shared" si="10"/>
        <v/>
      </c>
    </row>
    <row r="32" spans="1:13" ht="15.75" thickBot="1" x14ac:dyDescent="0.3">
      <c r="A32" s="208"/>
      <c r="B32" s="3" t="s">
        <v>30</v>
      </c>
      <c r="C32" s="13">
        <v>25</v>
      </c>
      <c r="D32" s="14">
        <v>0</v>
      </c>
      <c r="E32" s="15">
        <v>305</v>
      </c>
      <c r="F32" s="25">
        <f t="shared" si="7"/>
        <v>330</v>
      </c>
      <c r="G32" s="26">
        <f t="shared" si="8"/>
        <v>1</v>
      </c>
      <c r="H32" s="27">
        <f t="shared" si="6"/>
        <v>0</v>
      </c>
      <c r="I32" s="57">
        <v>0</v>
      </c>
      <c r="J32" s="58">
        <f t="shared" si="4"/>
        <v>2</v>
      </c>
      <c r="K32" s="59" t="str">
        <f t="shared" si="5"/>
        <v/>
      </c>
      <c r="L32" s="60" t="str">
        <f t="shared" si="9"/>
        <v/>
      </c>
      <c r="M32" s="61">
        <f t="shared" si="10"/>
        <v>95</v>
      </c>
    </row>
    <row r="33" spans="1:13" ht="15.75" thickTop="1" x14ac:dyDescent="0.25">
      <c r="A33" s="206" t="s">
        <v>31</v>
      </c>
      <c r="B33" s="1" t="s">
        <v>32</v>
      </c>
      <c r="C33" s="41">
        <v>0</v>
      </c>
      <c r="D33" s="42">
        <v>0</v>
      </c>
      <c r="E33" s="43"/>
      <c r="F33" s="16">
        <f t="shared" ref="F33:F39" si="11">SUM(C33:E33)</f>
        <v>0</v>
      </c>
      <c r="G33" s="17">
        <f t="shared" ref="G33:G39" si="12">IF(C33&gt;100,1,0)+IF(D33&gt;100,1,0)+IF(E33&gt;100,1,0)</f>
        <v>0</v>
      </c>
      <c r="H33" s="18">
        <f t="shared" si="6"/>
        <v>0</v>
      </c>
      <c r="I33" s="47">
        <v>0</v>
      </c>
      <c r="J33" s="48">
        <f t="shared" si="4"/>
        <v>0</v>
      </c>
      <c r="K33" s="49" t="str">
        <f t="shared" si="5"/>
        <v/>
      </c>
      <c r="L33" s="50" t="str">
        <f t="shared" si="9"/>
        <v/>
      </c>
      <c r="M33" s="51" t="str">
        <f t="shared" si="10"/>
        <v/>
      </c>
    </row>
    <row r="34" spans="1:13" x14ac:dyDescent="0.25">
      <c r="A34" s="207"/>
      <c r="B34" s="2" t="s">
        <v>33</v>
      </c>
      <c r="C34" s="19">
        <v>0</v>
      </c>
      <c r="D34" s="20">
        <v>25</v>
      </c>
      <c r="E34" s="21"/>
      <c r="F34" s="22">
        <f t="shared" si="11"/>
        <v>25</v>
      </c>
      <c r="G34" s="23">
        <f t="shared" si="12"/>
        <v>0</v>
      </c>
      <c r="H34" s="24">
        <f t="shared" si="6"/>
        <v>0</v>
      </c>
      <c r="I34" s="52">
        <v>0</v>
      </c>
      <c r="J34" s="53">
        <f t="shared" si="4"/>
        <v>1</v>
      </c>
      <c r="K34" s="54" t="str">
        <f t="shared" si="5"/>
        <v/>
      </c>
      <c r="L34" s="55" t="str">
        <f t="shared" si="9"/>
        <v/>
      </c>
      <c r="M34" s="56" t="str">
        <f t="shared" si="10"/>
        <v/>
      </c>
    </row>
    <row r="35" spans="1:13" x14ac:dyDescent="0.25">
      <c r="A35" s="207"/>
      <c r="B35" s="2" t="s">
        <v>34</v>
      </c>
      <c r="C35" s="19">
        <v>25</v>
      </c>
      <c r="D35" s="20">
        <v>125</v>
      </c>
      <c r="E35" s="21"/>
      <c r="F35" s="22">
        <f t="shared" si="11"/>
        <v>150</v>
      </c>
      <c r="G35" s="23">
        <f t="shared" si="12"/>
        <v>1</v>
      </c>
      <c r="H35" s="24">
        <f t="shared" si="6"/>
        <v>0</v>
      </c>
      <c r="I35" s="52">
        <v>0</v>
      </c>
      <c r="J35" s="53">
        <f t="shared" si="4"/>
        <v>2</v>
      </c>
      <c r="K35" s="54" t="str">
        <f t="shared" si="5"/>
        <v/>
      </c>
      <c r="L35" s="55" t="str">
        <f t="shared" si="9"/>
        <v/>
      </c>
      <c r="M35" s="56" t="str">
        <f t="shared" si="10"/>
        <v/>
      </c>
    </row>
    <row r="36" spans="1:13" x14ac:dyDescent="0.25">
      <c r="A36" s="207"/>
      <c r="B36" s="2" t="s">
        <v>35</v>
      </c>
      <c r="C36" s="19">
        <v>440</v>
      </c>
      <c r="D36" s="20">
        <v>50</v>
      </c>
      <c r="E36" s="21"/>
      <c r="F36" s="22">
        <f t="shared" si="11"/>
        <v>490</v>
      </c>
      <c r="G36" s="23">
        <f t="shared" si="12"/>
        <v>1</v>
      </c>
      <c r="H36" s="24">
        <f t="shared" si="6"/>
        <v>1</v>
      </c>
      <c r="I36" s="52">
        <v>1</v>
      </c>
      <c r="J36" s="53">
        <f t="shared" si="4"/>
        <v>2</v>
      </c>
      <c r="K36" s="54">
        <f t="shared" si="5"/>
        <v>60</v>
      </c>
      <c r="L36" s="55" t="str">
        <f t="shared" si="9"/>
        <v/>
      </c>
      <c r="M36" s="56" t="str">
        <f t="shared" si="10"/>
        <v/>
      </c>
    </row>
    <row r="37" spans="1:13" x14ac:dyDescent="0.25">
      <c r="A37" s="207"/>
      <c r="B37" s="2" t="s">
        <v>36</v>
      </c>
      <c r="C37" s="19">
        <v>0</v>
      </c>
      <c r="D37" s="20">
        <v>0</v>
      </c>
      <c r="E37" s="21"/>
      <c r="F37" s="22">
        <f t="shared" si="11"/>
        <v>0</v>
      </c>
      <c r="G37" s="23">
        <f t="shared" si="12"/>
        <v>0</v>
      </c>
      <c r="H37" s="24">
        <f t="shared" si="6"/>
        <v>0</v>
      </c>
      <c r="I37" s="52">
        <v>0</v>
      </c>
      <c r="J37" s="53">
        <f t="shared" si="4"/>
        <v>0</v>
      </c>
      <c r="K37" s="54" t="str">
        <f t="shared" si="5"/>
        <v/>
      </c>
      <c r="L37" s="55" t="str">
        <f t="shared" si="9"/>
        <v/>
      </c>
      <c r="M37" s="56" t="str">
        <f t="shared" si="10"/>
        <v/>
      </c>
    </row>
    <row r="38" spans="1:13" x14ac:dyDescent="0.25">
      <c r="A38" s="207"/>
      <c r="B38" s="2" t="s">
        <v>37</v>
      </c>
      <c r="C38" s="19">
        <v>0</v>
      </c>
      <c r="D38" s="20">
        <v>471</v>
      </c>
      <c r="E38" s="21"/>
      <c r="F38" s="22">
        <f t="shared" si="11"/>
        <v>471</v>
      </c>
      <c r="G38" s="23">
        <f t="shared" si="12"/>
        <v>1</v>
      </c>
      <c r="H38" s="24">
        <v>2</v>
      </c>
      <c r="I38" s="52">
        <v>1</v>
      </c>
      <c r="J38" s="53">
        <f t="shared" si="4"/>
        <v>1</v>
      </c>
      <c r="K38" s="54" t="str">
        <f t="shared" si="5"/>
        <v/>
      </c>
      <c r="L38" s="55">
        <f t="shared" si="9"/>
        <v>29</v>
      </c>
      <c r="M38" s="56" t="str">
        <f t="shared" si="10"/>
        <v/>
      </c>
    </row>
    <row r="39" spans="1:13" ht="15.75" thickBot="1" x14ac:dyDescent="0.3">
      <c r="A39" s="208"/>
      <c r="B39" s="3" t="s">
        <v>38</v>
      </c>
      <c r="C39" s="13">
        <v>412</v>
      </c>
      <c r="D39" s="14">
        <v>357</v>
      </c>
      <c r="E39" s="15">
        <v>363</v>
      </c>
      <c r="F39" s="25">
        <f t="shared" si="11"/>
        <v>1132</v>
      </c>
      <c r="G39" s="26">
        <f t="shared" si="12"/>
        <v>3</v>
      </c>
      <c r="H39" s="27">
        <f t="shared" si="6"/>
        <v>1</v>
      </c>
      <c r="I39" s="57">
        <v>1</v>
      </c>
      <c r="J39" s="58">
        <f t="shared" si="4"/>
        <v>3</v>
      </c>
      <c r="K39" s="59">
        <f t="shared" si="5"/>
        <v>88</v>
      </c>
      <c r="L39" s="60">
        <f t="shared" si="9"/>
        <v>43</v>
      </c>
      <c r="M39" s="61">
        <f t="shared" si="10"/>
        <v>37</v>
      </c>
    </row>
    <row r="40" spans="1:13" ht="15.75" thickTop="1" x14ac:dyDescent="0.25">
      <c r="A40" s="206" t="s">
        <v>46</v>
      </c>
      <c r="B40" s="10" t="s">
        <v>39</v>
      </c>
      <c r="C40" s="28">
        <v>50</v>
      </c>
      <c r="D40" s="42">
        <v>50</v>
      </c>
      <c r="E40" s="43">
        <v>100</v>
      </c>
      <c r="F40" s="16">
        <f t="shared" ref="F40:F43" si="13">SUM(C40:E40)</f>
        <v>200</v>
      </c>
      <c r="G40" s="17">
        <f t="shared" ref="G40:G43" si="14">IF(C40&gt;100,1,0)+IF(D40&gt;100,1,0)+IF(E40&gt;100,1,0)</f>
        <v>0</v>
      </c>
      <c r="H40" s="18">
        <f t="shared" si="6"/>
        <v>0</v>
      </c>
      <c r="I40" s="47">
        <f t="shared" ref="I40:I43" si="15">IF(G40&gt;1,1,0)+IF(H40&gt;1,1,0)</f>
        <v>0</v>
      </c>
      <c r="J40" s="48">
        <f t="shared" si="4"/>
        <v>3</v>
      </c>
      <c r="K40" s="49" t="str">
        <f t="shared" si="5"/>
        <v/>
      </c>
      <c r="L40" s="50" t="str">
        <f t="shared" si="9"/>
        <v/>
      </c>
      <c r="M40" s="51" t="str">
        <f t="shared" si="10"/>
        <v/>
      </c>
    </row>
    <row r="41" spans="1:13" x14ac:dyDescent="0.25">
      <c r="A41" s="207"/>
      <c r="B41" s="11" t="s">
        <v>40</v>
      </c>
      <c r="C41" s="29">
        <v>25</v>
      </c>
      <c r="D41" s="20">
        <v>0</v>
      </c>
      <c r="E41" s="21">
        <v>0</v>
      </c>
      <c r="F41" s="22">
        <f t="shared" si="13"/>
        <v>25</v>
      </c>
      <c r="G41" s="23">
        <f t="shared" si="14"/>
        <v>0</v>
      </c>
      <c r="H41" s="24">
        <f t="shared" si="6"/>
        <v>0</v>
      </c>
      <c r="I41" s="52">
        <f t="shared" si="15"/>
        <v>0</v>
      </c>
      <c r="J41" s="53">
        <f t="shared" si="4"/>
        <v>1</v>
      </c>
      <c r="K41" s="54" t="str">
        <f t="shared" si="5"/>
        <v/>
      </c>
      <c r="L41" s="55" t="str">
        <f t="shared" si="9"/>
        <v/>
      </c>
      <c r="M41" s="56" t="str">
        <f t="shared" si="10"/>
        <v/>
      </c>
    </row>
    <row r="42" spans="1:13" x14ac:dyDescent="0.25">
      <c r="A42" s="207"/>
      <c r="B42" s="11" t="s">
        <v>9</v>
      </c>
      <c r="C42" s="29">
        <v>0</v>
      </c>
      <c r="D42" s="20">
        <v>0</v>
      </c>
      <c r="E42" s="21">
        <v>0</v>
      </c>
      <c r="F42" s="22">
        <f t="shared" si="13"/>
        <v>0</v>
      </c>
      <c r="G42" s="23">
        <f t="shared" si="14"/>
        <v>0</v>
      </c>
      <c r="H42" s="24">
        <f t="shared" si="6"/>
        <v>0</v>
      </c>
      <c r="I42" s="52">
        <f t="shared" si="15"/>
        <v>0</v>
      </c>
      <c r="J42" s="53">
        <f t="shared" si="4"/>
        <v>0</v>
      </c>
      <c r="K42" s="54" t="str">
        <f t="shared" si="5"/>
        <v/>
      </c>
      <c r="L42" s="55" t="str">
        <f t="shared" si="9"/>
        <v/>
      </c>
      <c r="M42" s="56" t="str">
        <f t="shared" si="10"/>
        <v/>
      </c>
    </row>
    <row r="43" spans="1:13" ht="15.75" thickBot="1" x14ac:dyDescent="0.3">
      <c r="A43" s="208"/>
      <c r="B43" s="12" t="s">
        <v>41</v>
      </c>
      <c r="C43" s="30">
        <v>25</v>
      </c>
      <c r="D43" s="14">
        <v>100</v>
      </c>
      <c r="E43" s="15">
        <v>25</v>
      </c>
      <c r="F43" s="25">
        <f t="shared" si="13"/>
        <v>150</v>
      </c>
      <c r="G43" s="26">
        <f t="shared" si="14"/>
        <v>0</v>
      </c>
      <c r="H43" s="27">
        <f t="shared" si="6"/>
        <v>0</v>
      </c>
      <c r="I43" s="57">
        <f t="shared" si="15"/>
        <v>0</v>
      </c>
      <c r="J43" s="58">
        <f t="shared" si="4"/>
        <v>3</v>
      </c>
      <c r="K43" s="59" t="str">
        <f t="shared" si="5"/>
        <v/>
      </c>
      <c r="L43" s="60" t="str">
        <f t="shared" si="9"/>
        <v/>
      </c>
      <c r="M43" s="61" t="str">
        <f t="shared" si="10"/>
        <v/>
      </c>
    </row>
    <row r="44" spans="1:13" ht="16.5" thickTop="1" thickBot="1" x14ac:dyDescent="0.3">
      <c r="A44" s="33" t="s">
        <v>49</v>
      </c>
      <c r="B44" s="33">
        <f>COUNTA(B3:B43)</f>
        <v>41</v>
      </c>
      <c r="C44" s="38"/>
      <c r="D44" s="39"/>
      <c r="E44" s="40"/>
      <c r="F44" s="37"/>
      <c r="G44" s="36">
        <f>SUM(G3:G43)</f>
        <v>21</v>
      </c>
      <c r="H44" s="35">
        <f>SUM(H3:H43)</f>
        <v>6</v>
      </c>
      <c r="I44" s="34">
        <f>SUM(I3:I43)</f>
        <v>5</v>
      </c>
      <c r="J44" s="62">
        <f>COUNTIF(J3:J43,"&gt;0")</f>
        <v>30</v>
      </c>
      <c r="K44" s="44"/>
      <c r="L44" s="45"/>
      <c r="M44" s="46"/>
    </row>
    <row r="45" spans="1:13" ht="16.5" thickTop="1" thickBot="1" x14ac:dyDescent="0.3">
      <c r="A45" s="33" t="s">
        <v>50</v>
      </c>
      <c r="B45" s="33"/>
      <c r="C45" s="38">
        <f>MAX(C3:C43)</f>
        <v>440</v>
      </c>
      <c r="D45" s="39">
        <f t="shared" ref="D45:H45" si="16">MAX(D3:D43)</f>
        <v>471</v>
      </c>
      <c r="E45" s="40">
        <f t="shared" si="16"/>
        <v>368</v>
      </c>
      <c r="F45" s="37">
        <f t="shared" si="16"/>
        <v>1132</v>
      </c>
      <c r="G45" s="36">
        <f t="shared" si="16"/>
        <v>3</v>
      </c>
      <c r="H45" s="35">
        <f t="shared" si="16"/>
        <v>2</v>
      </c>
      <c r="I45" s="34"/>
      <c r="J45" s="62"/>
      <c r="K45" s="44">
        <f>MAX(K3:K43)</f>
        <v>88</v>
      </c>
      <c r="L45" s="45">
        <f t="shared" ref="L45:M45" si="17">MAX(L3:L43)</f>
        <v>69</v>
      </c>
      <c r="M45" s="46">
        <f t="shared" si="17"/>
        <v>95</v>
      </c>
    </row>
    <row r="46" spans="1:13" ht="16.5" thickTop="1" thickBot="1" x14ac:dyDescent="0.3">
      <c r="A46" s="33" t="s">
        <v>54</v>
      </c>
      <c r="B46" s="33"/>
      <c r="C46" s="38"/>
      <c r="D46" s="39"/>
      <c r="E46" s="40"/>
      <c r="F46" s="37"/>
      <c r="G46" s="36"/>
      <c r="H46" s="35"/>
      <c r="I46" s="34"/>
      <c r="J46" s="62"/>
      <c r="K46" s="44">
        <f>MIN(K3:K43)</f>
        <v>35</v>
      </c>
      <c r="L46" s="45">
        <f t="shared" ref="L46:M46" si="18">MIN(L3:L43)</f>
        <v>29</v>
      </c>
      <c r="M46" s="46">
        <f t="shared" si="18"/>
        <v>32</v>
      </c>
    </row>
    <row r="47" spans="1:13" ht="16.5" thickTop="1" thickBot="1" x14ac:dyDescent="0.3">
      <c r="A47" s="33" t="s">
        <v>55</v>
      </c>
      <c r="B47" s="33"/>
      <c r="C47" s="38"/>
      <c r="D47" s="39"/>
      <c r="E47" s="40"/>
      <c r="F47" s="37"/>
      <c r="G47" s="36"/>
      <c r="H47" s="35"/>
      <c r="I47" s="34"/>
      <c r="J47" s="62"/>
      <c r="K47" s="63">
        <f>AVERAGEIF(K3:K43,"&gt;10")</f>
        <v>59.6</v>
      </c>
      <c r="L47" s="64">
        <f>AVERAGEIF(L3:L43,"&gt;10")</f>
        <v>49</v>
      </c>
      <c r="M47" s="65">
        <f>AVERAGEIF(M3:M43,"&gt;10")</f>
        <v>60.625</v>
      </c>
    </row>
    <row r="48" spans="1:13" ht="15.75" thickTop="1" x14ac:dyDescent="0.25"/>
  </sheetData>
  <mergeCells count="12">
    <mergeCell ref="K1:M1"/>
    <mergeCell ref="A40:A43"/>
    <mergeCell ref="A1:B2"/>
    <mergeCell ref="G1:G2"/>
    <mergeCell ref="F1:F2"/>
    <mergeCell ref="C1:E1"/>
    <mergeCell ref="A3:A12"/>
    <mergeCell ref="J1:J2"/>
    <mergeCell ref="H1:H2"/>
    <mergeCell ref="I1:I2"/>
    <mergeCell ref="A13:A32"/>
    <mergeCell ref="A33:A39"/>
  </mergeCells>
  <pageMargins left="0.7" right="0.7" top="0.75" bottom="0.75" header="0.3" footer="0.3"/>
  <pageSetup orientation="portrait" r:id="rId1"/>
  <ignoredErrors>
    <ignoredError sqref="D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2013</vt:lpstr>
    </vt:vector>
  </TitlesOfParts>
  <Company>Lockheed Martin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Burnside</dc:creator>
  <cp:lastModifiedBy>Richard Burnside</cp:lastModifiedBy>
  <dcterms:created xsi:type="dcterms:W3CDTF">2014-04-29T18:36:03Z</dcterms:created>
  <dcterms:modified xsi:type="dcterms:W3CDTF">2014-06-23T18:55:18Z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ACCT01\rburnsid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</Properties>
</file>