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COURS IDP 2A 2016-2017\ROBERT\"/>
    </mc:Choice>
  </mc:AlternateContent>
  <bookViews>
    <workbookView xWindow="0" yWindow="0" windowWidth="20490" windowHeight="90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24" i="1"/>
  <c r="H22" i="1" s="1"/>
  <c r="P3" i="1" l="1"/>
  <c r="T5" i="1"/>
  <c r="S5" i="1"/>
  <c r="R5" i="1"/>
  <c r="Q5" i="1"/>
  <c r="Q3" i="1"/>
  <c r="O3" i="1"/>
  <c r="B27" i="1" l="1"/>
  <c r="B20" i="1" s="1"/>
  <c r="D15" i="1"/>
  <c r="H14" i="1" l="1"/>
  <c r="H15" i="1"/>
  <c r="B19" i="1"/>
  <c r="F14" i="1" s="1"/>
  <c r="M14" i="1"/>
  <c r="M15" i="1"/>
  <c r="D16" i="1"/>
  <c r="G14" i="1" l="1"/>
  <c r="K19" i="1"/>
  <c r="M16" i="1"/>
  <c r="H16" i="1"/>
  <c r="F29" i="1"/>
  <c r="F20" i="1"/>
  <c r="K30" i="1"/>
  <c r="K16" i="1"/>
  <c r="F31" i="1"/>
  <c r="F38" i="1"/>
  <c r="K33" i="1"/>
  <c r="K23" i="1"/>
  <c r="K35" i="1"/>
  <c r="K20" i="1"/>
  <c r="K37" i="1"/>
  <c r="K38" i="1"/>
  <c r="K28" i="1"/>
  <c r="K34" i="1"/>
  <c r="F19" i="1"/>
  <c r="K25" i="1"/>
  <c r="F25" i="1"/>
  <c r="F23" i="1"/>
  <c r="F16" i="1"/>
  <c r="F22" i="1"/>
  <c r="K18" i="1"/>
  <c r="F26" i="1"/>
  <c r="F28" i="1"/>
  <c r="K17" i="1"/>
  <c r="K24" i="1"/>
  <c r="F17" i="1"/>
  <c r="F33" i="1"/>
  <c r="K31" i="1"/>
  <c r="K32" i="1"/>
  <c r="F24" i="1"/>
  <c r="K14" i="1"/>
  <c r="L14" i="1" s="1"/>
  <c r="F30" i="1"/>
  <c r="K22" i="1"/>
  <c r="F27" i="1"/>
  <c r="F32" i="1"/>
  <c r="K21" i="1"/>
  <c r="K29" i="1"/>
  <c r="F21" i="1"/>
  <c r="F37" i="1"/>
  <c r="G15" i="1"/>
  <c r="K15" i="1"/>
  <c r="L15" i="1" s="1"/>
  <c r="K36" i="1"/>
  <c r="K26" i="1"/>
  <c r="F18" i="1"/>
  <c r="F34" i="1"/>
  <c r="K27" i="1"/>
  <c r="F35" i="1"/>
  <c r="F36" i="1"/>
  <c r="D17" i="1"/>
  <c r="G16" i="1" l="1"/>
  <c r="L16" i="1"/>
  <c r="M17" i="1"/>
  <c r="L17" i="1" s="1"/>
  <c r="H17" i="1"/>
  <c r="G17" i="1" s="1"/>
  <c r="D18" i="1"/>
  <c r="M18" i="1" l="1"/>
  <c r="L18" i="1" s="1"/>
  <c r="H18" i="1"/>
  <c r="G18" i="1" s="1"/>
  <c r="D19" i="1"/>
  <c r="M19" i="1" l="1"/>
  <c r="L19" i="1" s="1"/>
  <c r="H19" i="1"/>
  <c r="G19" i="1" s="1"/>
  <c r="D20" i="1"/>
  <c r="M20" i="1" l="1"/>
  <c r="L20" i="1" s="1"/>
  <c r="H20" i="1"/>
  <c r="G20" i="1" s="1"/>
  <c r="D21" i="1"/>
  <c r="H21" i="1" l="1"/>
  <c r="G21" i="1" s="1"/>
  <c r="M21" i="1"/>
  <c r="L21" i="1" s="1"/>
  <c r="D22" i="1"/>
  <c r="M22" i="1" l="1"/>
  <c r="L22" i="1" s="1"/>
  <c r="G22" i="1"/>
  <c r="D23" i="1"/>
  <c r="H23" i="1" l="1"/>
  <c r="G23" i="1" s="1"/>
  <c r="M23" i="1"/>
  <c r="L23" i="1" s="1"/>
  <c r="D24" i="1"/>
  <c r="M24" i="1" l="1"/>
  <c r="L24" i="1" s="1"/>
  <c r="H24" i="1"/>
  <c r="G24" i="1" s="1"/>
  <c r="D25" i="1"/>
  <c r="M25" i="1" l="1"/>
  <c r="L25" i="1" s="1"/>
  <c r="H25" i="1"/>
  <c r="G25" i="1" s="1"/>
  <c r="D26" i="1"/>
  <c r="H26" i="1" l="1"/>
  <c r="G26" i="1" s="1"/>
  <c r="M26" i="1"/>
  <c r="L26" i="1" s="1"/>
  <c r="D27" i="1"/>
  <c r="M27" i="1" l="1"/>
  <c r="L27" i="1" s="1"/>
  <c r="H27" i="1"/>
  <c r="G27" i="1" s="1"/>
  <c r="D28" i="1"/>
  <c r="M28" i="1" l="1"/>
  <c r="L28" i="1" s="1"/>
  <c r="H28" i="1"/>
  <c r="G28" i="1" s="1"/>
  <c r="D29" i="1"/>
  <c r="H29" i="1" l="1"/>
  <c r="G29" i="1" s="1"/>
  <c r="M29" i="1"/>
  <c r="L29" i="1" s="1"/>
  <c r="D30" i="1"/>
  <c r="M30" i="1" l="1"/>
  <c r="L30" i="1" s="1"/>
  <c r="H30" i="1"/>
  <c r="G30" i="1" s="1"/>
  <c r="D31" i="1"/>
  <c r="H31" i="1" l="1"/>
  <c r="G31" i="1" s="1"/>
  <c r="M31" i="1"/>
  <c r="L31" i="1" s="1"/>
  <c r="D32" i="1"/>
  <c r="M32" i="1" l="1"/>
  <c r="L32" i="1" s="1"/>
  <c r="H32" i="1"/>
  <c r="G32" i="1" s="1"/>
  <c r="D33" i="1"/>
  <c r="M33" i="1" l="1"/>
  <c r="L33" i="1" s="1"/>
  <c r="H33" i="1"/>
  <c r="G33" i="1" s="1"/>
  <c r="D34" i="1"/>
  <c r="H34" i="1" l="1"/>
  <c r="G34" i="1" s="1"/>
  <c r="M34" i="1"/>
  <c r="L34" i="1" s="1"/>
  <c r="D35" i="1"/>
  <c r="H35" i="1" l="1"/>
  <c r="G35" i="1" s="1"/>
  <c r="M35" i="1"/>
  <c r="L35" i="1" s="1"/>
  <c r="D36" i="1"/>
  <c r="M36" i="1" l="1"/>
  <c r="L36" i="1" s="1"/>
  <c r="H36" i="1"/>
  <c r="G36" i="1" s="1"/>
  <c r="D37" i="1"/>
  <c r="M37" i="1" l="1"/>
  <c r="L37" i="1" s="1"/>
  <c r="H37" i="1"/>
  <c r="G37" i="1" s="1"/>
  <c r="D38" i="1"/>
  <c r="H38" i="1" l="1"/>
  <c r="G38" i="1" s="1"/>
  <c r="M38" i="1"/>
  <c r="L38" i="1" s="1"/>
</calcChain>
</file>

<file path=xl/sharedStrings.xml><?xml version="1.0" encoding="utf-8"?>
<sst xmlns="http://schemas.openxmlformats.org/spreadsheetml/2006/main" count="54" uniqueCount="51">
  <si>
    <t>Plat</t>
  </si>
  <si>
    <t xml:space="preserve">En pente </t>
  </si>
  <si>
    <t>Plateau 1</t>
  </si>
  <si>
    <t>Plateau 2</t>
  </si>
  <si>
    <t>Ridelles côté</t>
  </si>
  <si>
    <t>Ridelle arrière</t>
  </si>
  <si>
    <t>Ridelle avant</t>
  </si>
  <si>
    <t>Roues motrices</t>
  </si>
  <si>
    <t>Fixation roues motrices</t>
  </si>
  <si>
    <t>Roues folles</t>
  </si>
  <si>
    <t>Batteries</t>
  </si>
  <si>
    <t>Supports batteries</t>
  </si>
  <si>
    <t>Tête</t>
  </si>
  <si>
    <t>Tablette + support</t>
  </si>
  <si>
    <t>Tube en pvc</t>
  </si>
  <si>
    <t>Premier étage</t>
  </si>
  <si>
    <t>Plateau 1er etage</t>
  </si>
  <si>
    <t>Deuxième étage</t>
  </si>
  <si>
    <t>Plateau 2e etage</t>
  </si>
  <si>
    <t>Troisième étage</t>
  </si>
  <si>
    <t>Plateau 3e etage</t>
  </si>
  <si>
    <t>strato plateau2</t>
  </si>
  <si>
    <t>strato etage 1</t>
  </si>
  <si>
    <t>strato etage2</t>
  </si>
  <si>
    <t>strato haut</t>
  </si>
  <si>
    <t>Composants :</t>
  </si>
  <si>
    <t>Poids :</t>
  </si>
  <si>
    <t>xG' :</t>
  </si>
  <si>
    <t>yG' :</t>
  </si>
  <si>
    <t>Rayon de courbure</t>
  </si>
  <si>
    <t>g (m/s²)</t>
  </si>
  <si>
    <t>Alpha (radians)</t>
  </si>
  <si>
    <t>Masse totale (kg)</t>
  </si>
  <si>
    <t>Distance points d'appui arriere (mm)</t>
  </si>
  <si>
    <t>Distance points d'appui avant (mm)</t>
  </si>
  <si>
    <t>Largeur au centre G (mm)</t>
  </si>
  <si>
    <t>Largeur arrière (entre les points d'appui) (mm)</t>
  </si>
  <si>
    <t>Largeur avant (entre les points d'appui) (mm)</t>
  </si>
  <si>
    <t>L (mm)</t>
  </si>
  <si>
    <t>Amax</t>
  </si>
  <si>
    <t xml:space="preserve">DF </t>
  </si>
  <si>
    <t>Vmax</t>
  </si>
  <si>
    <t xml:space="preserve">entre l'avant du robot et le centre de gravité </t>
  </si>
  <si>
    <t>du composant en question</t>
  </si>
  <si>
    <t xml:space="preserve">xG' désigne la distance uniquement selon l'axe x  </t>
  </si>
  <si>
    <t>yG' designe l'altitude du centre de gravité du</t>
  </si>
  <si>
    <t>composant</t>
  </si>
  <si>
    <t>xG total (mm)</t>
  </si>
  <si>
    <t>yG total (mm)</t>
  </si>
  <si>
    <t xml:space="preserve">DANS LE CAS D'UN AJOUT DE COMPOSANT,  </t>
  </si>
  <si>
    <t>MODIFIER LES FORMULES EN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</si>
</sst>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 du robot à plat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237664260082565E-2"/>
          <c:y val="9.6432845442518553E-2"/>
          <c:w val="0.75768935829582029"/>
          <c:h val="0.78224905827422653"/>
        </c:manualLayout>
      </c:layout>
      <c:scatterChart>
        <c:scatterStyle val="smoothMarker"/>
        <c:varyColors val="0"/>
        <c:ser>
          <c:idx val="0"/>
          <c:order val="0"/>
          <c:tx>
            <c:v>Vmax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Feuil1!$H$14:$H$38</c:f>
              <c:numCache>
                <c:formatCode>General</c:formatCode>
                <c:ptCount val="25"/>
                <c:pt idx="0">
                  <c:v>0.55536841645486612</c:v>
                </c:pt>
                <c:pt idx="1">
                  <c:v>0.78540954666414087</c:v>
                </c:pt>
                <c:pt idx="2">
                  <c:v>0.96192631421889951</c:v>
                </c:pt>
                <c:pt idx="3">
                  <c:v>1.1107368329097322</c:v>
                </c:pt>
                <c:pt idx="4">
                  <c:v>1.2418415317494935</c:v>
                </c:pt>
                <c:pt idx="5">
                  <c:v>1.3603692395719311</c:v>
                </c:pt>
                <c:pt idx="6">
                  <c:v>1.4693667159593276</c:v>
                </c:pt>
                <c:pt idx="7">
                  <c:v>1.5708190933282817</c:v>
                </c:pt>
                <c:pt idx="8">
                  <c:v>1.6661052493645985</c:v>
                </c:pt>
                <c:pt idx="9">
                  <c:v>1.756229136518312</c:v>
                </c:pt>
                <c:pt idx="10">
                  <c:v>1.8419486577946307</c:v>
                </c:pt>
                <c:pt idx="11">
                  <c:v>1.923852628437799</c:v>
                </c:pt>
                <c:pt idx="12">
                  <c:v>2.0024093023012588</c:v>
                </c:pt>
                <c:pt idx="13">
                  <c:v>2.0779983378092965</c:v>
                </c:pt>
                <c:pt idx="14">
                  <c:v>2.150932627939282</c:v>
                </c:pt>
                <c:pt idx="15">
                  <c:v>2.2214736658194649</c:v>
                </c:pt>
                <c:pt idx="16">
                  <c:v>2.2898426421754308</c:v>
                </c:pt>
                <c:pt idx="17">
                  <c:v>2.3562286399924228</c:v>
                </c:pt>
                <c:pt idx="18">
                  <c:v>2.4207948037609732</c:v>
                </c:pt>
                <c:pt idx="19">
                  <c:v>2.4836830634989875</c:v>
                </c:pt>
                <c:pt idx="20">
                  <c:v>2.5450178069921829</c:v>
                </c:pt>
                <c:pt idx="21">
                  <c:v>2.6049087730480864</c:v>
                </c:pt>
                <c:pt idx="22">
                  <c:v>2.6634533586865143</c:v>
                </c:pt>
                <c:pt idx="23">
                  <c:v>2.7207384791438622</c:v>
                </c:pt>
                <c:pt idx="24">
                  <c:v>2.7768420822743312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ser>
          <c:idx val="1"/>
          <c:order val="1"/>
          <c:tx>
            <c:v>Amax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Feuil1!$F$14:$F$38</c:f>
              <c:numCache>
                <c:formatCode>General</c:formatCode>
                <c:ptCount val="25"/>
                <c:pt idx="0">
                  <c:v>3.2092816537305584</c:v>
                </c:pt>
                <c:pt idx="1">
                  <c:v>3.2092816537305584</c:v>
                </c:pt>
                <c:pt idx="2">
                  <c:v>3.2092816537305584</c:v>
                </c:pt>
                <c:pt idx="3">
                  <c:v>3.2092816537305584</c:v>
                </c:pt>
                <c:pt idx="4">
                  <c:v>3.2092816537305584</c:v>
                </c:pt>
                <c:pt idx="5">
                  <c:v>3.2092816537305584</c:v>
                </c:pt>
                <c:pt idx="6">
                  <c:v>3.2092816537305584</c:v>
                </c:pt>
                <c:pt idx="7">
                  <c:v>3.2092816537305584</c:v>
                </c:pt>
                <c:pt idx="8">
                  <c:v>3.2092816537305584</c:v>
                </c:pt>
                <c:pt idx="9">
                  <c:v>3.2092816537305584</c:v>
                </c:pt>
                <c:pt idx="10">
                  <c:v>3.2092816537305584</c:v>
                </c:pt>
                <c:pt idx="11">
                  <c:v>3.2092816537305584</c:v>
                </c:pt>
                <c:pt idx="12">
                  <c:v>3.2092816537305584</c:v>
                </c:pt>
                <c:pt idx="13">
                  <c:v>3.2092816537305584</c:v>
                </c:pt>
                <c:pt idx="14">
                  <c:v>3.2092816537305584</c:v>
                </c:pt>
                <c:pt idx="15">
                  <c:v>3.2092816537305584</c:v>
                </c:pt>
                <c:pt idx="16">
                  <c:v>3.2092816537305584</c:v>
                </c:pt>
                <c:pt idx="17">
                  <c:v>3.2092816537305584</c:v>
                </c:pt>
                <c:pt idx="18">
                  <c:v>3.2092816537305584</c:v>
                </c:pt>
                <c:pt idx="19">
                  <c:v>3.2092816537305584</c:v>
                </c:pt>
                <c:pt idx="20">
                  <c:v>3.2092816537305584</c:v>
                </c:pt>
                <c:pt idx="21">
                  <c:v>3.2092816537305584</c:v>
                </c:pt>
                <c:pt idx="22">
                  <c:v>3.2092816537305584</c:v>
                </c:pt>
                <c:pt idx="23">
                  <c:v>3.2092816537305584</c:v>
                </c:pt>
                <c:pt idx="24">
                  <c:v>3.2092816537305584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ser>
          <c:idx val="2"/>
          <c:order val="2"/>
          <c:tx>
            <c:v>Distance de freinage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Feuil1!$G$14:$G$38</c:f>
              <c:numCache>
                <c:formatCode>General</c:formatCode>
                <c:ptCount val="25"/>
                <c:pt idx="0">
                  <c:v>4.8053444863128986E-2</c:v>
                </c:pt>
                <c:pt idx="1">
                  <c:v>9.6106889726257985E-2</c:v>
                </c:pt>
                <c:pt idx="2">
                  <c:v>0.14416033458938698</c:v>
                </c:pt>
                <c:pt idx="3">
                  <c:v>0.19221377945251594</c:v>
                </c:pt>
                <c:pt idx="4">
                  <c:v>0.24026722431564501</c:v>
                </c:pt>
                <c:pt idx="5">
                  <c:v>0.28832066917877397</c:v>
                </c:pt>
                <c:pt idx="6">
                  <c:v>0.33637411404190287</c:v>
                </c:pt>
                <c:pt idx="7">
                  <c:v>0.38442755890503194</c:v>
                </c:pt>
                <c:pt idx="8">
                  <c:v>0.43248100376816095</c:v>
                </c:pt>
                <c:pt idx="9">
                  <c:v>0.48053444863128986</c:v>
                </c:pt>
                <c:pt idx="10">
                  <c:v>0.52858789349441881</c:v>
                </c:pt>
                <c:pt idx="11">
                  <c:v>0.57664133835754794</c:v>
                </c:pt>
                <c:pt idx="12">
                  <c:v>0.62469478322067695</c:v>
                </c:pt>
                <c:pt idx="13">
                  <c:v>0.67274822808380585</c:v>
                </c:pt>
                <c:pt idx="14">
                  <c:v>0.72080167294693509</c:v>
                </c:pt>
                <c:pt idx="15">
                  <c:v>0.76885511781006421</c:v>
                </c:pt>
                <c:pt idx="16">
                  <c:v>0.81690856267319323</c:v>
                </c:pt>
                <c:pt idx="17">
                  <c:v>0.86496200753632202</c:v>
                </c:pt>
                <c:pt idx="18">
                  <c:v>0.91301545239945103</c:v>
                </c:pt>
                <c:pt idx="19">
                  <c:v>0.96106889726258027</c:v>
                </c:pt>
                <c:pt idx="20">
                  <c:v>1.0091223421257092</c:v>
                </c:pt>
                <c:pt idx="21">
                  <c:v>1.0571757869888383</c:v>
                </c:pt>
                <c:pt idx="22">
                  <c:v>1.1052292318519674</c:v>
                </c:pt>
                <c:pt idx="23">
                  <c:v>1.1532826767150959</c:v>
                </c:pt>
                <c:pt idx="24">
                  <c:v>1.2013361215782252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8733152"/>
        <c:axId val="-1818727168"/>
      </c:scatterChart>
      <c:valAx>
        <c:axId val="-18187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Trois échelles : m,</a:t>
                </a:r>
                <a:r>
                  <a:rPr lang="fr-FR" baseline="0"/>
                  <a:t> m/s et m/s²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18727168"/>
        <c:crosses val="autoZero"/>
        <c:crossBetween val="midCat"/>
      </c:valAx>
      <c:valAx>
        <c:axId val="-18187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</a:t>
                </a:r>
                <a:r>
                  <a:rPr lang="fr-FR" baseline="0"/>
                  <a:t> de courbure (mètre)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187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376948725277"/>
          <c:y val="0.37126431341460175"/>
          <c:w val="0.17240733742169681"/>
          <c:h val="0.2953768151524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 du robot</a:t>
            </a:r>
            <a:r>
              <a:rPr lang="fr-FR" baseline="0"/>
              <a:t> en pente maximale</a:t>
            </a:r>
            <a:endParaRPr lang="fr-FR"/>
          </a:p>
        </c:rich>
      </c:tx>
      <c:layout>
        <c:manualLayout>
          <c:xMode val="edge"/>
          <c:yMode val="edge"/>
          <c:x val="0.2607700014099209"/>
          <c:y val="3.95677209891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563517968505863E-2"/>
          <c:y val="0.13934610399702077"/>
          <c:w val="0.73788088102875282"/>
          <c:h val="0.74159162417272428"/>
        </c:manualLayout>
      </c:layout>
      <c:scatterChart>
        <c:scatterStyle val="smoothMarker"/>
        <c:varyColors val="0"/>
        <c:ser>
          <c:idx val="0"/>
          <c:order val="0"/>
          <c:tx>
            <c:v>Vmax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Feuil1!$M$14:$M$38</c:f>
              <c:numCache>
                <c:formatCode>General</c:formatCode>
                <c:ptCount val="25"/>
                <c:pt idx="0">
                  <c:v>0.46367462710047125</c:v>
                </c:pt>
                <c:pt idx="1">
                  <c:v>0.65573494617377392</c:v>
                </c:pt>
                <c:pt idx="2">
                  <c:v>0.80310801231856932</c:v>
                </c:pt>
                <c:pt idx="3">
                  <c:v>0.9273492542009425</c:v>
                </c:pt>
                <c:pt idx="4">
                  <c:v>1.0368079856385199</c:v>
                </c:pt>
                <c:pt idx="5">
                  <c:v>1.1357662430714193</c:v>
                </c:pt>
                <c:pt idx="6">
                  <c:v>1.226767752558457</c:v>
                </c:pt>
                <c:pt idx="7">
                  <c:v>1.3114698923475476</c:v>
                </c:pt>
                <c:pt idx="8">
                  <c:v>1.3910238813014137</c:v>
                </c:pt>
                <c:pt idx="9">
                  <c:v>1.4662679148667239</c:v>
                </c:pt>
                <c:pt idx="10">
                  <c:v>1.5378347629002185</c:v>
                </c:pt>
                <c:pt idx="11">
                  <c:v>1.6062160246371384</c:v>
                </c:pt>
                <c:pt idx="12">
                  <c:v>1.6718026431423938</c:v>
                </c:pt>
                <c:pt idx="13">
                  <c:v>1.7349115935501311</c:v>
                </c:pt>
                <c:pt idx="14">
                  <c:v>1.7958041088190595</c:v>
                </c:pt>
                <c:pt idx="15">
                  <c:v>1.8546985084018852</c:v>
                </c:pt>
                <c:pt idx="16">
                  <c:v>1.9117794634541243</c:v>
                </c:pt>
                <c:pt idx="17">
                  <c:v>1.9672048385213219</c:v>
                </c:pt>
                <c:pt idx="18">
                  <c:v>2.0211108422148603</c:v>
                </c:pt>
                <c:pt idx="19">
                  <c:v>2.0736159712770399</c:v>
                </c:pt>
                <c:pt idx="20">
                  <c:v>2.1248240765183324</c:v>
                </c:pt>
                <c:pt idx="21">
                  <c:v>2.1748267783823025</c:v>
                </c:pt>
                <c:pt idx="22">
                  <c:v>2.2237053932087103</c:v>
                </c:pt>
                <c:pt idx="23">
                  <c:v>2.271532486142839</c:v>
                </c:pt>
                <c:pt idx="24">
                  <c:v>2.3183731355023567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ser>
          <c:idx val="1"/>
          <c:order val="1"/>
          <c:tx>
            <c:v>Amax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Feuil1!$K$14:$K$38</c:f>
              <c:numCache>
                <c:formatCode>General</c:formatCode>
                <c:ptCount val="25"/>
                <c:pt idx="0">
                  <c:v>2.2743308894900212</c:v>
                </c:pt>
                <c:pt idx="1">
                  <c:v>2.2743308894900212</c:v>
                </c:pt>
                <c:pt idx="2">
                  <c:v>2.2743308894900212</c:v>
                </c:pt>
                <c:pt idx="3">
                  <c:v>2.2743308894900212</c:v>
                </c:pt>
                <c:pt idx="4">
                  <c:v>2.2743308894900212</c:v>
                </c:pt>
                <c:pt idx="5">
                  <c:v>2.2743308894900212</c:v>
                </c:pt>
                <c:pt idx="6">
                  <c:v>2.2743308894900212</c:v>
                </c:pt>
                <c:pt idx="7">
                  <c:v>2.2743308894900212</c:v>
                </c:pt>
                <c:pt idx="8">
                  <c:v>2.2743308894900212</c:v>
                </c:pt>
                <c:pt idx="9">
                  <c:v>2.2743308894900212</c:v>
                </c:pt>
                <c:pt idx="10">
                  <c:v>2.2743308894900212</c:v>
                </c:pt>
                <c:pt idx="11">
                  <c:v>2.2743308894900212</c:v>
                </c:pt>
                <c:pt idx="12">
                  <c:v>2.2743308894900212</c:v>
                </c:pt>
                <c:pt idx="13">
                  <c:v>2.2743308894900212</c:v>
                </c:pt>
                <c:pt idx="14">
                  <c:v>2.2743308894900212</c:v>
                </c:pt>
                <c:pt idx="15">
                  <c:v>2.2743308894900212</c:v>
                </c:pt>
                <c:pt idx="16">
                  <c:v>2.2743308894900212</c:v>
                </c:pt>
                <c:pt idx="17">
                  <c:v>2.2743308894900212</c:v>
                </c:pt>
                <c:pt idx="18">
                  <c:v>2.2743308894900212</c:v>
                </c:pt>
                <c:pt idx="19">
                  <c:v>2.2743308894900212</c:v>
                </c:pt>
                <c:pt idx="20">
                  <c:v>2.2743308894900212</c:v>
                </c:pt>
                <c:pt idx="21">
                  <c:v>2.2743308894900212</c:v>
                </c:pt>
                <c:pt idx="22">
                  <c:v>2.2743308894900212</c:v>
                </c:pt>
                <c:pt idx="23">
                  <c:v>2.2743308894900212</c:v>
                </c:pt>
                <c:pt idx="24">
                  <c:v>2.2743308894900212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ser>
          <c:idx val="2"/>
          <c:order val="2"/>
          <c:tx>
            <c:v>Distance freinage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Feuil1!$L$14:$L$38</c:f>
              <c:numCache>
                <c:formatCode>General</c:formatCode>
                <c:ptCount val="25"/>
                <c:pt idx="0">
                  <c:v>4.7265365125689726E-2</c:v>
                </c:pt>
                <c:pt idx="1">
                  <c:v>9.4530730251379452E-2</c:v>
                </c:pt>
                <c:pt idx="2">
                  <c:v>0.14179609537706919</c:v>
                </c:pt>
                <c:pt idx="3">
                  <c:v>0.1890614605027589</c:v>
                </c:pt>
                <c:pt idx="4">
                  <c:v>0.23632682562844862</c:v>
                </c:pt>
                <c:pt idx="5">
                  <c:v>0.28359219075413827</c:v>
                </c:pt>
                <c:pt idx="6">
                  <c:v>0.33085755587982812</c:v>
                </c:pt>
                <c:pt idx="7">
                  <c:v>0.3781229210055177</c:v>
                </c:pt>
                <c:pt idx="8">
                  <c:v>0.42538828613120749</c:v>
                </c:pt>
                <c:pt idx="9">
                  <c:v>0.47265365125689712</c:v>
                </c:pt>
                <c:pt idx="10">
                  <c:v>0.51991901638258686</c:v>
                </c:pt>
                <c:pt idx="11">
                  <c:v>0.56718438150827655</c:v>
                </c:pt>
                <c:pt idx="12">
                  <c:v>0.61444974663396645</c:v>
                </c:pt>
                <c:pt idx="13">
                  <c:v>0.66171511175965625</c:v>
                </c:pt>
                <c:pt idx="14">
                  <c:v>0.70898047688534593</c:v>
                </c:pt>
                <c:pt idx="15">
                  <c:v>0.75624584201103573</c:v>
                </c:pt>
                <c:pt idx="16">
                  <c:v>0.80351120713672552</c:v>
                </c:pt>
                <c:pt idx="17">
                  <c:v>0.85077657226241521</c:v>
                </c:pt>
                <c:pt idx="18">
                  <c:v>0.898041937388105</c:v>
                </c:pt>
                <c:pt idx="19">
                  <c:v>0.94530730251379447</c:v>
                </c:pt>
                <c:pt idx="20">
                  <c:v>0.99257266763948448</c:v>
                </c:pt>
                <c:pt idx="21">
                  <c:v>1.0398380327651744</c:v>
                </c:pt>
                <c:pt idx="22">
                  <c:v>1.0871033978908637</c:v>
                </c:pt>
                <c:pt idx="23">
                  <c:v>1.1343687630165538</c:v>
                </c:pt>
                <c:pt idx="24">
                  <c:v>1.1816341281422436</c:v>
                </c:pt>
              </c:numCache>
            </c:numRef>
          </c:xVal>
          <c:yVal>
            <c:numRef>
              <c:f>Feuil1!$D$14:$D$38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915072"/>
        <c:axId val="-2000926496"/>
      </c:scatterChart>
      <c:valAx>
        <c:axId val="-20009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Trois échelles : m, m/s et m/s²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0926496"/>
        <c:crosses val="autoZero"/>
        <c:crossBetween val="midCat"/>
      </c:valAx>
      <c:valAx>
        <c:axId val="-2000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</a:t>
                </a:r>
                <a:r>
                  <a:rPr lang="fr-FR" baseline="0"/>
                  <a:t> de courbure (mètre)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09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870547</xdr:colOff>
      <xdr:row>38</xdr:row>
      <xdr:rowOff>125558</xdr:rowOff>
    </xdr:from>
    <xdr:to>
      <xdr:col>8</xdr:col>
      <xdr:colOff>1262680</xdr:colOff>
      <xdr:row>56</xdr:row>
      <xdr:rowOff>77128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727362</xdr:colOff>
      <xdr:row>38</xdr:row>
      <xdr:rowOff>86591</xdr:rowOff>
    </xdr:from>
    <xdr:to>
      <xdr:col>14</xdr:col>
      <xdr:colOff>835603</xdr:colOff>
      <xdr:row>56</xdr:row>
      <xdr:rowOff>115663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zoomScale="55" zoomScaleNormal="55" workbookViewId="0">
      <selection activeCell="E6" sqref="E6"/>
    </sheetView>
  </sheetViews>
  <sheetFormatPr baseColWidth="10" defaultRowHeight="15" x14ac:dyDescent="0.25"/>
  <cols>
    <col min="1" max="1" width="57.28515625" customWidth="1"/>
    <col min="2" max="2" width="18" customWidth="1"/>
    <col min="3" max="3" width="17.140625" customWidth="1"/>
    <col min="4" max="4" width="24.5703125" bestFit="1" customWidth="1"/>
    <col min="5" max="5" width="22.5703125" bestFit="1" customWidth="1"/>
    <col min="6" max="8" width="17.140625" customWidth="1"/>
    <col min="9" max="9" width="20.28515625" customWidth="1"/>
    <col min="10" max="15" width="17.140625" customWidth="1"/>
    <col min="16" max="16" width="19.5703125" customWidth="1"/>
    <col min="17" max="17" width="18" customWidth="1"/>
    <col min="18" max="18" width="19.5703125" customWidth="1"/>
    <col min="19" max="19" width="18.7109375" customWidth="1"/>
    <col min="20" max="20" width="17.140625" customWidth="1"/>
    <col min="21" max="21" width="21.28515625" customWidth="1"/>
    <col min="22" max="22" width="23.85546875" customWidth="1"/>
    <col min="23" max="23" width="19.85546875" customWidth="1"/>
    <col min="24" max="24" width="20.85546875" customWidth="1"/>
  </cols>
  <sheetData>
    <row r="2" spans="1:24" x14ac:dyDescent="0.25">
      <c r="A2" s="1" t="s">
        <v>25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x14ac:dyDescent="0.25">
      <c r="A3" s="1" t="s">
        <v>26</v>
      </c>
      <c r="B3">
        <v>1.1519999999999999</v>
      </c>
      <c r="C3">
        <v>2.1120000000000001</v>
      </c>
      <c r="D3">
        <v>0.4</v>
      </c>
      <c r="E3">
        <v>0.1</v>
      </c>
      <c r="F3">
        <v>0.2</v>
      </c>
      <c r="G3">
        <v>5.3559999999999999</v>
      </c>
      <c r="H3">
        <v>0.2</v>
      </c>
      <c r="I3">
        <v>3.5</v>
      </c>
      <c r="J3">
        <v>2</v>
      </c>
      <c r="K3">
        <v>0.4</v>
      </c>
      <c r="L3">
        <v>1</v>
      </c>
      <c r="M3">
        <v>1</v>
      </c>
      <c r="N3">
        <v>1.5</v>
      </c>
      <c r="O3">
        <f>0.468*6</f>
        <v>2.8080000000000003</v>
      </c>
      <c r="P3">
        <f>0.073*9.44</f>
        <v>0.68911999999999995</v>
      </c>
      <c r="Q3">
        <f>0.366*6</f>
        <v>2.1959999999999997</v>
      </c>
      <c r="R3">
        <v>0.68911999999999995</v>
      </c>
      <c r="S3">
        <v>2.1960000000000002</v>
      </c>
      <c r="T3">
        <v>0.94399999999999995</v>
      </c>
      <c r="U3">
        <v>0.25</v>
      </c>
      <c r="V3">
        <v>0.25</v>
      </c>
      <c r="W3">
        <v>0.25</v>
      </c>
      <c r="X3">
        <v>0.25</v>
      </c>
    </row>
    <row r="4" spans="1:24" x14ac:dyDescent="0.25">
      <c r="A4" s="1" t="s">
        <v>27</v>
      </c>
      <c r="B4">
        <v>176</v>
      </c>
      <c r="C4">
        <v>265</v>
      </c>
      <c r="D4">
        <v>191</v>
      </c>
      <c r="E4">
        <v>440</v>
      </c>
      <c r="F4">
        <v>119</v>
      </c>
      <c r="G4">
        <v>96</v>
      </c>
      <c r="H4">
        <v>100</v>
      </c>
      <c r="I4">
        <v>490</v>
      </c>
      <c r="J4">
        <v>280</v>
      </c>
      <c r="K4">
        <v>280</v>
      </c>
      <c r="L4">
        <v>188</v>
      </c>
      <c r="M4">
        <v>0</v>
      </c>
      <c r="N4">
        <v>188</v>
      </c>
      <c r="O4">
        <v>247</v>
      </c>
      <c r="P4">
        <v>188</v>
      </c>
      <c r="Q4">
        <v>247</v>
      </c>
      <c r="R4">
        <v>188</v>
      </c>
      <c r="S4">
        <v>247</v>
      </c>
      <c r="T4">
        <v>220</v>
      </c>
      <c r="U4">
        <v>188</v>
      </c>
      <c r="V4">
        <v>188</v>
      </c>
      <c r="W4">
        <v>188</v>
      </c>
      <c r="X4">
        <v>188</v>
      </c>
    </row>
    <row r="5" spans="1:24" x14ac:dyDescent="0.25">
      <c r="A5" s="1" t="s">
        <v>28</v>
      </c>
      <c r="B5">
        <v>83</v>
      </c>
      <c r="C5">
        <v>170</v>
      </c>
      <c r="D5">
        <v>123</v>
      </c>
      <c r="E5">
        <v>123</v>
      </c>
      <c r="F5">
        <v>123</v>
      </c>
      <c r="G5">
        <v>83</v>
      </c>
      <c r="H5">
        <v>58</v>
      </c>
      <c r="I5">
        <v>85</v>
      </c>
      <c r="J5">
        <v>113</v>
      </c>
      <c r="K5">
        <v>83</v>
      </c>
      <c r="L5">
        <v>1250</v>
      </c>
      <c r="M5">
        <v>1000</v>
      </c>
      <c r="N5">
        <v>833</v>
      </c>
      <c r="O5">
        <v>323</v>
      </c>
      <c r="P5">
        <v>476</v>
      </c>
      <c r="Q5">
        <f>476+155</f>
        <v>631</v>
      </c>
      <c r="R5">
        <f>476+310</f>
        <v>786</v>
      </c>
      <c r="S5">
        <f>786+155</f>
        <v>941</v>
      </c>
      <c r="T5">
        <f>786+310</f>
        <v>1096</v>
      </c>
      <c r="U5">
        <v>195</v>
      </c>
      <c r="V5">
        <v>450</v>
      </c>
      <c r="W5">
        <v>760</v>
      </c>
      <c r="X5">
        <v>1070</v>
      </c>
    </row>
    <row r="6" spans="1:24" x14ac:dyDescent="0.25">
      <c r="A6" s="1"/>
    </row>
    <row r="7" spans="1:24" x14ac:dyDescent="0.25">
      <c r="A7" s="1"/>
    </row>
    <row r="8" spans="1:24" x14ac:dyDescent="0.25">
      <c r="A8" s="2" t="s">
        <v>44</v>
      </c>
    </row>
    <row r="9" spans="1:24" x14ac:dyDescent="0.25">
      <c r="A9" s="2" t="s">
        <v>42</v>
      </c>
    </row>
    <row r="10" spans="1:24" x14ac:dyDescent="0.25">
      <c r="A10" s="2" t="s">
        <v>43</v>
      </c>
    </row>
    <row r="11" spans="1:24" x14ac:dyDescent="0.25">
      <c r="A11" s="2"/>
    </row>
    <row r="12" spans="1:24" x14ac:dyDescent="0.25">
      <c r="A12" s="2" t="s">
        <v>45</v>
      </c>
      <c r="F12" s="1" t="s">
        <v>0</v>
      </c>
      <c r="K12" s="1" t="s">
        <v>1</v>
      </c>
    </row>
    <row r="13" spans="1:24" x14ac:dyDescent="0.25">
      <c r="A13" s="2" t="s">
        <v>46</v>
      </c>
      <c r="D13" s="1" t="s">
        <v>29</v>
      </c>
      <c r="F13" t="s">
        <v>39</v>
      </c>
      <c r="G13" t="s">
        <v>40</v>
      </c>
      <c r="H13" t="s">
        <v>41</v>
      </c>
      <c r="K13" t="s">
        <v>39</v>
      </c>
      <c r="L13" t="s">
        <v>40</v>
      </c>
      <c r="M13" t="s">
        <v>41</v>
      </c>
    </row>
    <row r="14" spans="1:24" x14ac:dyDescent="0.25">
      <c r="A14" s="1"/>
      <c r="D14">
        <v>0.1</v>
      </c>
      <c r="F14">
        <f>((B$19-96)*B$28)/B$20</f>
        <v>3.2092816537305584</v>
      </c>
      <c r="G14">
        <f>H14*H14/(2*F14)</f>
        <v>4.8053444863128986E-2</v>
      </c>
      <c r="H14">
        <f>SQRT((D14*B$28)/(B$20)*(B$24/2-13))</f>
        <v>0.55536841645486612</v>
      </c>
      <c r="K14">
        <f>((B$19-96)*B$28*COS(B$29))/B$20-B$28*SIN(B$29)</f>
        <v>2.2743308894900212</v>
      </c>
      <c r="L14">
        <f>M14*M14/(2*K14)</f>
        <v>4.7265365125689726E-2</v>
      </c>
      <c r="M14">
        <f>SQRT(D14*(((B$28*COS(B$29)/B$20)*(B$24/2-13))-B$28*SIN(B$29)))</f>
        <v>0.46367462710047125</v>
      </c>
    </row>
    <row r="15" spans="1:24" x14ac:dyDescent="0.25">
      <c r="A15" s="1"/>
      <c r="D15">
        <f>D14+0.1</f>
        <v>0.2</v>
      </c>
      <c r="F15">
        <f>((B$19-96)*B$28)/B$20</f>
        <v>3.2092816537305584</v>
      </c>
      <c r="G15">
        <f t="shared" ref="G15:G38" si="0">H15*H15/(2*F15)</f>
        <v>9.6106889726257985E-2</v>
      </c>
      <c r="H15">
        <f>SQRT((D15*B$28)/(B$20)*(B$24/2-13))</f>
        <v>0.78540954666414087</v>
      </c>
      <c r="K15">
        <f>((B$19-96)*B$28*COS(B$29))/B$20-B$28*SIN(B$29)</f>
        <v>2.2743308894900212</v>
      </c>
      <c r="L15">
        <f>M15*M15/(2*K15)</f>
        <v>9.4530730251379452E-2</v>
      </c>
      <c r="M15">
        <f>SQRT(D15*(((B$28*COS(B$29)/B$20)*(B$24/2-13))-B$28*SIN(B$29)))</f>
        <v>0.65573494617377392</v>
      </c>
    </row>
    <row r="16" spans="1:24" x14ac:dyDescent="0.25">
      <c r="A16" s="1"/>
      <c r="D16">
        <f t="shared" ref="D16:D37" si="1">D15+0.1</f>
        <v>0.30000000000000004</v>
      </c>
      <c r="F16">
        <f>((B$19-96)*B$28)/B$20</f>
        <v>3.2092816537305584</v>
      </c>
      <c r="G16">
        <f t="shared" si="0"/>
        <v>0.14416033458938698</v>
      </c>
      <c r="H16">
        <f>SQRT((D16*B$28)/(B$20)*(B$24/2-13))</f>
        <v>0.96192631421889951</v>
      </c>
      <c r="K16">
        <f>((B$19-96)*B$28*COS(B$29))/B$20-B$28*SIN(B$29)</f>
        <v>2.2743308894900212</v>
      </c>
      <c r="L16">
        <f t="shared" ref="L16:L38" si="2">M16*M16/(2*K16)</f>
        <v>0.14179609537706919</v>
      </c>
      <c r="M16">
        <f>SQRT(D16*(((B$28*COS(B$29)/B$20)*(B$24/2-13))-B$28*SIN(B$29)))</f>
        <v>0.80310801231856932</v>
      </c>
    </row>
    <row r="17" spans="1:13" x14ac:dyDescent="0.25">
      <c r="A17" s="1"/>
      <c r="D17">
        <f t="shared" si="1"/>
        <v>0.4</v>
      </c>
      <c r="F17">
        <f>((B$19-96)*B$28)/B$20</f>
        <v>3.2092816537305584</v>
      </c>
      <c r="G17">
        <f t="shared" si="0"/>
        <v>0.19221377945251594</v>
      </c>
      <c r="H17">
        <f>SQRT((D17*B$28)/(B$20)*(B$24/2-13))</f>
        <v>1.1107368329097322</v>
      </c>
      <c r="K17">
        <f>((B$19-96)*B$28*COS(B$29))/B$20-B$28*SIN(B$29)</f>
        <v>2.2743308894900212</v>
      </c>
      <c r="L17">
        <f t="shared" si="2"/>
        <v>0.1890614605027589</v>
      </c>
      <c r="M17">
        <f>SQRT(D17*(((B$28*COS(B$29)/B$20)*(B$24/2-13))-B$28*SIN(B$29)))</f>
        <v>0.9273492542009425</v>
      </c>
    </row>
    <row r="18" spans="1:13" x14ac:dyDescent="0.25">
      <c r="A18" s="1"/>
      <c r="D18">
        <f t="shared" si="1"/>
        <v>0.5</v>
      </c>
      <c r="F18">
        <f>((B$19-96)*B$28)/B$20</f>
        <v>3.2092816537305584</v>
      </c>
      <c r="G18">
        <f t="shared" si="0"/>
        <v>0.24026722431564501</v>
      </c>
      <c r="H18">
        <f>SQRT((D18*B$28)/(B$20)*(B$24/2-13))</f>
        <v>1.2418415317494935</v>
      </c>
      <c r="K18">
        <f>((B$19-96)*B$28*COS(B$29))/B$20-B$28*SIN(B$29)</f>
        <v>2.2743308894900212</v>
      </c>
      <c r="L18">
        <f t="shared" si="2"/>
        <v>0.23632682562844862</v>
      </c>
      <c r="M18">
        <f>SQRT(D18*(((B$28*COS(B$29)/B$20)*(B$24/2-13))-B$28*SIN(B$29)))</f>
        <v>1.0368079856385199</v>
      </c>
    </row>
    <row r="19" spans="1:13" x14ac:dyDescent="0.25">
      <c r="A19" s="3" t="s">
        <v>47</v>
      </c>
      <c r="B19" s="4">
        <f>(B4*B3+C4*C3+D4*D3+E4*E3+F4*F3+G4*G3+H4*H3+I4*I3+J4*J3+K4*K3+L4*L3+M4*M3+N4*N3+O3*O4+P3*P4+Q3*Q4+R3*R4+S3*S4+T3*T4+U3*U4+V3*V4+W3*W4+X3*X4+Y3*Y4)/B27</f>
        <v>228.61701827034898</v>
      </c>
      <c r="D19">
        <f t="shared" si="1"/>
        <v>0.6</v>
      </c>
      <c r="F19">
        <f>((B$19-96)*B$28)/B$20</f>
        <v>3.2092816537305584</v>
      </c>
      <c r="G19">
        <f t="shared" si="0"/>
        <v>0.28832066917877397</v>
      </c>
      <c r="H19">
        <f>SQRT((D19*B$28)/(B$20)*(B$24/2-13))</f>
        <v>1.3603692395719311</v>
      </c>
      <c r="K19">
        <f>((B$19-96)*B$28*COS(B$29))/B$20-B$28*SIN(B$29)</f>
        <v>2.2743308894900212</v>
      </c>
      <c r="L19">
        <f t="shared" si="2"/>
        <v>0.28359219075413827</v>
      </c>
      <c r="M19">
        <f>SQRT(D19*(((B$28*COS(B$29)/B$20)*(B$24/2-13))-B$28*SIN(B$29)))</f>
        <v>1.1357662430714193</v>
      </c>
    </row>
    <row r="20" spans="1:13" x14ac:dyDescent="0.25">
      <c r="A20" s="3" t="s">
        <v>48</v>
      </c>
      <c r="B20" s="4">
        <f>(B5*B3+C5*C3+D3*D5+E5*E3+F3*F5+G5*G3+H3*H5+I5*I3+J3*J5+K5*K3+L5*L3+M5*M3+N5*N3+O3*O5+P3*P5+Q3*Q5+R3*R5+S3*S5+T3*T5+U3*U5+V3*V5+W5*W3+X3*X5)/B27</f>
        <v>405.37824024259021</v>
      </c>
      <c r="D20">
        <f t="shared" si="1"/>
        <v>0.7</v>
      </c>
      <c r="F20">
        <f>((B$19-96)*B$28)/B$20</f>
        <v>3.2092816537305584</v>
      </c>
      <c r="G20">
        <f t="shared" si="0"/>
        <v>0.33637411404190287</v>
      </c>
      <c r="H20">
        <f>SQRT((D20*B$28)/(B$20)*(B$24/2-13))</f>
        <v>1.4693667159593276</v>
      </c>
      <c r="K20">
        <f>((B$19-96)*B$28*COS(B$29))/B$20-B$28*SIN(B$29)</f>
        <v>2.2743308894900212</v>
      </c>
      <c r="L20">
        <f t="shared" si="2"/>
        <v>0.33085755587982812</v>
      </c>
      <c r="M20">
        <f>SQRT(D20*(((B$28*COS(B$29)/B$20)*(B$24/2-13))-B$28*SIN(B$29)))</f>
        <v>1.226767752558457</v>
      </c>
    </row>
    <row r="21" spans="1:13" x14ac:dyDescent="0.25">
      <c r="A21" s="1" t="s">
        <v>38</v>
      </c>
      <c r="B21">
        <v>530</v>
      </c>
      <c r="D21">
        <f t="shared" si="1"/>
        <v>0.79999999999999993</v>
      </c>
      <c r="F21">
        <f>((B$19-96)*B$28)/B$20</f>
        <v>3.2092816537305584</v>
      </c>
      <c r="G21">
        <f t="shared" si="0"/>
        <v>0.38442755890503194</v>
      </c>
      <c r="H21">
        <f>SQRT((D21*B$28)/(B$20)*(B$24/2-13))</f>
        <v>1.5708190933282817</v>
      </c>
      <c r="K21">
        <f>((B$19-96)*B$28*COS(B$29))/B$20-B$28*SIN(B$29)</f>
        <v>2.2743308894900212</v>
      </c>
      <c r="L21">
        <f t="shared" si="2"/>
        <v>0.3781229210055177</v>
      </c>
      <c r="M21">
        <f>SQRT(D21*(((B$28*COS(B$29)/B$20)*(B$24/2-13))-B$28*SIN(B$29)))</f>
        <v>1.3114698923475476</v>
      </c>
    </row>
    <row r="22" spans="1:13" x14ac:dyDescent="0.25">
      <c r="A22" s="1" t="s">
        <v>37</v>
      </c>
      <c r="B22">
        <v>320</v>
      </c>
      <c r="D22">
        <f t="shared" si="1"/>
        <v>0.89999999999999991</v>
      </c>
      <c r="F22">
        <f>((B$19-96)*B$28)/B$20</f>
        <v>3.2092816537305584</v>
      </c>
      <c r="G22">
        <f t="shared" si="0"/>
        <v>0.43248100376816095</v>
      </c>
      <c r="H22">
        <f>SQRT((D22*B$28)/(B$20)*(B$24/2-13))</f>
        <v>1.6661052493645985</v>
      </c>
      <c r="K22">
        <f>((B$19-96)*B$28*COS(B$29))/B$20-B$28*SIN(B$29)</f>
        <v>2.2743308894900212</v>
      </c>
      <c r="L22">
        <f t="shared" si="2"/>
        <v>0.42538828613120749</v>
      </c>
      <c r="M22">
        <f>SQRT(D22*(((B$28*COS(B$29)/B$20)*(B$24/2-13))-B$28*SIN(B$29)))</f>
        <v>1.3910238813014137</v>
      </c>
    </row>
    <row r="23" spans="1:13" x14ac:dyDescent="0.25">
      <c r="A23" s="1" t="s">
        <v>36</v>
      </c>
      <c r="B23">
        <v>200</v>
      </c>
      <c r="D23">
        <f t="shared" si="1"/>
        <v>0.99999999999999989</v>
      </c>
      <c r="F23">
        <f>((B$19-96)*B$28)/B$20</f>
        <v>3.2092816537305584</v>
      </c>
      <c r="G23">
        <f t="shared" si="0"/>
        <v>0.48053444863128986</v>
      </c>
      <c r="H23">
        <f>SQRT((D23*B$28)/(B$20)*(B$24/2-13))</f>
        <v>1.756229136518312</v>
      </c>
      <c r="K23">
        <f>((B$19-96)*B$28*COS(B$29))/B$20-B$28*SIN(B$29)</f>
        <v>2.2743308894900212</v>
      </c>
      <c r="L23">
        <f t="shared" si="2"/>
        <v>0.47265365125689712</v>
      </c>
      <c r="M23">
        <f>SQRT(D23*(((B$28*COS(B$29)/B$20)*(B$24/2-13))-B$28*SIN(B$29)))</f>
        <v>1.4662679148667239</v>
      </c>
    </row>
    <row r="24" spans="1:13" x14ac:dyDescent="0.25">
      <c r="A24" s="1" t="s">
        <v>35</v>
      </c>
      <c r="B24">
        <f>B22-(B19-B25)/(B26-B25)*(B22-B23)</f>
        <v>280.90818301467141</v>
      </c>
      <c r="D24">
        <f t="shared" si="1"/>
        <v>1.0999999999999999</v>
      </c>
      <c r="F24">
        <f>((B$19-96)*B$28)/B$20</f>
        <v>3.2092816537305584</v>
      </c>
      <c r="G24">
        <f t="shared" si="0"/>
        <v>0.52858789349441881</v>
      </c>
      <c r="H24">
        <f>SQRT((D24*B$28)/(B$20)*(B$24/2-13))</f>
        <v>1.8419486577946307</v>
      </c>
      <c r="K24">
        <f>((B$19-96)*B$28*COS(B$29))/B$20-B$28*SIN(B$29)</f>
        <v>2.2743308894900212</v>
      </c>
      <c r="L24">
        <f t="shared" si="2"/>
        <v>0.51991901638258686</v>
      </c>
      <c r="M24">
        <f>SQRT(D24*(((B$28*COS(B$29)/B$20)*(B$24/2-13))-B$28*SIN(B$29)))</f>
        <v>1.5378347629002185</v>
      </c>
    </row>
    <row r="25" spans="1:13" x14ac:dyDescent="0.25">
      <c r="A25" s="1" t="s">
        <v>34</v>
      </c>
      <c r="B25">
        <v>83</v>
      </c>
      <c r="D25">
        <f t="shared" si="1"/>
        <v>1.2</v>
      </c>
      <c r="F25">
        <f>((B$19-96)*B$28)/B$20</f>
        <v>3.2092816537305584</v>
      </c>
      <c r="G25">
        <f t="shared" si="0"/>
        <v>0.57664133835754794</v>
      </c>
      <c r="H25">
        <f>SQRT((D25*B$28)/(B$20)*(B$24/2-13))</f>
        <v>1.923852628437799</v>
      </c>
      <c r="K25">
        <f>((B$19-96)*B$28*COS(B$29))/B$20-B$28*SIN(B$29)</f>
        <v>2.2743308894900212</v>
      </c>
      <c r="L25">
        <f t="shared" si="2"/>
        <v>0.56718438150827655</v>
      </c>
      <c r="M25">
        <f>SQRT(D25*(((B$28*COS(B$29)/B$20)*(B$24/2-13))-B$28*SIN(B$29)))</f>
        <v>1.6062160246371384</v>
      </c>
    </row>
    <row r="26" spans="1:13" x14ac:dyDescent="0.25">
      <c r="A26" s="1" t="s">
        <v>33</v>
      </c>
      <c r="B26">
        <v>530</v>
      </c>
      <c r="D26">
        <f t="shared" si="1"/>
        <v>1.3</v>
      </c>
      <c r="F26">
        <f>((B$19-96)*B$28)/B$20</f>
        <v>3.2092816537305584</v>
      </c>
      <c r="G26">
        <f t="shared" si="0"/>
        <v>0.62469478322067695</v>
      </c>
      <c r="H26">
        <f>SQRT((D26*B$28)/(B$20)*(B$24/2-13))</f>
        <v>2.0024093023012588</v>
      </c>
      <c r="K26">
        <f>((B$19-96)*B$28*COS(B$29))/B$20-B$28*SIN(B$29)</f>
        <v>2.2743308894900212</v>
      </c>
      <c r="L26">
        <f t="shared" si="2"/>
        <v>0.61444974663396645</v>
      </c>
      <c r="M26">
        <f>SQRT(D26*(((B$28*COS(B$29)/B$20)*(B$24/2-13))-B$28*SIN(B$29)))</f>
        <v>1.6718026431423938</v>
      </c>
    </row>
    <row r="27" spans="1:13" x14ac:dyDescent="0.25">
      <c r="A27" s="3" t="s">
        <v>32</v>
      </c>
      <c r="B27" s="4">
        <f>SUM(B3:Y3)</f>
        <v>29.442240000000002</v>
      </c>
      <c r="D27">
        <f t="shared" si="1"/>
        <v>1.4000000000000001</v>
      </c>
      <c r="F27">
        <f>((B$19-96)*B$28)/B$20</f>
        <v>3.2092816537305584</v>
      </c>
      <c r="G27">
        <f t="shared" si="0"/>
        <v>0.67274822808380585</v>
      </c>
      <c r="H27">
        <f>SQRT((D27*B$28)/(B$20)*(B$24/2-13))</f>
        <v>2.0779983378092965</v>
      </c>
      <c r="K27">
        <f>((B$19-96)*B$28*COS(B$29))/B$20-B$28*SIN(B$29)</f>
        <v>2.2743308894900212</v>
      </c>
      <c r="L27">
        <f t="shared" si="2"/>
        <v>0.66171511175965625</v>
      </c>
      <c r="M27">
        <f>SQRT(D27*(((B$28*COS(B$29)/B$20)*(B$24/2-13))-B$28*SIN(B$29)))</f>
        <v>1.7349115935501311</v>
      </c>
    </row>
    <row r="28" spans="1:13" x14ac:dyDescent="0.25">
      <c r="A28" s="1" t="s">
        <v>30</v>
      </c>
      <c r="B28">
        <v>9.81</v>
      </c>
      <c r="D28">
        <f t="shared" si="1"/>
        <v>1.5000000000000002</v>
      </c>
      <c r="F28">
        <f>((B$19-96)*B$28)/B$20</f>
        <v>3.2092816537305584</v>
      </c>
      <c r="G28">
        <f t="shared" si="0"/>
        <v>0.72080167294693509</v>
      </c>
      <c r="H28">
        <f>SQRT((D28*B$28)/(B$20)*(B$24/2-13))</f>
        <v>2.150932627939282</v>
      </c>
      <c r="K28">
        <f>((B$19-96)*B$28*COS(B$29))/B$20-B$28*SIN(B$29)</f>
        <v>2.2743308894900212</v>
      </c>
      <c r="L28">
        <f t="shared" si="2"/>
        <v>0.70898047688534593</v>
      </c>
      <c r="M28">
        <f>SQRT(D28*(((B$28*COS(B$29)/B$20)*(B$24/2-13))-B$28*SIN(B$29)))</f>
        <v>1.7958041088190595</v>
      </c>
    </row>
    <row r="29" spans="1:13" x14ac:dyDescent="0.25">
      <c r="A29" s="1" t="s">
        <v>31</v>
      </c>
      <c r="B29">
        <v>9.4E-2</v>
      </c>
      <c r="D29">
        <f t="shared" si="1"/>
        <v>1.6000000000000003</v>
      </c>
      <c r="F29">
        <f>((B$19-96)*B$28)/B$20</f>
        <v>3.2092816537305584</v>
      </c>
      <c r="G29">
        <f t="shared" si="0"/>
        <v>0.76885511781006421</v>
      </c>
      <c r="H29">
        <f>SQRT((D29*B$28)/(B$20)*(B$24/2-13))</f>
        <v>2.2214736658194649</v>
      </c>
      <c r="K29">
        <f>((B$19-96)*B$28*COS(B$29))/B$20-B$28*SIN(B$29)</f>
        <v>2.2743308894900212</v>
      </c>
      <c r="L29">
        <f t="shared" si="2"/>
        <v>0.75624584201103573</v>
      </c>
      <c r="M29">
        <f>SQRT(D29*(((B$28*COS(B$29)/B$20)*(B$24/2-13))-B$28*SIN(B$29)))</f>
        <v>1.8546985084018852</v>
      </c>
    </row>
    <row r="30" spans="1:13" x14ac:dyDescent="0.25">
      <c r="D30">
        <f t="shared" si="1"/>
        <v>1.7000000000000004</v>
      </c>
      <c r="F30">
        <f>((B$19-96)*B$28)/B$20</f>
        <v>3.2092816537305584</v>
      </c>
      <c r="G30">
        <f t="shared" si="0"/>
        <v>0.81690856267319323</v>
      </c>
      <c r="H30">
        <f>SQRT((D30*B$28)/(B$20)*(B$24/2-13))</f>
        <v>2.2898426421754308</v>
      </c>
      <c r="K30">
        <f>((B$19-96)*B$28*COS(B$29))/B$20-B$28*SIN(B$29)</f>
        <v>2.2743308894900212</v>
      </c>
      <c r="L30">
        <f t="shared" si="2"/>
        <v>0.80351120713672552</v>
      </c>
      <c r="M30">
        <f>SQRT(D30*(((B$28*COS(B$29)/B$20)*(B$24/2-13))-B$28*SIN(B$29)))</f>
        <v>1.9117794634541243</v>
      </c>
    </row>
    <row r="31" spans="1:13" x14ac:dyDescent="0.25">
      <c r="D31">
        <f t="shared" si="1"/>
        <v>1.8000000000000005</v>
      </c>
      <c r="F31">
        <f>((B$19-96)*B$28)/B$20</f>
        <v>3.2092816537305584</v>
      </c>
      <c r="G31">
        <f t="shared" si="0"/>
        <v>0.86496200753632202</v>
      </c>
      <c r="H31">
        <f>SQRT((D31*B$28)/(B$20)*(B$24/2-13))</f>
        <v>2.3562286399924228</v>
      </c>
      <c r="K31">
        <f>((B$19-96)*B$28*COS(B$29))/B$20-B$28*SIN(B$29)</f>
        <v>2.2743308894900212</v>
      </c>
      <c r="L31">
        <f t="shared" si="2"/>
        <v>0.85077657226241521</v>
      </c>
      <c r="M31">
        <f>SQRT(D31*(((B$28*COS(B$29)/B$20)*(B$24/2-13))-B$28*SIN(B$29)))</f>
        <v>1.9672048385213219</v>
      </c>
    </row>
    <row r="32" spans="1:13" x14ac:dyDescent="0.25">
      <c r="D32">
        <f t="shared" si="1"/>
        <v>1.9000000000000006</v>
      </c>
      <c r="F32">
        <f>((B$19-96)*B$28)/B$20</f>
        <v>3.2092816537305584</v>
      </c>
      <c r="G32">
        <f t="shared" si="0"/>
        <v>0.91301545239945103</v>
      </c>
      <c r="H32">
        <f>SQRT((D32*B$28)/(B$20)*(B$24/2-13))</f>
        <v>2.4207948037609732</v>
      </c>
      <c r="K32">
        <f>((B$19-96)*B$28*COS(B$29))/B$20-B$28*SIN(B$29)</f>
        <v>2.2743308894900212</v>
      </c>
      <c r="L32">
        <f t="shared" si="2"/>
        <v>0.898041937388105</v>
      </c>
      <c r="M32">
        <f>SQRT(D32*(((B$28*COS(B$29)/B$20)*(B$24/2-13))-B$28*SIN(B$29)))</f>
        <v>2.0211108422148603</v>
      </c>
    </row>
    <row r="33" spans="1:13" x14ac:dyDescent="0.25">
      <c r="D33">
        <f>D32+0.1</f>
        <v>2.0000000000000004</v>
      </c>
      <c r="F33">
        <f>((B$19-96)*B$28)/B$20</f>
        <v>3.2092816537305584</v>
      </c>
      <c r="G33">
        <f t="shared" si="0"/>
        <v>0.96106889726258027</v>
      </c>
      <c r="H33">
        <f>SQRT((D33*B$28)/(B$20)*(B$24/2-13))</f>
        <v>2.4836830634989875</v>
      </c>
      <c r="K33">
        <f>((B$19-96)*B$28*COS(B$29))/B$20-B$28*SIN(B$29)</f>
        <v>2.2743308894900212</v>
      </c>
      <c r="L33">
        <f t="shared" si="2"/>
        <v>0.94530730251379447</v>
      </c>
      <c r="M33">
        <f>SQRT(D33*(((B$28*COS(B$29)/B$20)*(B$24/2-13))-B$28*SIN(B$29)))</f>
        <v>2.0736159712770399</v>
      </c>
    </row>
    <row r="34" spans="1:13" x14ac:dyDescent="0.25">
      <c r="D34">
        <f t="shared" si="1"/>
        <v>2.1000000000000005</v>
      </c>
      <c r="F34">
        <f>((B$19-96)*B$28)/B$20</f>
        <v>3.2092816537305584</v>
      </c>
      <c r="G34">
        <f t="shared" si="0"/>
        <v>1.0091223421257092</v>
      </c>
      <c r="H34">
        <f>SQRT((D34*B$28)/(B$20)*(B$24/2-13))</f>
        <v>2.5450178069921829</v>
      </c>
      <c r="K34">
        <f>((B$19-96)*B$28*COS(B$29))/B$20-B$28*SIN(B$29)</f>
        <v>2.2743308894900212</v>
      </c>
      <c r="L34">
        <f t="shared" si="2"/>
        <v>0.99257266763948448</v>
      </c>
      <c r="M34">
        <f>SQRT(D34*(((B$28*COS(B$29)/B$20)*(B$24/2-13))-B$28*SIN(B$29)))</f>
        <v>2.1248240765183324</v>
      </c>
    </row>
    <row r="35" spans="1:13" x14ac:dyDescent="0.25">
      <c r="D35">
        <f t="shared" si="1"/>
        <v>2.2000000000000006</v>
      </c>
      <c r="F35">
        <f>((B$19-96)*B$28)/B$20</f>
        <v>3.2092816537305584</v>
      </c>
      <c r="G35">
        <f t="shared" si="0"/>
        <v>1.0571757869888383</v>
      </c>
      <c r="H35">
        <f>SQRT((D35*B$28)/(B$20)*(B$24/2-13))</f>
        <v>2.6049087730480864</v>
      </c>
      <c r="K35">
        <f>((B$19-96)*B$28*COS(B$29))/B$20-B$28*SIN(B$29)</f>
        <v>2.2743308894900212</v>
      </c>
      <c r="L35">
        <f t="shared" si="2"/>
        <v>1.0398380327651744</v>
      </c>
      <c r="M35">
        <f>SQRT(D35*(((B$28*COS(B$29)/B$20)*(B$24/2-13))-B$28*SIN(B$29)))</f>
        <v>2.1748267783823025</v>
      </c>
    </row>
    <row r="36" spans="1:13" x14ac:dyDescent="0.25">
      <c r="D36">
        <f t="shared" si="1"/>
        <v>2.3000000000000007</v>
      </c>
      <c r="F36">
        <f>((B$19-96)*B$28)/B$20</f>
        <v>3.2092816537305584</v>
      </c>
      <c r="G36">
        <f t="shared" si="0"/>
        <v>1.1052292318519674</v>
      </c>
      <c r="H36">
        <f>SQRT((D36*B$28)/(B$20)*(B$24/2-13))</f>
        <v>2.6634533586865143</v>
      </c>
      <c r="K36">
        <f>((B$19-96)*B$28*COS(B$29))/B$20-B$28*SIN(B$29)</f>
        <v>2.2743308894900212</v>
      </c>
      <c r="L36">
        <f t="shared" si="2"/>
        <v>1.0871033978908637</v>
      </c>
      <c r="M36">
        <f>SQRT(D36*(((B$28*COS(B$29)/B$20)*(B$24/2-13))-B$28*SIN(B$29)))</f>
        <v>2.2237053932087103</v>
      </c>
    </row>
    <row r="37" spans="1:13" x14ac:dyDescent="0.25">
      <c r="A37" s="3" t="s">
        <v>49</v>
      </c>
      <c r="D37">
        <f t="shared" si="1"/>
        <v>2.4000000000000008</v>
      </c>
      <c r="F37">
        <f>((B$19-96)*B$28)/B$20</f>
        <v>3.2092816537305584</v>
      </c>
      <c r="G37">
        <f t="shared" si="0"/>
        <v>1.1532826767150959</v>
      </c>
      <c r="H37">
        <f>SQRT((D37*B$28)/(B$20)*(B$24/2-13))</f>
        <v>2.7207384791438622</v>
      </c>
      <c r="K37">
        <f>((B$19-96)*B$28*COS(B$29))/B$20-B$28*SIN(B$29)</f>
        <v>2.2743308894900212</v>
      </c>
      <c r="L37">
        <f t="shared" si="2"/>
        <v>1.1343687630165538</v>
      </c>
      <c r="M37">
        <f>SQRT(D37*(((B$28*COS(B$29)/B$20)*(B$24/2-13))-B$28*SIN(B$29)))</f>
        <v>2.271532486142839</v>
      </c>
    </row>
    <row r="38" spans="1:13" x14ac:dyDescent="0.25">
      <c r="A38" s="3" t="s">
        <v>50</v>
      </c>
      <c r="D38">
        <f>D37+0.1</f>
        <v>2.5000000000000009</v>
      </c>
      <c r="F38">
        <f>((B$19-96)*B$28)/B$20</f>
        <v>3.2092816537305584</v>
      </c>
      <c r="G38">
        <f t="shared" si="0"/>
        <v>1.2013361215782252</v>
      </c>
      <c r="H38">
        <f>SQRT((D38*B$28)/(B$20)*(B$24/2-13))</f>
        <v>2.7768420822743312</v>
      </c>
      <c r="K38">
        <f>((B$19-96)*B$28*COS(B$29))/B$20-B$28*SIN(B$29)</f>
        <v>2.2743308894900212</v>
      </c>
      <c r="L38">
        <f t="shared" si="2"/>
        <v>1.1816341281422436</v>
      </c>
      <c r="M38">
        <f>SQRT(D38*(((B$28*COS(B$29)/B$20)*(B$24/2-13))-B$28*SIN(B$29)))</f>
        <v>2.3183731355023567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Charriau</dc:creator>
  <cp:lastModifiedBy>Lucas Charriau</cp:lastModifiedBy>
  <dcterms:created xsi:type="dcterms:W3CDTF">2017-04-13T12:30:32Z</dcterms:created>
  <dcterms:modified xsi:type="dcterms:W3CDTF">2017-05-23T09:25:56Z</dcterms:modified>
</cp:coreProperties>
</file>