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querybridge\envs\budget_scenario\"/>
    </mc:Choice>
  </mc:AlternateContent>
  <xr:revisionPtr revIDLastSave="0" documentId="13_ncr:1_{15EEB1CF-B994-4AEE-BDC6-18EF4CD537D6}" xr6:coauthVersionLast="45" xr6:coauthVersionMax="45" xr10:uidLastSave="{00000000-0000-0000-0000-000000000000}"/>
  <bookViews>
    <workbookView xWindow="34125" yWindow="1155" windowWidth="23160" windowHeight="18600" xr2:uid="{0D8B7814-A506-40AD-A3A3-71FB9CA1E15E}"/>
  </bookViews>
  <sheets>
    <sheet name="Sheet1" sheetId="1" r:id="rId1"/>
  </sheets>
  <definedNames>
    <definedName name="solver_adj" localSheetId="0" hidden="1">Sheet1!$K$16:$K$17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Sheet1!$J$18</definedName>
    <definedName name="solver_lhs2" localSheetId="0" hidden="1">Sheet1!$K$20</definedName>
    <definedName name="solver_lhs3" localSheetId="0" hidden="1">Sheet1!$K$21</definedName>
    <definedName name="solver_lhs4" localSheetId="0" hidden="1">Sheet1!$K$22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Sheet1!$M$18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0" hidden="1">Sheet1!$N$18</definedName>
    <definedName name="solver_rhs2" localSheetId="0" hidden="1">Sheet1!$H$10</definedName>
    <definedName name="solver_rhs3" localSheetId="0" hidden="1">Sheet1!$F$20</definedName>
    <definedName name="solver_rhs4" localSheetId="0" hidden="1">Sheet1!$L$22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1089712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E39" i="1"/>
  <c r="C38" i="1"/>
  <c r="J39" i="1"/>
  <c r="G39" i="1"/>
  <c r="H39" i="1" s="1"/>
  <c r="J4" i="1"/>
  <c r="J38" i="1"/>
  <c r="G38" i="1"/>
  <c r="H38" i="1" s="1"/>
  <c r="K38" i="1" s="1"/>
  <c r="L38" i="1" s="1"/>
  <c r="J37" i="1"/>
  <c r="J36" i="1"/>
  <c r="G37" i="1"/>
  <c r="H37" i="1" s="1"/>
  <c r="K37" i="1" s="1"/>
  <c r="L37" i="1" s="1"/>
  <c r="G36" i="1"/>
  <c r="H36" i="1" s="1"/>
  <c r="K36" i="1" s="1"/>
  <c r="L36" i="1" s="1"/>
  <c r="E35" i="1"/>
  <c r="E36" i="1"/>
  <c r="E37" i="1"/>
  <c r="E38" i="1"/>
  <c r="E34" i="1"/>
  <c r="D38" i="1"/>
  <c r="D37" i="1"/>
  <c r="D35" i="1"/>
  <c r="D34" i="1"/>
  <c r="D17" i="1"/>
  <c r="C17" i="1"/>
  <c r="N17" i="1"/>
  <c r="N16" i="1"/>
  <c r="H10" i="1"/>
  <c r="F20" i="1"/>
  <c r="L17" i="1"/>
  <c r="M17" i="1" s="1"/>
  <c r="L16" i="1"/>
  <c r="M16" i="1" s="1"/>
  <c r="C24" i="1"/>
  <c r="D18" i="1"/>
  <c r="C18" i="1"/>
  <c r="F6" i="1"/>
  <c r="E6" i="1"/>
  <c r="F8" i="1"/>
  <c r="E8" i="1"/>
  <c r="F4" i="1"/>
  <c r="E4" i="1"/>
  <c r="F3" i="1"/>
  <c r="E3" i="1"/>
  <c r="F10" i="1"/>
  <c r="E10" i="1"/>
  <c r="D5" i="1"/>
  <c r="D13" i="1"/>
  <c r="I37" i="1" l="1"/>
  <c r="I39" i="1"/>
  <c r="K39" i="1"/>
  <c r="L39" i="1" s="1"/>
  <c r="I36" i="1"/>
  <c r="I38" i="1"/>
  <c r="N18" i="1"/>
  <c r="K22" i="1" s="1"/>
  <c r="M18" i="1"/>
  <c r="K20" i="1" s="1"/>
  <c r="C5" i="1"/>
  <c r="C13" i="1"/>
  <c r="K21" i="1" l="1"/>
</calcChain>
</file>

<file path=xl/sharedStrings.xml><?xml version="1.0" encoding="utf-8"?>
<sst xmlns="http://schemas.openxmlformats.org/spreadsheetml/2006/main" count="41" uniqueCount="32">
  <si>
    <t>traffic</t>
  </si>
  <si>
    <t>mobile traffic</t>
  </si>
  <si>
    <t>rev/visit</t>
  </si>
  <si>
    <t>conversion</t>
  </si>
  <si>
    <t>aov</t>
  </si>
  <si>
    <t>transactions</t>
  </si>
  <si>
    <t>spend</t>
  </si>
  <si>
    <t>revenue</t>
  </si>
  <si>
    <t>mobile mix</t>
  </si>
  <si>
    <t>WinCard</t>
  </si>
  <si>
    <t>GA</t>
  </si>
  <si>
    <t>desktop</t>
  </si>
  <si>
    <t>mobile</t>
  </si>
  <si>
    <t>Variance</t>
  </si>
  <si>
    <t>all traffic</t>
  </si>
  <si>
    <t>Spend</t>
  </si>
  <si>
    <t>Traffic</t>
  </si>
  <si>
    <t>overall cpc</t>
  </si>
  <si>
    <t>cost per trans</t>
  </si>
  <si>
    <t>CPC</t>
  </si>
  <si>
    <t>Conversion</t>
  </si>
  <si>
    <t>Orders</t>
  </si>
  <si>
    <t>Visits</t>
  </si>
  <si>
    <t>mobile orders</t>
  </si>
  <si>
    <t>Desktop Traffic</t>
  </si>
  <si>
    <t>Mobile Traffic</t>
  </si>
  <si>
    <t>Revenue</t>
  </si>
  <si>
    <t>Transactions</t>
  </si>
  <si>
    <t>Revenue per Visit</t>
  </si>
  <si>
    <t>Prediction</t>
  </si>
  <si>
    <t>AOV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</si>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</sst>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%"/>
    <numFmt numFmtId="168" formatCode="_(&quot;$&quot;* #,##0_);_(&quot;$&quot;* \(#,##0\);_(&quot;$&quot;* &quot;-&quot;??_);_(@_)"/>
    <numFmt numFmtId="170" formatCode="0.0000%"/>
    <numFmt numFmtId="174" formatCode="0.00000000%"/>
    <numFmt numFmtId="176" formatCode="0.000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31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166" fontId="0" fillId="0" borderId="0" xfId="3" applyNumberFormat="1" applyFont="1"/>
    <xf numFmtId="10" fontId="0" fillId="0" borderId="0" xfId="3" applyNumberFormat="1" applyFont="1"/>
    <xf numFmtId="44" fontId="0" fillId="0" borderId="0" xfId="2" applyFont="1"/>
    <xf numFmtId="0" fontId="0" fillId="0" borderId="0" xfId="0" applyAlignment="1">
      <alignment horizontal="center"/>
    </xf>
    <xf numFmtId="170" fontId="0" fillId="0" borderId="0" xfId="3" applyNumberFormat="1" applyFont="1"/>
    <xf numFmtId="0" fontId="0" fillId="3" borderId="0" xfId="0" applyFill="1"/>
    <xf numFmtId="0" fontId="0" fillId="3" borderId="1" xfId="0" applyFill="1" applyBorder="1"/>
    <xf numFmtId="165" fontId="0" fillId="3" borderId="1" xfId="1" applyNumberFormat="1" applyFont="1" applyFill="1" applyBorder="1"/>
    <xf numFmtId="170" fontId="0" fillId="3" borderId="1" xfId="3" applyNumberFormat="1" applyFont="1" applyFill="1" applyBorder="1"/>
    <xf numFmtId="10" fontId="0" fillId="3" borderId="1" xfId="3" applyNumberFormat="1" applyFont="1" applyFill="1" applyBorder="1"/>
    <xf numFmtId="44" fontId="0" fillId="3" borderId="1" xfId="2" applyFont="1" applyFill="1" applyBorder="1"/>
    <xf numFmtId="168" fontId="0" fillId="3" borderId="1" xfId="2" applyNumberFormat="1" applyFont="1" applyFill="1" applyBorder="1"/>
    <xf numFmtId="0" fontId="4" fillId="2" borderId="1" xfId="5" applyBorder="1" applyAlignment="1">
      <alignment horizontal="center"/>
    </xf>
    <xf numFmtId="0" fontId="4" fillId="2" borderId="1" xfId="5" applyBorder="1" applyAlignment="1">
      <alignment horizontal="center"/>
    </xf>
    <xf numFmtId="0" fontId="3" fillId="3" borderId="1" xfId="0" applyFont="1" applyFill="1" applyBorder="1"/>
    <xf numFmtId="165" fontId="0" fillId="3" borderId="1" xfId="0" applyNumberFormat="1" applyFill="1" applyBorder="1"/>
    <xf numFmtId="44" fontId="2" fillId="3" borderId="1" xfId="4" applyNumberFormat="1" applyFill="1" applyBorder="1"/>
    <xf numFmtId="43" fontId="0" fillId="3" borderId="1" xfId="0" applyNumberFormat="1" applyFill="1" applyBorder="1"/>
    <xf numFmtId="168" fontId="0" fillId="3" borderId="1" xfId="0" applyNumberFormat="1" applyFill="1" applyBorder="1"/>
    <xf numFmtId="44" fontId="0" fillId="3" borderId="0" xfId="2" applyFont="1" applyFill="1"/>
    <xf numFmtId="0" fontId="4" fillId="2" borderId="2" xfId="5" applyBorder="1" applyAlignment="1">
      <alignment horizontal="center"/>
    </xf>
    <xf numFmtId="174" fontId="0" fillId="0" borderId="0" xfId="3" applyNumberFormat="1" applyFont="1"/>
    <xf numFmtId="176" fontId="0" fillId="0" borderId="0" xfId="3" applyNumberFormat="1" applyFont="1"/>
    <xf numFmtId="43" fontId="0" fillId="0" borderId="0" xfId="3" applyNumberFormat="1" applyFont="1"/>
    <xf numFmtId="0" fontId="3" fillId="3" borderId="0" xfId="0" applyFont="1" applyFill="1"/>
    <xf numFmtId="0" fontId="3" fillId="3" borderId="3" xfId="0" applyFont="1" applyFill="1" applyBorder="1"/>
  </cellXfs>
  <cellStyles count="6">
    <cellStyle name="Accent2" xfId="5" builtinId="33"/>
    <cellStyle name="Comma" xfId="1" builtinId="3"/>
    <cellStyle name="Currency" xfId="2" builtinId="4"/>
    <cellStyle name="Normal" xfId="0" builtinId="0"/>
    <cellStyle name="Percent" xfId="3" builtinId="5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329-B9EC-480C-9CF9-00A1A0F87CFD}">
  <dimension ref="A1:O54"/>
  <sheetViews>
    <sheetView tabSelected="1" topLeftCell="A22" workbookViewId="0">
      <selection activeCell="C52" sqref="C52:C54"/>
    </sheetView>
  </sheetViews>
  <sheetFormatPr defaultRowHeight="15" x14ac:dyDescent="0.25"/>
  <cols>
    <col min="2" max="2" width="16.85546875" customWidth="1"/>
    <col min="3" max="3" width="17" bestFit="1" customWidth="1"/>
    <col min="4" max="4" width="16.28515625" bestFit="1" customWidth="1"/>
    <col min="5" max="5" width="9.42578125" customWidth="1"/>
    <col min="6" max="6" width="11.7109375" customWidth="1"/>
    <col min="7" max="7" width="15.28515625" bestFit="1" customWidth="1"/>
    <col min="8" max="8" width="16" bestFit="1" customWidth="1"/>
    <col min="9" max="9" width="14.42578125" bestFit="1" customWidth="1"/>
    <col min="10" max="10" width="15.28515625" bestFit="1" customWidth="1"/>
    <col min="12" max="12" width="19.42578125" bestFit="1" customWidth="1"/>
    <col min="13" max="13" width="13.28515625" bestFit="1" customWidth="1"/>
    <col min="14" max="14" width="15.28515625" bestFit="1" customWidth="1"/>
  </cols>
  <sheetData>
    <row r="1" spans="1:15" x14ac:dyDescent="0.25">
      <c r="A1" s="10"/>
      <c r="B1" s="10"/>
      <c r="C1" s="10"/>
      <c r="D1" s="10"/>
      <c r="E1" s="10"/>
      <c r="F1" s="10"/>
      <c r="G1" s="10"/>
    </row>
    <row r="2" spans="1:15" x14ac:dyDescent="0.25">
      <c r="A2" s="10"/>
      <c r="B2" s="10"/>
      <c r="C2" s="17" t="s">
        <v>9</v>
      </c>
      <c r="D2" s="17" t="s">
        <v>10</v>
      </c>
      <c r="E2" s="18" t="s">
        <v>13</v>
      </c>
      <c r="F2" s="18"/>
      <c r="G2" s="10"/>
      <c r="J2">
        <v>363776549</v>
      </c>
    </row>
    <row r="3" spans="1:15" x14ac:dyDescent="0.25">
      <c r="A3" s="10"/>
      <c r="B3" s="19" t="s">
        <v>14</v>
      </c>
      <c r="C3" s="12">
        <v>263129477</v>
      </c>
      <c r="D3" s="12">
        <v>263129877</v>
      </c>
      <c r="E3" s="13">
        <f>C3/D3-1</f>
        <v>-1.5201618477345136E-6</v>
      </c>
      <c r="F3" s="12">
        <f>C3-D3</f>
        <v>-400</v>
      </c>
      <c r="G3" s="10"/>
      <c r="J3">
        <v>306643565</v>
      </c>
    </row>
    <row r="4" spans="1:15" x14ac:dyDescent="0.25">
      <c r="A4" s="10"/>
      <c r="B4" s="19" t="s">
        <v>1</v>
      </c>
      <c r="C4" s="12">
        <v>190497816</v>
      </c>
      <c r="D4" s="12">
        <v>190481558</v>
      </c>
      <c r="E4" s="14">
        <f>C4/D4-1</f>
        <v>8.535209482074535E-5</v>
      </c>
      <c r="F4" s="12">
        <f>C4-D4</f>
        <v>16258</v>
      </c>
      <c r="G4" s="10"/>
      <c r="J4">
        <f>J2/J3</f>
        <v>1.1863172442571883</v>
      </c>
    </row>
    <row r="5" spans="1:15" x14ac:dyDescent="0.25">
      <c r="A5" s="10"/>
      <c r="B5" s="19" t="s">
        <v>2</v>
      </c>
      <c r="C5" s="15">
        <f>C10/C3</f>
        <v>2.034719557474741</v>
      </c>
      <c r="D5" s="15">
        <f>D10/D3</f>
        <v>2.0103908800899868</v>
      </c>
      <c r="E5" s="11"/>
      <c r="F5" s="11"/>
      <c r="G5" s="10"/>
    </row>
    <row r="6" spans="1:15" x14ac:dyDescent="0.25">
      <c r="A6" s="10"/>
      <c r="B6" s="19" t="s">
        <v>3</v>
      </c>
      <c r="C6" s="14">
        <v>4.1999999999999997E-3</v>
      </c>
      <c r="D6" s="14">
        <v>4.1000000000000003E-3</v>
      </c>
      <c r="E6" s="14">
        <f>C6/D6-1</f>
        <v>2.4390243902438824E-2</v>
      </c>
      <c r="F6" s="12">
        <f>C6-D6</f>
        <v>9.9999999999999395E-5</v>
      </c>
      <c r="G6" s="10"/>
      <c r="L6" s="9"/>
    </row>
    <row r="7" spans="1:15" x14ac:dyDescent="0.25">
      <c r="A7" s="10"/>
      <c r="B7" s="19" t="s">
        <v>4</v>
      </c>
      <c r="C7" s="16">
        <v>486</v>
      </c>
      <c r="D7" s="16">
        <v>484</v>
      </c>
      <c r="E7" s="11"/>
      <c r="F7" s="11"/>
      <c r="G7" s="10"/>
      <c r="L7" s="5"/>
    </row>
    <row r="8" spans="1:15" x14ac:dyDescent="0.25">
      <c r="A8" s="10"/>
      <c r="B8" s="19" t="s">
        <v>5</v>
      </c>
      <c r="C8" s="12">
        <v>1101391</v>
      </c>
      <c r="D8" s="12">
        <v>1089712</v>
      </c>
      <c r="E8" s="14">
        <f>C8/D8-1</f>
        <v>1.0717510681721443E-2</v>
      </c>
      <c r="F8" s="12">
        <f>C8-D8</f>
        <v>11679</v>
      </c>
      <c r="G8" s="10"/>
    </row>
    <row r="9" spans="1:15" x14ac:dyDescent="0.25">
      <c r="A9" s="10"/>
      <c r="B9" s="19" t="s">
        <v>6</v>
      </c>
      <c r="C9" s="16">
        <v>226000000</v>
      </c>
      <c r="D9" s="16">
        <v>226000000</v>
      </c>
      <c r="E9" s="11"/>
      <c r="F9" s="11"/>
      <c r="G9" s="10"/>
    </row>
    <row r="10" spans="1:15" x14ac:dyDescent="0.25">
      <c r="A10" s="10"/>
      <c r="B10" s="19" t="s">
        <v>7</v>
      </c>
      <c r="C10" s="16">
        <v>535394693</v>
      </c>
      <c r="D10" s="16">
        <v>528993905</v>
      </c>
      <c r="E10" s="14">
        <f>C10/D10-1</f>
        <v>1.2099927691983536E-2</v>
      </c>
      <c r="F10" s="16">
        <f>C10-D10</f>
        <v>6400788</v>
      </c>
      <c r="G10" s="10"/>
      <c r="H10">
        <f>D9/D8</f>
        <v>207.39424728735665</v>
      </c>
    </row>
    <row r="11" spans="1:15" x14ac:dyDescent="0.25">
      <c r="A11" s="10"/>
      <c r="B11" s="10"/>
      <c r="C11" s="10"/>
      <c r="D11" s="10"/>
      <c r="E11" s="10"/>
      <c r="F11" s="10"/>
      <c r="G11" s="10"/>
    </row>
    <row r="13" spans="1:15" x14ac:dyDescent="0.25">
      <c r="B13" t="s">
        <v>8</v>
      </c>
      <c r="C13" s="6">
        <f>C4/C3</f>
        <v>0.72396988042506538</v>
      </c>
      <c r="D13" s="6">
        <f>D4/D3</f>
        <v>0.72390699289537541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H14" s="10"/>
      <c r="I14" s="10"/>
      <c r="J14" s="10"/>
      <c r="K14" s="25" t="s">
        <v>19</v>
      </c>
      <c r="L14" s="25" t="s">
        <v>20</v>
      </c>
      <c r="M14" s="25" t="s">
        <v>21</v>
      </c>
      <c r="N14" s="25" t="s">
        <v>22</v>
      </c>
      <c r="O14" s="10"/>
    </row>
    <row r="15" spans="1:15" x14ac:dyDescent="0.25">
      <c r="B15" s="8" t="s">
        <v>10</v>
      </c>
      <c r="C15" s="8"/>
      <c r="D15" s="8"/>
      <c r="H15" s="10"/>
      <c r="I15" s="19" t="s">
        <v>15</v>
      </c>
      <c r="J15" s="12">
        <v>226000000</v>
      </c>
      <c r="K15" s="11"/>
      <c r="L15" s="11"/>
      <c r="M15" s="11"/>
      <c r="N15" s="11"/>
      <c r="O15" s="10"/>
    </row>
    <row r="16" spans="1:15" x14ac:dyDescent="0.25">
      <c r="C16" t="s">
        <v>11</v>
      </c>
      <c r="D16" t="s">
        <v>12</v>
      </c>
      <c r="H16" s="10"/>
      <c r="I16" s="19" t="s">
        <v>24</v>
      </c>
      <c r="J16" s="20">
        <v>72648319</v>
      </c>
      <c r="K16" s="21">
        <v>0.99547836410811719</v>
      </c>
      <c r="L16" s="14">
        <f>C17</f>
        <v>7.6038236700813914E-3</v>
      </c>
      <c r="M16" s="22">
        <f>J16*K16*L16</f>
        <v>549907.23329458642</v>
      </c>
      <c r="N16" s="12">
        <f>J16*K16</f>
        <v>72319829.753324643</v>
      </c>
      <c r="O16" s="10"/>
    </row>
    <row r="17" spans="1:15" x14ac:dyDescent="0.25">
      <c r="B17" t="s">
        <v>3</v>
      </c>
      <c r="C17" s="27">
        <f>C20/C21</f>
        <v>7.6038236700813914E-3</v>
      </c>
      <c r="D17" s="26">
        <f>D20/D21</f>
        <v>2.8198687875075025E-3</v>
      </c>
      <c r="H17" s="10"/>
      <c r="I17" s="19" t="s">
        <v>25</v>
      </c>
      <c r="J17" s="20">
        <v>190481558</v>
      </c>
      <c r="K17" s="21">
        <v>1.0017245273589868</v>
      </c>
      <c r="L17" s="14">
        <f>D17</f>
        <v>2.8198687875075025E-3</v>
      </c>
      <c r="M17" s="22">
        <f>J17*K17*L17</f>
        <v>538059.30055391463</v>
      </c>
      <c r="N17" s="12">
        <f>J17*K17</f>
        <v>190810048.65815341</v>
      </c>
      <c r="O17" s="10"/>
    </row>
    <row r="18" spans="1:15" x14ac:dyDescent="0.25">
      <c r="B18" t="s">
        <v>4</v>
      </c>
      <c r="C18" s="7">
        <f>C19/C20</f>
        <v>532.92984133018342</v>
      </c>
      <c r="D18" s="7">
        <f>D19/D20</f>
        <v>436.7647658959699</v>
      </c>
      <c r="H18" s="10"/>
      <c r="I18" s="19" t="s">
        <v>16</v>
      </c>
      <c r="J18" s="20">
        <v>263129877</v>
      </c>
      <c r="K18" s="11"/>
      <c r="L18" s="14"/>
      <c r="M18" s="22">
        <f>SUM(M16:M17)</f>
        <v>1087966.533848501</v>
      </c>
      <c r="N18" s="12">
        <f>SUM(N16:N17)</f>
        <v>263129878.41147804</v>
      </c>
      <c r="O18" s="10"/>
    </row>
    <row r="19" spans="1:15" x14ac:dyDescent="0.25">
      <c r="B19" t="s">
        <v>7</v>
      </c>
      <c r="C19" s="2">
        <v>294393109</v>
      </c>
      <c r="D19" s="2">
        <v>234600769</v>
      </c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B20" t="s">
        <v>5</v>
      </c>
      <c r="C20" s="2">
        <v>552405</v>
      </c>
      <c r="D20" s="2">
        <v>537133</v>
      </c>
      <c r="F20">
        <f>D20/D8</f>
        <v>0.49291280631946788</v>
      </c>
      <c r="H20" s="10"/>
      <c r="I20" s="10"/>
      <c r="J20" s="23" t="s">
        <v>18</v>
      </c>
      <c r="K20" s="15">
        <f>J15/M18</f>
        <v>207.72697777804112</v>
      </c>
      <c r="L20" s="10"/>
      <c r="M20" s="10"/>
      <c r="N20" s="10"/>
      <c r="O20" s="10"/>
    </row>
    <row r="21" spans="1:15" x14ac:dyDescent="0.25">
      <c r="B21" t="s">
        <v>0</v>
      </c>
      <c r="C21" s="2">
        <v>72648318</v>
      </c>
      <c r="D21" s="2">
        <v>190481558</v>
      </c>
      <c r="H21" s="10"/>
      <c r="I21" s="10"/>
      <c r="J21" s="11" t="s">
        <v>23</v>
      </c>
      <c r="K21" s="14">
        <f>M17/M18</f>
        <v>0.49455501048420963</v>
      </c>
      <c r="L21" s="10"/>
      <c r="M21" s="10"/>
      <c r="N21" s="10"/>
      <c r="O21" s="10"/>
    </row>
    <row r="22" spans="1:15" x14ac:dyDescent="0.25">
      <c r="H22" s="10"/>
      <c r="I22" s="10"/>
      <c r="J22" s="11" t="s">
        <v>17</v>
      </c>
      <c r="K22" s="15">
        <f>J15/N18</f>
        <v>0.85889143933166356</v>
      </c>
      <c r="L22" s="24"/>
      <c r="M22" s="10"/>
      <c r="N22" s="10"/>
      <c r="O22" s="10"/>
    </row>
    <row r="23" spans="1:15" x14ac:dyDescent="0.25"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C24" s="3">
        <f>C21+D21</f>
        <v>263129876</v>
      </c>
    </row>
    <row r="30" spans="1:15" x14ac:dyDescent="0.25">
      <c r="A30" s="10"/>
      <c r="B30" s="10"/>
      <c r="C30" s="10"/>
      <c r="D30" s="10"/>
      <c r="E30" s="10"/>
      <c r="F30" s="10"/>
    </row>
    <row r="31" spans="1:15" x14ac:dyDescent="0.25">
      <c r="A31" s="10"/>
      <c r="B31" s="29" t="s">
        <v>31</v>
      </c>
      <c r="C31" s="10"/>
      <c r="D31" s="10"/>
      <c r="E31" s="10"/>
      <c r="F31" s="10"/>
    </row>
    <row r="32" spans="1:15" x14ac:dyDescent="0.25">
      <c r="A32" s="10"/>
      <c r="B32" s="10"/>
      <c r="C32" s="10"/>
      <c r="D32" s="10"/>
      <c r="E32" s="10"/>
      <c r="F32" s="10"/>
    </row>
    <row r="33" spans="1:12" x14ac:dyDescent="0.25">
      <c r="A33" s="10"/>
      <c r="B33" s="10"/>
      <c r="C33" s="17" t="s">
        <v>29</v>
      </c>
      <c r="D33" s="17" t="s">
        <v>9</v>
      </c>
      <c r="E33" s="17" t="s">
        <v>13</v>
      </c>
      <c r="F33" s="10"/>
    </row>
    <row r="34" spans="1:12" x14ac:dyDescent="0.25">
      <c r="A34" s="10"/>
      <c r="B34" s="30" t="s">
        <v>15</v>
      </c>
      <c r="C34" s="16">
        <v>226000000</v>
      </c>
      <c r="D34" s="16">
        <f>C9</f>
        <v>226000000</v>
      </c>
      <c r="E34" s="14">
        <f>C34/D34-1</f>
        <v>0</v>
      </c>
      <c r="F34" s="10"/>
    </row>
    <row r="35" spans="1:12" x14ac:dyDescent="0.25">
      <c r="A35" s="10"/>
      <c r="B35" s="30" t="s">
        <v>26</v>
      </c>
      <c r="C35" s="15">
        <v>555412006.08000004</v>
      </c>
      <c r="D35" s="15">
        <f>C10</f>
        <v>535394693</v>
      </c>
      <c r="E35" s="14">
        <f t="shared" ref="E35:E39" si="0">C35/D35-1</f>
        <v>3.7387955730073141E-2</v>
      </c>
      <c r="F35" s="10"/>
    </row>
    <row r="36" spans="1:12" x14ac:dyDescent="0.25">
      <c r="A36" s="10"/>
      <c r="B36" s="30" t="s">
        <v>16</v>
      </c>
      <c r="C36" s="12">
        <v>263130859</v>
      </c>
      <c r="D36" s="12">
        <v>263129477</v>
      </c>
      <c r="E36" s="13">
        <f t="shared" si="0"/>
        <v>5.2521671678462667E-6</v>
      </c>
      <c r="F36" s="10"/>
      <c r="G36" s="1">
        <f>C36-D36</f>
        <v>1382</v>
      </c>
      <c r="H36" s="28">
        <f>G36/C36</f>
        <v>5.2521395827617468E-6</v>
      </c>
      <c r="I36">
        <f>(1-H36)*C36</f>
        <v>263129477</v>
      </c>
      <c r="J36" s="2">
        <f>(1-(C36-D36)/C36)*C36</f>
        <v>263129477</v>
      </c>
      <c r="K36" s="6">
        <f>1-H36</f>
        <v>0.9999947478604172</v>
      </c>
      <c r="L36" s="3">
        <f>C36*K36</f>
        <v>263129477</v>
      </c>
    </row>
    <row r="37" spans="1:12" x14ac:dyDescent="0.25">
      <c r="A37" s="10"/>
      <c r="B37" s="30" t="s">
        <v>27</v>
      </c>
      <c r="C37" s="12">
        <v>1101369</v>
      </c>
      <c r="D37" s="12">
        <f>C8</f>
        <v>1101391</v>
      </c>
      <c r="E37" s="13">
        <f t="shared" si="0"/>
        <v>-1.9974741031991705E-5</v>
      </c>
      <c r="F37" s="10"/>
      <c r="G37" s="1">
        <f>C37-D37</f>
        <v>-22</v>
      </c>
      <c r="H37" s="28">
        <f>G37/C37</f>
        <v>-1.9975140030271417E-5</v>
      </c>
      <c r="I37">
        <f>(1-H37)*C37</f>
        <v>1101391</v>
      </c>
      <c r="J37" s="2">
        <f>(1-(C37-D37)/C37)*C37</f>
        <v>1101391</v>
      </c>
      <c r="K37" s="6">
        <f>1-H37</f>
        <v>1.0000199751400303</v>
      </c>
      <c r="L37" s="3">
        <f>C37*K37</f>
        <v>1101391</v>
      </c>
    </row>
    <row r="38" spans="1:12" x14ac:dyDescent="0.25">
      <c r="A38" s="10"/>
      <c r="B38" s="30" t="s">
        <v>28</v>
      </c>
      <c r="C38" s="15">
        <f>C35/C36</f>
        <v>2.1107824760303013</v>
      </c>
      <c r="D38" s="15">
        <f>C5</f>
        <v>2.034719557474741</v>
      </c>
      <c r="E38" s="14">
        <f t="shared" si="0"/>
        <v>3.7382507223728156E-2</v>
      </c>
      <c r="F38" s="10"/>
      <c r="G38" s="1">
        <f>C38-D38</f>
        <v>7.6062918555560355E-2</v>
      </c>
      <c r="H38" s="28">
        <f>G38/C38</f>
        <v>3.6035413132010689E-2</v>
      </c>
      <c r="I38">
        <f>(1-H38)*C38</f>
        <v>2.034719557474741</v>
      </c>
      <c r="J38" s="2">
        <f>(1-(C38-D38)/C38)*C38</f>
        <v>2.034719557474741</v>
      </c>
      <c r="K38" s="6">
        <f>1-H38</f>
        <v>0.96396458686798936</v>
      </c>
      <c r="L38" s="3">
        <f>C38*K38</f>
        <v>2.034719557474741</v>
      </c>
    </row>
    <row r="39" spans="1:12" x14ac:dyDescent="0.25">
      <c r="A39" s="10"/>
      <c r="B39" s="30" t="s">
        <v>30</v>
      </c>
      <c r="C39" s="15">
        <v>504.29</v>
      </c>
      <c r="D39" s="15">
        <v>486</v>
      </c>
      <c r="E39" s="14">
        <f t="shared" si="0"/>
        <v>3.7633744855967155E-2</v>
      </c>
      <c r="F39" s="10"/>
      <c r="G39" s="1">
        <f>C39-D39</f>
        <v>18.29000000000002</v>
      </c>
      <c r="H39" s="28">
        <f>G39/C39</f>
        <v>3.6268813579488031E-2</v>
      </c>
      <c r="I39">
        <f>(1-H39)*C39</f>
        <v>486</v>
      </c>
      <c r="J39" s="2">
        <f>(1-(C39-D39)/C39)*C39</f>
        <v>486</v>
      </c>
      <c r="K39" s="6">
        <f>1-H39</f>
        <v>0.96373118642051192</v>
      </c>
      <c r="L39" s="3">
        <f>C39*K39</f>
        <v>486</v>
      </c>
    </row>
    <row r="40" spans="1:12" x14ac:dyDescent="0.25">
      <c r="A40" s="10"/>
      <c r="B40" s="10"/>
      <c r="C40" s="24"/>
      <c r="D40" s="24"/>
      <c r="E40" s="10"/>
      <c r="F40" s="10"/>
    </row>
    <row r="41" spans="1:12" x14ac:dyDescent="0.25">
      <c r="A41" s="10"/>
      <c r="B41" s="10"/>
      <c r="C41" s="10"/>
      <c r="D41" s="10"/>
      <c r="E41" s="10"/>
      <c r="F41" s="10"/>
    </row>
    <row r="42" spans="1:12" x14ac:dyDescent="0.25">
      <c r="E42" s="4"/>
    </row>
    <row r="52" spans="3:3" x14ac:dyDescent="0.25">
      <c r="C52" s="2">
        <v>1000000000</v>
      </c>
    </row>
    <row r="53" spans="3:3" x14ac:dyDescent="0.25">
      <c r="C53" s="2">
        <v>860151336</v>
      </c>
    </row>
    <row r="54" spans="3:3" x14ac:dyDescent="0.25">
      <c r="C54" s="2">
        <f>C52-C53</f>
        <v>139848664</v>
      </c>
    </row>
  </sheetData>
  <scenarios current="0">
    <scenario name="CPC" locked="1" count="2" user="Sherman Distin" comment="Created by Sherman Distin on 12/29/2020">
      <inputCells r="K16" val="0.32" numFmtId="44"/>
      <inputCells r="K17" val="1.19" numFmtId="44"/>
    </scenario>
  </scenarios>
  <mergeCells count="2">
    <mergeCell ref="B15:D15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Distin</dc:creator>
  <cp:lastModifiedBy>Sherman Distin</cp:lastModifiedBy>
  <dcterms:created xsi:type="dcterms:W3CDTF">2020-12-29T17:29:45Z</dcterms:created>
  <dcterms:modified xsi:type="dcterms:W3CDTF">2021-01-01T02:51:17Z</dcterms:modified>
</cp:coreProperties>
</file>