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tball\data\"/>
    </mc:Choice>
  </mc:AlternateContent>
  <xr:revisionPtr revIDLastSave="0" documentId="8_{4DA5B8F8-F426-4C6C-A944-451F190F2F37}" xr6:coauthVersionLast="45" xr6:coauthVersionMax="45" xr10:uidLastSave="{00000000-0000-0000-0000-000000000000}"/>
  <bookViews>
    <workbookView xWindow="1500" yWindow="1500" windowWidth="30960" windowHeight="12108" xr2:uid="{C3C2C1FA-070B-4845-B992-F8F721B1F198}"/>
  </bookViews>
  <sheets>
    <sheet name="Week 16" sheetId="9" r:id="rId1"/>
    <sheet name="Week 14" sheetId="8" r:id="rId2"/>
    <sheet name="Week 13" sheetId="7" r:id="rId3"/>
    <sheet name="Week 12" sheetId="6" r:id="rId4"/>
    <sheet name="Week 11" sheetId="5" r:id="rId5"/>
    <sheet name="Week 10" sheetId="3" r:id="rId6"/>
    <sheet name="Week 9" sheetId="2" r:id="rId7"/>
    <sheet name="Week 8" sheetId="1" r:id="rId8"/>
    <sheet name="Probablities" sheetId="4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9" l="1" a="1"/>
  <c r="M18" i="9" s="1"/>
  <c r="L18" i="9" a="1"/>
  <c r="L18" i="9" s="1"/>
  <c r="K18" i="9"/>
  <c r="J18" i="9"/>
  <c r="N18" i="9" s="1" a="1"/>
  <c r="N18" i="9" s="1"/>
  <c r="H18" i="9"/>
  <c r="G18" i="9"/>
  <c r="F18" i="9"/>
  <c r="I18" i="9" s="1"/>
  <c r="M17" i="9" a="1"/>
  <c r="M17" i="9" s="1"/>
  <c r="L17" i="9" a="1"/>
  <c r="L17" i="9" s="1"/>
  <c r="K17" i="9"/>
  <c r="J17" i="9"/>
  <c r="H17" i="9"/>
  <c r="G17" i="9"/>
  <c r="F17" i="9"/>
  <c r="I17" i="9" s="1"/>
  <c r="M16" i="9" a="1"/>
  <c r="M16" i="9" s="1"/>
  <c r="L16" i="9" a="1"/>
  <c r="L16" i="9" s="1"/>
  <c r="K16" i="9"/>
  <c r="J16" i="9"/>
  <c r="H16" i="9"/>
  <c r="G16" i="9"/>
  <c r="F16" i="9"/>
  <c r="I16" i="9" s="1"/>
  <c r="M15" i="9" a="1"/>
  <c r="M15" i="9" s="1"/>
  <c r="L15" i="9" a="1"/>
  <c r="L15" i="9" s="1"/>
  <c r="K15" i="9"/>
  <c r="J15" i="9"/>
  <c r="H15" i="9"/>
  <c r="G15" i="9"/>
  <c r="F15" i="9"/>
  <c r="I15" i="9" s="1"/>
  <c r="M14" i="9" a="1"/>
  <c r="M14" i="9" s="1"/>
  <c r="L14" i="9" a="1"/>
  <c r="L14" i="9" s="1"/>
  <c r="K14" i="9"/>
  <c r="J14" i="9"/>
  <c r="N14" i="9" s="1" a="1"/>
  <c r="N14" i="9" s="1"/>
  <c r="O14" i="9" s="1" a="1"/>
  <c r="O14" i="9" s="1"/>
  <c r="H14" i="9"/>
  <c r="G14" i="9"/>
  <c r="F14" i="9"/>
  <c r="I14" i="9" s="1"/>
  <c r="M13" i="9" a="1"/>
  <c r="M13" i="9" s="1"/>
  <c r="N13" i="9" s="1" a="1"/>
  <c r="N13" i="9" s="1"/>
  <c r="O13" i="9" s="1" a="1"/>
  <c r="O13" i="9" s="1"/>
  <c r="L13" i="9" a="1"/>
  <c r="L13" i="9" s="1"/>
  <c r="K13" i="9"/>
  <c r="J13" i="9"/>
  <c r="H13" i="9"/>
  <c r="G13" i="9"/>
  <c r="F13" i="9"/>
  <c r="I13" i="9" s="1"/>
  <c r="M12" i="9" a="1"/>
  <c r="M12" i="9" s="1"/>
  <c r="L12" i="9" a="1"/>
  <c r="L12" i="9" s="1"/>
  <c r="K12" i="9"/>
  <c r="J12" i="9"/>
  <c r="H12" i="9"/>
  <c r="G12" i="9"/>
  <c r="F12" i="9"/>
  <c r="I12" i="9" s="1"/>
  <c r="M11" i="9" a="1"/>
  <c r="M11" i="9" s="1"/>
  <c r="L11" i="9" a="1"/>
  <c r="L11" i="9" s="1"/>
  <c r="K11" i="9"/>
  <c r="J11" i="9"/>
  <c r="H11" i="9"/>
  <c r="G11" i="9"/>
  <c r="F11" i="9"/>
  <c r="I11" i="9" s="1"/>
  <c r="M10" i="9" a="1"/>
  <c r="M10" i="9" s="1"/>
  <c r="L10" i="9" a="1"/>
  <c r="L10" i="9" s="1"/>
  <c r="K10" i="9"/>
  <c r="J10" i="9"/>
  <c r="H10" i="9"/>
  <c r="G10" i="9"/>
  <c r="F10" i="9"/>
  <c r="I10" i="9" s="1"/>
  <c r="M9" i="9" a="1"/>
  <c r="M9" i="9" s="1"/>
  <c r="L9" i="9" a="1"/>
  <c r="L9" i="9" s="1"/>
  <c r="K9" i="9"/>
  <c r="J9" i="9"/>
  <c r="H9" i="9"/>
  <c r="G9" i="9"/>
  <c r="F9" i="9"/>
  <c r="I9" i="9" s="1"/>
  <c r="M8" i="9" a="1"/>
  <c r="M8" i="9" s="1"/>
  <c r="L8" i="9" a="1"/>
  <c r="L8" i="9" s="1"/>
  <c r="K8" i="9"/>
  <c r="J8" i="9"/>
  <c r="H8" i="9"/>
  <c r="G8" i="9"/>
  <c r="F8" i="9"/>
  <c r="I8" i="9" s="1"/>
  <c r="M7" i="9" a="1"/>
  <c r="M7" i="9" s="1"/>
  <c r="L7" i="9" a="1"/>
  <c r="L7" i="9" s="1"/>
  <c r="K7" i="9"/>
  <c r="J7" i="9"/>
  <c r="H7" i="9"/>
  <c r="G7" i="9"/>
  <c r="F7" i="9"/>
  <c r="I7" i="9" s="1"/>
  <c r="M6" i="9" a="1"/>
  <c r="M6" i="9" s="1"/>
  <c r="L6" i="9" a="1"/>
  <c r="L6" i="9" s="1"/>
  <c r="K6" i="9"/>
  <c r="J6" i="9"/>
  <c r="H6" i="9"/>
  <c r="G6" i="9"/>
  <c r="F6" i="9"/>
  <c r="I6" i="9" s="1"/>
  <c r="M5" i="9" a="1"/>
  <c r="M5" i="9" s="1"/>
  <c r="L5" i="9" a="1"/>
  <c r="L5" i="9" s="1"/>
  <c r="K5" i="9"/>
  <c r="J5" i="9"/>
  <c r="N5" i="9" s="1" a="1"/>
  <c r="N5" i="9" s="1"/>
  <c r="O5" i="9" s="1" a="1"/>
  <c r="O5" i="9" s="1"/>
  <c r="H5" i="9"/>
  <c r="G5" i="9"/>
  <c r="F5" i="9"/>
  <c r="I5" i="9" s="1"/>
  <c r="M4" i="9" a="1"/>
  <c r="M4" i="9" s="1"/>
  <c r="L4" i="9" a="1"/>
  <c r="L4" i="9" s="1"/>
  <c r="K4" i="9"/>
  <c r="J4" i="9"/>
  <c r="H4" i="9"/>
  <c r="G4" i="9"/>
  <c r="F4" i="9"/>
  <c r="I4" i="9" s="1"/>
  <c r="M3" i="9" a="1"/>
  <c r="M3" i="9" s="1"/>
  <c r="L3" i="9" a="1"/>
  <c r="L3" i="9" s="1"/>
  <c r="K3" i="9"/>
  <c r="J3" i="9"/>
  <c r="I3" i="9"/>
  <c r="H3" i="9"/>
  <c r="G3" i="9"/>
  <c r="F3" i="9"/>
  <c r="N9" i="9" l="1" a="1"/>
  <c r="N9" i="9" s="1"/>
  <c r="O9" i="9" s="1" a="1"/>
  <c r="O9" i="9" s="1"/>
  <c r="N7" i="9" a="1"/>
  <c r="N7" i="9" s="1"/>
  <c r="O7" i="9" s="1" a="1"/>
  <c r="O7" i="9" s="1"/>
  <c r="N8" i="9" a="1"/>
  <c r="N8" i="9" s="1"/>
  <c r="O8" i="9" s="1" a="1"/>
  <c r="O8" i="9" s="1"/>
  <c r="N11" i="9" a="1"/>
  <c r="N11" i="9" s="1"/>
  <c r="O11" i="9" s="1" a="1"/>
  <c r="O11" i="9" s="1"/>
  <c r="S3" i="9"/>
  <c r="N17" i="9" a="1"/>
  <c r="N17" i="9" s="1"/>
  <c r="O17" i="9" s="1" a="1"/>
  <c r="O17" i="9" s="1"/>
  <c r="S2" i="9"/>
  <c r="N6" i="9" a="1"/>
  <c r="N6" i="9" s="1"/>
  <c r="O6" i="9" s="1" a="1"/>
  <c r="O6" i="9" s="1"/>
  <c r="N12" i="9" a="1"/>
  <c r="N12" i="9" s="1"/>
  <c r="O12" i="9" s="1" a="1"/>
  <c r="O12" i="9" s="1"/>
  <c r="N15" i="9" a="1"/>
  <c r="N15" i="9" s="1"/>
  <c r="O15" i="9" s="1" a="1"/>
  <c r="O15" i="9" s="1"/>
  <c r="N16" i="9" a="1"/>
  <c r="N16" i="9" s="1"/>
  <c r="O16" i="9" s="1" a="1"/>
  <c r="O16" i="9" s="1"/>
  <c r="N10" i="9" a="1"/>
  <c r="N10" i="9" s="1"/>
  <c r="O10" i="9" s="1" a="1"/>
  <c r="O10" i="9" s="1"/>
  <c r="N4" i="9" a="1"/>
  <c r="N4" i="9" s="1"/>
  <c r="O4" i="9" s="1" a="1"/>
  <c r="O4" i="9" s="1"/>
  <c r="O18" i="9" a="1"/>
  <c r="O18" i="9" s="1"/>
  <c r="N3" i="9" a="1"/>
  <c r="N3" i="9" s="1"/>
  <c r="O3" i="9" s="1" a="1"/>
  <c r="O3" i="9" s="1"/>
  <c r="F18" i="8"/>
  <c r="I18" i="8" s="1"/>
  <c r="G18" i="8"/>
  <c r="H18" i="8"/>
  <c r="J18" i="8"/>
  <c r="K18" i="8"/>
  <c r="L18" i="8" a="1"/>
  <c r="L18" i="8" s="1"/>
  <c r="M18" i="8" a="1"/>
  <c r="M18" i="8" s="1"/>
  <c r="N18" i="8" s="1" a="1"/>
  <c r="N18" i="8" s="1"/>
  <c r="O18" i="8" s="1" a="1"/>
  <c r="O18" i="8" s="1"/>
  <c r="M17" i="8" a="1"/>
  <c r="M17" i="8" s="1"/>
  <c r="L17" i="8" a="1"/>
  <c r="L17" i="8" s="1"/>
  <c r="K17" i="8"/>
  <c r="J17" i="8"/>
  <c r="H17" i="8"/>
  <c r="G17" i="8"/>
  <c r="F17" i="8"/>
  <c r="I17" i="8" s="1"/>
  <c r="M16" i="8" a="1"/>
  <c r="M16" i="8" s="1"/>
  <c r="L16" i="8" a="1"/>
  <c r="L16" i="8" s="1"/>
  <c r="K16" i="8"/>
  <c r="J16" i="8"/>
  <c r="I16" i="8"/>
  <c r="H16" i="8"/>
  <c r="G16" i="8"/>
  <c r="F16" i="8"/>
  <c r="M15" i="8" a="1"/>
  <c r="M15" i="8" s="1"/>
  <c r="L15" i="8" a="1"/>
  <c r="L15" i="8" s="1"/>
  <c r="K15" i="8"/>
  <c r="J15" i="8"/>
  <c r="N15" i="8" s="1" a="1"/>
  <c r="N15" i="8" s="1"/>
  <c r="O15" i="8" s="1" a="1"/>
  <c r="O15" i="8" s="1"/>
  <c r="H15" i="8"/>
  <c r="G15" i="8"/>
  <c r="F15" i="8"/>
  <c r="I15" i="8" s="1"/>
  <c r="M14" i="8" a="1"/>
  <c r="M14" i="8" s="1"/>
  <c r="L14" i="8" a="1"/>
  <c r="L14" i="8" s="1"/>
  <c r="K14" i="8"/>
  <c r="J14" i="8"/>
  <c r="I14" i="8"/>
  <c r="H14" i="8"/>
  <c r="G14" i="8"/>
  <c r="F14" i="8"/>
  <c r="M13" i="8" a="1"/>
  <c r="M13" i="8" s="1"/>
  <c r="L13" i="8" a="1"/>
  <c r="L13" i="8" s="1"/>
  <c r="K13" i="8"/>
  <c r="J13" i="8"/>
  <c r="N13" i="8" s="1" a="1"/>
  <c r="N13" i="8" s="1"/>
  <c r="O13" i="8" s="1" a="1"/>
  <c r="O13" i="8" s="1"/>
  <c r="H13" i="8"/>
  <c r="G13" i="8"/>
  <c r="F13" i="8"/>
  <c r="I13" i="8" s="1"/>
  <c r="M12" i="8" a="1"/>
  <c r="M12" i="8" s="1"/>
  <c r="L12" i="8" a="1"/>
  <c r="L12" i="8" s="1"/>
  <c r="K12" i="8"/>
  <c r="J12" i="8"/>
  <c r="I12" i="8"/>
  <c r="H12" i="8"/>
  <c r="G12" i="8"/>
  <c r="F12" i="8"/>
  <c r="M11" i="8" a="1"/>
  <c r="M11" i="8" s="1"/>
  <c r="L11" i="8" a="1"/>
  <c r="L11" i="8" s="1"/>
  <c r="K11" i="8"/>
  <c r="J11" i="8"/>
  <c r="N11" i="8" s="1" a="1"/>
  <c r="N11" i="8" s="1"/>
  <c r="O11" i="8" s="1" a="1"/>
  <c r="O11" i="8" s="1"/>
  <c r="H11" i="8"/>
  <c r="G11" i="8"/>
  <c r="F11" i="8"/>
  <c r="I11" i="8" s="1"/>
  <c r="M10" i="8" a="1"/>
  <c r="M10" i="8" s="1"/>
  <c r="L10" i="8" a="1"/>
  <c r="L10" i="8" s="1"/>
  <c r="K10" i="8"/>
  <c r="J10" i="8"/>
  <c r="H10" i="8"/>
  <c r="G10" i="8"/>
  <c r="F10" i="8"/>
  <c r="I10" i="8" s="1"/>
  <c r="M9" i="8" a="1"/>
  <c r="M9" i="8" s="1"/>
  <c r="L9" i="8" a="1"/>
  <c r="L9" i="8" s="1"/>
  <c r="K9" i="8"/>
  <c r="J9" i="8"/>
  <c r="N9" i="8" s="1" a="1"/>
  <c r="N9" i="8" s="1"/>
  <c r="O9" i="8" s="1" a="1"/>
  <c r="O9" i="8" s="1"/>
  <c r="H9" i="8"/>
  <c r="G9" i="8"/>
  <c r="F9" i="8"/>
  <c r="I9" i="8" s="1"/>
  <c r="M8" i="8" a="1"/>
  <c r="M8" i="8" s="1"/>
  <c r="L8" i="8" a="1"/>
  <c r="L8" i="8" s="1"/>
  <c r="K8" i="8"/>
  <c r="J8" i="8"/>
  <c r="I8" i="8"/>
  <c r="H8" i="8"/>
  <c r="G8" i="8"/>
  <c r="F8" i="8"/>
  <c r="M7" i="8" a="1"/>
  <c r="M7" i="8" s="1"/>
  <c r="L7" i="8" a="1"/>
  <c r="L7" i="8" s="1"/>
  <c r="K7" i="8"/>
  <c r="J7" i="8"/>
  <c r="N7" i="8" s="1" a="1"/>
  <c r="N7" i="8" s="1"/>
  <c r="O7" i="8" s="1" a="1"/>
  <c r="O7" i="8" s="1"/>
  <c r="H7" i="8"/>
  <c r="G7" i="8"/>
  <c r="F7" i="8"/>
  <c r="I7" i="8" s="1"/>
  <c r="M6" i="8" a="1"/>
  <c r="M6" i="8" s="1"/>
  <c r="L6" i="8" a="1"/>
  <c r="L6" i="8" s="1"/>
  <c r="K6" i="8"/>
  <c r="J6" i="8"/>
  <c r="I6" i="8"/>
  <c r="H6" i="8"/>
  <c r="G6" i="8"/>
  <c r="F6" i="8"/>
  <c r="M5" i="8" a="1"/>
  <c r="M5" i="8" s="1"/>
  <c r="L5" i="8" a="1"/>
  <c r="L5" i="8" s="1"/>
  <c r="K5" i="8"/>
  <c r="J5" i="8"/>
  <c r="H5" i="8"/>
  <c r="G5" i="8"/>
  <c r="F5" i="8"/>
  <c r="I5" i="8" s="1"/>
  <c r="M4" i="8" a="1"/>
  <c r="M4" i="8" s="1"/>
  <c r="L4" i="8" a="1"/>
  <c r="L4" i="8" s="1"/>
  <c r="K4" i="8"/>
  <c r="J4" i="8"/>
  <c r="I4" i="8"/>
  <c r="H4" i="8"/>
  <c r="G4" i="8"/>
  <c r="F4" i="8"/>
  <c r="M3" i="8" a="1"/>
  <c r="M3" i="8" s="1"/>
  <c r="N3" i="8" s="1" a="1"/>
  <c r="N3" i="8" s="1"/>
  <c r="O3" i="8" s="1" a="1"/>
  <c r="O3" i="8" s="1"/>
  <c r="L3" i="8" a="1"/>
  <c r="L3" i="8" s="1"/>
  <c r="K3" i="8"/>
  <c r="J3" i="8"/>
  <c r="I3" i="8"/>
  <c r="H3" i="8"/>
  <c r="G3" i="8"/>
  <c r="F3" i="8"/>
  <c r="T2" i="9" l="1" a="1"/>
  <c r="T2" i="9" s="1"/>
  <c r="T3" i="9" a="1"/>
  <c r="T3" i="9" s="1"/>
  <c r="N17" i="8" a="1"/>
  <c r="N17" i="8" s="1"/>
  <c r="O17" i="8" s="1" a="1"/>
  <c r="O17" i="8" s="1"/>
  <c r="N5" i="8" a="1"/>
  <c r="N5" i="8" s="1"/>
  <c r="O5" i="8" s="1" a="1"/>
  <c r="O5" i="8" s="1"/>
  <c r="S3" i="8"/>
  <c r="N4" i="8" a="1"/>
  <c r="N4" i="8" s="1"/>
  <c r="O4" i="8" s="1" a="1"/>
  <c r="O4" i="8" s="1"/>
  <c r="N6" i="8" a="1"/>
  <c r="N6" i="8" s="1"/>
  <c r="O6" i="8" s="1" a="1"/>
  <c r="O6" i="8" s="1"/>
  <c r="N8" i="8" a="1"/>
  <c r="N8" i="8" s="1"/>
  <c r="O8" i="8" s="1" a="1"/>
  <c r="O8" i="8" s="1"/>
  <c r="N10" i="8" a="1"/>
  <c r="N10" i="8" s="1"/>
  <c r="O10" i="8" s="1" a="1"/>
  <c r="O10" i="8" s="1"/>
  <c r="N12" i="8" a="1"/>
  <c r="N12" i="8" s="1"/>
  <c r="O12" i="8" s="1" a="1"/>
  <c r="O12" i="8" s="1"/>
  <c r="N14" i="8" a="1"/>
  <c r="N14" i="8" s="1"/>
  <c r="O14" i="8" s="1" a="1"/>
  <c r="O14" i="8" s="1"/>
  <c r="N16" i="8" a="1"/>
  <c r="N16" i="8" s="1"/>
  <c r="O16" i="8" s="1" a="1"/>
  <c r="O16" i="8" s="1"/>
  <c r="S2" i="8"/>
  <c r="M17" i="7" a="1"/>
  <c r="M17" i="7" s="1"/>
  <c r="L17" i="7" a="1"/>
  <c r="L17" i="7" s="1"/>
  <c r="K17" i="7"/>
  <c r="J17" i="7"/>
  <c r="N17" i="7" s="1" a="1"/>
  <c r="N17" i="7" s="1"/>
  <c r="O17" i="7" s="1" a="1"/>
  <c r="O17" i="7" s="1"/>
  <c r="H17" i="7"/>
  <c r="G17" i="7"/>
  <c r="F17" i="7"/>
  <c r="I17" i="7" s="1"/>
  <c r="M16" i="7" a="1"/>
  <c r="M16" i="7" s="1"/>
  <c r="L16" i="7" a="1"/>
  <c r="L16" i="7" s="1"/>
  <c r="K16" i="7"/>
  <c r="J16" i="7"/>
  <c r="N16" i="7" s="1" a="1"/>
  <c r="N16" i="7" s="1"/>
  <c r="O16" i="7" s="1" a="1"/>
  <c r="O16" i="7" s="1"/>
  <c r="H16" i="7"/>
  <c r="G16" i="7"/>
  <c r="F16" i="7"/>
  <c r="I16" i="7" s="1"/>
  <c r="M15" i="7" a="1"/>
  <c r="M15" i="7" s="1"/>
  <c r="L15" i="7" a="1"/>
  <c r="L15" i="7" s="1"/>
  <c r="K15" i="7"/>
  <c r="J15" i="7"/>
  <c r="H15" i="7"/>
  <c r="G15" i="7"/>
  <c r="F15" i="7"/>
  <c r="I15" i="7" s="1"/>
  <c r="M14" i="7" a="1"/>
  <c r="M14" i="7" s="1"/>
  <c r="L14" i="7" a="1"/>
  <c r="L14" i="7" s="1"/>
  <c r="K14" i="7"/>
  <c r="J14" i="7"/>
  <c r="H14" i="7"/>
  <c r="G14" i="7"/>
  <c r="F14" i="7"/>
  <c r="I14" i="7" s="1"/>
  <c r="M13" i="7" a="1"/>
  <c r="M13" i="7" s="1"/>
  <c r="L13" i="7" a="1"/>
  <c r="L13" i="7" s="1"/>
  <c r="K13" i="7"/>
  <c r="J13" i="7"/>
  <c r="H13" i="7"/>
  <c r="G13" i="7"/>
  <c r="F13" i="7"/>
  <c r="I13" i="7" s="1"/>
  <c r="M12" i="7" a="1"/>
  <c r="M12" i="7" s="1"/>
  <c r="L12" i="7" a="1"/>
  <c r="L12" i="7" s="1"/>
  <c r="K12" i="7"/>
  <c r="J12" i="7"/>
  <c r="H12" i="7"/>
  <c r="G12" i="7"/>
  <c r="F12" i="7"/>
  <c r="I12" i="7" s="1"/>
  <c r="M11" i="7" a="1"/>
  <c r="M11" i="7" s="1"/>
  <c r="L11" i="7" a="1"/>
  <c r="L11" i="7" s="1"/>
  <c r="K11" i="7"/>
  <c r="J11" i="7"/>
  <c r="H11" i="7"/>
  <c r="G11" i="7"/>
  <c r="F11" i="7"/>
  <c r="I11" i="7" s="1"/>
  <c r="M10" i="7" a="1"/>
  <c r="M10" i="7" s="1"/>
  <c r="L10" i="7" a="1"/>
  <c r="L10" i="7" s="1"/>
  <c r="K10" i="7"/>
  <c r="J10" i="7"/>
  <c r="H10" i="7"/>
  <c r="G10" i="7"/>
  <c r="F10" i="7"/>
  <c r="I10" i="7" s="1"/>
  <c r="M9" i="7" a="1"/>
  <c r="M9" i="7" s="1"/>
  <c r="L9" i="7" a="1"/>
  <c r="L9" i="7" s="1"/>
  <c r="K9" i="7"/>
  <c r="J9" i="7"/>
  <c r="N9" i="7" s="1" a="1"/>
  <c r="N9" i="7" s="1"/>
  <c r="O9" i="7" s="1" a="1"/>
  <c r="O9" i="7" s="1"/>
  <c r="H9" i="7"/>
  <c r="G9" i="7"/>
  <c r="F9" i="7"/>
  <c r="I9" i="7" s="1"/>
  <c r="M8" i="7" a="1"/>
  <c r="M8" i="7" s="1"/>
  <c r="L8" i="7" a="1"/>
  <c r="L8" i="7" s="1"/>
  <c r="K8" i="7"/>
  <c r="J8" i="7"/>
  <c r="N8" i="7" s="1" a="1"/>
  <c r="N8" i="7" s="1"/>
  <c r="O8" i="7" s="1" a="1"/>
  <c r="O8" i="7" s="1"/>
  <c r="H8" i="7"/>
  <c r="G8" i="7"/>
  <c r="F8" i="7"/>
  <c r="I8" i="7" s="1"/>
  <c r="M7" i="7" a="1"/>
  <c r="M7" i="7" s="1"/>
  <c r="L7" i="7" a="1"/>
  <c r="L7" i="7" s="1"/>
  <c r="K7" i="7"/>
  <c r="J7" i="7"/>
  <c r="H7" i="7"/>
  <c r="G7" i="7"/>
  <c r="F7" i="7"/>
  <c r="I7" i="7" s="1"/>
  <c r="M6" i="7" a="1"/>
  <c r="M6" i="7" s="1"/>
  <c r="L6" i="7" a="1"/>
  <c r="L6" i="7" s="1"/>
  <c r="K6" i="7"/>
  <c r="J6" i="7"/>
  <c r="N6" i="7" s="1" a="1"/>
  <c r="N6" i="7" s="1"/>
  <c r="O6" i="7" s="1" a="1"/>
  <c r="O6" i="7" s="1"/>
  <c r="H6" i="7"/>
  <c r="G6" i="7"/>
  <c r="F6" i="7"/>
  <c r="I6" i="7" s="1"/>
  <c r="M5" i="7" a="1"/>
  <c r="M5" i="7" s="1"/>
  <c r="L5" i="7" a="1"/>
  <c r="L5" i="7" s="1"/>
  <c r="K5" i="7"/>
  <c r="J5" i="7"/>
  <c r="H5" i="7"/>
  <c r="G5" i="7"/>
  <c r="F5" i="7"/>
  <c r="I5" i="7" s="1"/>
  <c r="M4" i="7" a="1"/>
  <c r="M4" i="7" s="1"/>
  <c r="L4" i="7" a="1"/>
  <c r="L4" i="7" s="1"/>
  <c r="K4" i="7"/>
  <c r="J4" i="7"/>
  <c r="N4" i="7" s="1" a="1"/>
  <c r="N4" i="7" s="1"/>
  <c r="H4" i="7"/>
  <c r="G4" i="7"/>
  <c r="F4" i="7"/>
  <c r="I4" i="7" s="1"/>
  <c r="M3" i="7" a="1"/>
  <c r="M3" i="7" s="1"/>
  <c r="L3" i="7" a="1"/>
  <c r="L3" i="7" s="1"/>
  <c r="K3" i="7"/>
  <c r="J3" i="7"/>
  <c r="H3" i="7"/>
  <c r="G3" i="7"/>
  <c r="F3" i="7"/>
  <c r="I3" i="7" s="1"/>
  <c r="S2" i="7"/>
  <c r="T3" i="8" l="1" a="1"/>
  <c r="T3" i="8" s="1"/>
  <c r="T2" i="8" a="1"/>
  <c r="T2" i="8" s="1"/>
  <c r="N14" i="7" a="1"/>
  <c r="N14" i="7" s="1"/>
  <c r="O14" i="7" s="1" a="1"/>
  <c r="O14" i="7" s="1"/>
  <c r="N3" i="7" a="1"/>
  <c r="N3" i="7" s="1"/>
  <c r="N5" i="7" a="1"/>
  <c r="N5" i="7" s="1"/>
  <c r="N11" i="7" a="1"/>
  <c r="N11" i="7" s="1"/>
  <c r="O11" i="7" s="1" a="1"/>
  <c r="O11" i="7" s="1"/>
  <c r="N13" i="7" a="1"/>
  <c r="N13" i="7" s="1"/>
  <c r="O13" i="7" s="1" a="1"/>
  <c r="O13" i="7" s="1"/>
  <c r="N15" i="7" a="1"/>
  <c r="N15" i="7" s="1"/>
  <c r="O15" i="7" s="1" a="1"/>
  <c r="O15" i="7" s="1"/>
  <c r="N7" i="7" a="1"/>
  <c r="N7" i="7" s="1"/>
  <c r="O7" i="7" s="1" a="1"/>
  <c r="O7" i="7" s="1"/>
  <c r="N12" i="7" a="1"/>
  <c r="N12" i="7" s="1"/>
  <c r="O12" i="7" s="1" a="1"/>
  <c r="O12" i="7" s="1"/>
  <c r="O4" i="7" a="1"/>
  <c r="O4" i="7" s="1"/>
  <c r="O5" i="7" a="1"/>
  <c r="O5" i="7" s="1"/>
  <c r="O3" i="7" a="1"/>
  <c r="O3" i="7" s="1"/>
  <c r="N10" i="7" a="1"/>
  <c r="N10" i="7" s="1"/>
  <c r="O10" i="7" s="1" a="1"/>
  <c r="O10" i="7" s="1"/>
  <c r="S3" i="7"/>
  <c r="F16" i="6"/>
  <c r="I16" i="6" s="1"/>
  <c r="G16" i="6"/>
  <c r="H16" i="6"/>
  <c r="J16" i="6"/>
  <c r="K16" i="6"/>
  <c r="L16" i="6" a="1"/>
  <c r="L16" i="6" s="1"/>
  <c r="M16" i="6" a="1"/>
  <c r="M16" i="6" s="1"/>
  <c r="N16" i="6" s="1" a="1"/>
  <c r="N16" i="6" s="1"/>
  <c r="O16" i="6" s="1" a="1"/>
  <c r="O16" i="6" s="1"/>
  <c r="F17" i="6"/>
  <c r="I17" i="6" s="1"/>
  <c r="G17" i="6"/>
  <c r="H17" i="6"/>
  <c r="J17" i="6"/>
  <c r="K17" i="6"/>
  <c r="L17" i="6" a="1"/>
  <c r="L17" i="6" s="1"/>
  <c r="M17" i="6" a="1"/>
  <c r="M17" i="6" s="1"/>
  <c r="M15" i="6" a="1"/>
  <c r="M15" i="6" s="1"/>
  <c r="L15" i="6" a="1"/>
  <c r="L15" i="6" s="1"/>
  <c r="K15" i="6"/>
  <c r="J15" i="6"/>
  <c r="H15" i="6"/>
  <c r="G15" i="6"/>
  <c r="F15" i="6"/>
  <c r="I15" i="6" s="1"/>
  <c r="M14" i="6" a="1"/>
  <c r="M14" i="6" s="1"/>
  <c r="L14" i="6" a="1"/>
  <c r="L14" i="6" s="1"/>
  <c r="K14" i="6"/>
  <c r="J14" i="6"/>
  <c r="H14" i="6"/>
  <c r="G14" i="6"/>
  <c r="F14" i="6"/>
  <c r="I14" i="6" s="1"/>
  <c r="M13" i="6" a="1"/>
  <c r="M13" i="6" s="1"/>
  <c r="L13" i="6" a="1"/>
  <c r="L13" i="6" s="1"/>
  <c r="K13" i="6"/>
  <c r="J13" i="6"/>
  <c r="H13" i="6"/>
  <c r="G13" i="6"/>
  <c r="F13" i="6"/>
  <c r="I13" i="6" s="1"/>
  <c r="M18" i="6" a="1"/>
  <c r="M18" i="6" s="1"/>
  <c r="L18" i="6" a="1"/>
  <c r="L18" i="6" s="1"/>
  <c r="K18" i="6"/>
  <c r="J18" i="6"/>
  <c r="H18" i="6"/>
  <c r="G18" i="6"/>
  <c r="F18" i="6"/>
  <c r="I18" i="6" s="1"/>
  <c r="M12" i="6" a="1"/>
  <c r="M12" i="6" s="1"/>
  <c r="L12" i="6" a="1"/>
  <c r="L12" i="6" s="1"/>
  <c r="K12" i="6"/>
  <c r="J12" i="6"/>
  <c r="N12" i="6" s="1" a="1"/>
  <c r="N12" i="6" s="1"/>
  <c r="O12" i="6" s="1" a="1"/>
  <c r="O12" i="6" s="1"/>
  <c r="H12" i="6"/>
  <c r="G12" i="6"/>
  <c r="F12" i="6"/>
  <c r="I12" i="6" s="1"/>
  <c r="M11" i="6" a="1"/>
  <c r="M11" i="6" s="1"/>
  <c r="L11" i="6" a="1"/>
  <c r="L11" i="6" s="1"/>
  <c r="K11" i="6"/>
  <c r="J11" i="6"/>
  <c r="H11" i="6"/>
  <c r="G11" i="6"/>
  <c r="F11" i="6"/>
  <c r="I11" i="6" s="1"/>
  <c r="M10" i="6" a="1"/>
  <c r="M10" i="6" s="1"/>
  <c r="L10" i="6" a="1"/>
  <c r="L10" i="6" s="1"/>
  <c r="K10" i="6"/>
  <c r="J10" i="6"/>
  <c r="N10" i="6" s="1" a="1"/>
  <c r="N10" i="6" s="1"/>
  <c r="O10" i="6" s="1" a="1"/>
  <c r="O10" i="6" s="1"/>
  <c r="I10" i="6"/>
  <c r="H10" i="6"/>
  <c r="G10" i="6"/>
  <c r="F10" i="6"/>
  <c r="M9" i="6" a="1"/>
  <c r="M9" i="6" s="1"/>
  <c r="L9" i="6" a="1"/>
  <c r="L9" i="6" s="1"/>
  <c r="K9" i="6"/>
  <c r="J9" i="6"/>
  <c r="H9" i="6"/>
  <c r="G9" i="6"/>
  <c r="F9" i="6"/>
  <c r="I9" i="6" s="1"/>
  <c r="M8" i="6" a="1"/>
  <c r="M8" i="6" s="1"/>
  <c r="L8" i="6" a="1"/>
  <c r="L8" i="6" s="1"/>
  <c r="K8" i="6"/>
  <c r="J8" i="6"/>
  <c r="I8" i="6"/>
  <c r="H8" i="6"/>
  <c r="G8" i="6"/>
  <c r="F8" i="6"/>
  <c r="M7" i="6" a="1"/>
  <c r="M7" i="6" s="1"/>
  <c r="L7" i="6" a="1"/>
  <c r="L7" i="6" s="1"/>
  <c r="K7" i="6"/>
  <c r="J7" i="6"/>
  <c r="H7" i="6"/>
  <c r="G7" i="6"/>
  <c r="F7" i="6"/>
  <c r="I7" i="6" s="1"/>
  <c r="M6" i="6" a="1"/>
  <c r="M6" i="6" s="1"/>
  <c r="L6" i="6" a="1"/>
  <c r="L6" i="6" s="1"/>
  <c r="K6" i="6"/>
  <c r="J6" i="6"/>
  <c r="H6" i="6"/>
  <c r="G6" i="6"/>
  <c r="F6" i="6"/>
  <c r="I6" i="6" s="1"/>
  <c r="M5" i="6" a="1"/>
  <c r="M5" i="6" s="1"/>
  <c r="L5" i="6" a="1"/>
  <c r="L5" i="6" s="1"/>
  <c r="K5" i="6"/>
  <c r="J5" i="6"/>
  <c r="H5" i="6"/>
  <c r="G5" i="6"/>
  <c r="F5" i="6"/>
  <c r="I5" i="6" s="1"/>
  <c r="M4" i="6" a="1"/>
  <c r="M4" i="6" s="1"/>
  <c r="L4" i="6" a="1"/>
  <c r="L4" i="6" s="1"/>
  <c r="K4" i="6"/>
  <c r="J4" i="6"/>
  <c r="N4" i="6" s="1" a="1"/>
  <c r="N4" i="6" s="1"/>
  <c r="O4" i="6" s="1" a="1"/>
  <c r="O4" i="6" s="1"/>
  <c r="H4" i="6"/>
  <c r="G4" i="6"/>
  <c r="F4" i="6"/>
  <c r="I4" i="6" s="1"/>
  <c r="M3" i="6" a="1"/>
  <c r="M3" i="6" s="1"/>
  <c r="L3" i="6" a="1"/>
  <c r="L3" i="6" s="1"/>
  <c r="K3" i="6"/>
  <c r="J3" i="6"/>
  <c r="H3" i="6"/>
  <c r="G3" i="6"/>
  <c r="F3" i="6"/>
  <c r="I3" i="6" s="1"/>
  <c r="T2" i="7" l="1" a="1"/>
  <c r="T2" i="7" s="1"/>
  <c r="T3" i="7" a="1"/>
  <c r="T3" i="7" s="1"/>
  <c r="N14" i="6" a="1"/>
  <c r="N14" i="6" s="1"/>
  <c r="O14" i="6" s="1" a="1"/>
  <c r="O14" i="6" s="1"/>
  <c r="N6" i="6" a="1"/>
  <c r="N6" i="6" s="1"/>
  <c r="O6" i="6" s="1" a="1"/>
  <c r="O6" i="6" s="1"/>
  <c r="N13" i="6" a="1"/>
  <c r="N13" i="6" s="1"/>
  <c r="O13" i="6" s="1" a="1"/>
  <c r="O13" i="6" s="1"/>
  <c r="N8" i="6" a="1"/>
  <c r="N8" i="6" s="1"/>
  <c r="O8" i="6" s="1" a="1"/>
  <c r="O8" i="6" s="1"/>
  <c r="N17" i="6" a="1"/>
  <c r="N17" i="6" s="1"/>
  <c r="O17" i="6" s="1" a="1"/>
  <c r="O17" i="6" s="1"/>
  <c r="N3" i="6" a="1"/>
  <c r="N3" i="6" s="1"/>
  <c r="O3" i="6" s="1" a="1"/>
  <c r="O3" i="6" s="1"/>
  <c r="N5" i="6" a="1"/>
  <c r="N5" i="6" s="1"/>
  <c r="O5" i="6" s="1" a="1"/>
  <c r="O5" i="6" s="1"/>
  <c r="N7" i="6" a="1"/>
  <c r="N7" i="6" s="1"/>
  <c r="O7" i="6" s="1" a="1"/>
  <c r="O7" i="6" s="1"/>
  <c r="N9" i="6" a="1"/>
  <c r="N9" i="6" s="1"/>
  <c r="O9" i="6" s="1" a="1"/>
  <c r="O9" i="6" s="1"/>
  <c r="N18" i="6" a="1"/>
  <c r="N18" i="6" s="1"/>
  <c r="O18" i="6" s="1" a="1"/>
  <c r="O18" i="6" s="1"/>
  <c r="S3" i="6"/>
  <c r="N15" i="6" a="1"/>
  <c r="N15" i="6" s="1"/>
  <c r="O15" i="6" s="1" a="1"/>
  <c r="O15" i="6" s="1"/>
  <c r="N11" i="6" a="1"/>
  <c r="N11" i="6" s="1"/>
  <c r="O11" i="6" s="1" a="1"/>
  <c r="O11" i="6" s="1"/>
  <c r="S2" i="6"/>
  <c r="M14" i="5" a="1"/>
  <c r="M14" i="5" s="1"/>
  <c r="L14" i="5" a="1"/>
  <c r="L14" i="5" s="1"/>
  <c r="K14" i="5"/>
  <c r="J14" i="5"/>
  <c r="H14" i="5"/>
  <c r="G14" i="5"/>
  <c r="F14" i="5"/>
  <c r="I14" i="5" s="1"/>
  <c r="M16" i="5" a="1"/>
  <c r="M16" i="5" s="1"/>
  <c r="L16" i="5" a="1"/>
  <c r="L16" i="5" s="1"/>
  <c r="K16" i="5"/>
  <c r="J16" i="5"/>
  <c r="H16" i="5"/>
  <c r="G16" i="5"/>
  <c r="F16" i="5"/>
  <c r="I16" i="5" s="1"/>
  <c r="M15" i="5" a="1"/>
  <c r="M15" i="5" s="1"/>
  <c r="L15" i="5" a="1"/>
  <c r="L15" i="5" s="1"/>
  <c r="K15" i="5"/>
  <c r="J15" i="5"/>
  <c r="H15" i="5"/>
  <c r="G15" i="5"/>
  <c r="F15" i="5"/>
  <c r="I15" i="5" s="1"/>
  <c r="M13" i="5" a="1"/>
  <c r="M13" i="5" s="1"/>
  <c r="L13" i="5" a="1"/>
  <c r="L13" i="5" s="1"/>
  <c r="K13" i="5"/>
  <c r="J13" i="5"/>
  <c r="H13" i="5"/>
  <c r="G13" i="5"/>
  <c r="F13" i="5"/>
  <c r="I13" i="5" s="1"/>
  <c r="M12" i="5" a="1"/>
  <c r="M12" i="5" s="1"/>
  <c r="L12" i="5" a="1"/>
  <c r="L12" i="5" s="1"/>
  <c r="K12" i="5"/>
  <c r="J12" i="5"/>
  <c r="H12" i="5"/>
  <c r="G12" i="5"/>
  <c r="F12" i="5"/>
  <c r="I12" i="5" s="1"/>
  <c r="M11" i="5" a="1"/>
  <c r="M11" i="5" s="1"/>
  <c r="L11" i="5" a="1"/>
  <c r="L11" i="5" s="1"/>
  <c r="K11" i="5"/>
  <c r="J11" i="5"/>
  <c r="H11" i="5"/>
  <c r="G11" i="5"/>
  <c r="F11" i="5"/>
  <c r="I11" i="5" s="1"/>
  <c r="M10" i="5" a="1"/>
  <c r="M10" i="5" s="1"/>
  <c r="L10" i="5" a="1"/>
  <c r="L10" i="5" s="1"/>
  <c r="K10" i="5"/>
  <c r="J10" i="5"/>
  <c r="H10" i="5"/>
  <c r="G10" i="5"/>
  <c r="F10" i="5"/>
  <c r="I10" i="5" s="1"/>
  <c r="M9" i="5" a="1"/>
  <c r="M9" i="5" s="1"/>
  <c r="L9" i="5" a="1"/>
  <c r="L9" i="5" s="1"/>
  <c r="K9" i="5"/>
  <c r="J9" i="5"/>
  <c r="H9" i="5"/>
  <c r="G9" i="5"/>
  <c r="F9" i="5"/>
  <c r="I9" i="5" s="1"/>
  <c r="M8" i="5" a="1"/>
  <c r="M8" i="5" s="1"/>
  <c r="L8" i="5" a="1"/>
  <c r="L8" i="5" s="1"/>
  <c r="K8" i="5"/>
  <c r="J8" i="5"/>
  <c r="H8" i="5"/>
  <c r="G8" i="5"/>
  <c r="F8" i="5"/>
  <c r="I8" i="5" s="1"/>
  <c r="M7" i="5" a="1"/>
  <c r="M7" i="5" s="1"/>
  <c r="L7" i="5" a="1"/>
  <c r="L7" i="5" s="1"/>
  <c r="K7" i="5"/>
  <c r="J7" i="5"/>
  <c r="H7" i="5"/>
  <c r="G7" i="5"/>
  <c r="F7" i="5"/>
  <c r="I7" i="5" s="1"/>
  <c r="M6" i="5" a="1"/>
  <c r="M6" i="5" s="1"/>
  <c r="L6" i="5" a="1"/>
  <c r="L6" i="5" s="1"/>
  <c r="K6" i="5"/>
  <c r="J6" i="5"/>
  <c r="H6" i="5"/>
  <c r="G6" i="5"/>
  <c r="F6" i="5"/>
  <c r="I6" i="5" s="1"/>
  <c r="M5" i="5" a="1"/>
  <c r="M5" i="5" s="1"/>
  <c r="L5" i="5" a="1"/>
  <c r="L5" i="5" s="1"/>
  <c r="K5" i="5"/>
  <c r="J5" i="5"/>
  <c r="H5" i="5"/>
  <c r="G5" i="5"/>
  <c r="F5" i="5"/>
  <c r="I5" i="5" s="1"/>
  <c r="M4" i="5" a="1"/>
  <c r="M4" i="5" s="1"/>
  <c r="L4" i="5" a="1"/>
  <c r="L4" i="5" s="1"/>
  <c r="K4" i="5"/>
  <c r="J4" i="5"/>
  <c r="H4" i="5"/>
  <c r="G4" i="5"/>
  <c r="F4" i="5"/>
  <c r="I4" i="5" s="1"/>
  <c r="M3" i="5" a="1"/>
  <c r="M3" i="5" s="1"/>
  <c r="L3" i="5" a="1"/>
  <c r="L3" i="5" s="1"/>
  <c r="K3" i="5"/>
  <c r="J3" i="5"/>
  <c r="H3" i="5"/>
  <c r="G3" i="5"/>
  <c r="F3" i="5"/>
  <c r="I3" i="5" s="1"/>
  <c r="T3" i="6" l="1" a="1"/>
  <c r="T3" i="6" s="1"/>
  <c r="T2" i="6" a="1"/>
  <c r="T2" i="6" s="1"/>
  <c r="S3" i="5"/>
  <c r="S2" i="5"/>
  <c r="N14" i="5" a="1"/>
  <c r="N14" i="5" s="1"/>
  <c r="O14" i="5" s="1" a="1"/>
  <c r="O14" i="5" s="1"/>
  <c r="N16" i="5" a="1"/>
  <c r="N16" i="5" s="1"/>
  <c r="O16" i="5" s="1" a="1"/>
  <c r="O16" i="5" s="1"/>
  <c r="N9" i="5" a="1"/>
  <c r="N9" i="5" s="1"/>
  <c r="O9" i="5" s="1" a="1"/>
  <c r="O9" i="5" s="1"/>
  <c r="N7" i="5" a="1"/>
  <c r="N7" i="5" s="1"/>
  <c r="O7" i="5" s="1" a="1"/>
  <c r="O7" i="5" s="1"/>
  <c r="N5" i="5" a="1"/>
  <c r="N5" i="5" s="1"/>
  <c r="O5" i="5" s="1" a="1"/>
  <c r="O5" i="5" s="1"/>
  <c r="N10" i="5" a="1"/>
  <c r="N10" i="5" s="1"/>
  <c r="O10" i="5" s="1" a="1"/>
  <c r="O10" i="5" s="1"/>
  <c r="N13" i="5" a="1"/>
  <c r="N13" i="5" s="1"/>
  <c r="O13" i="5" s="1" a="1"/>
  <c r="O13" i="5" s="1"/>
  <c r="N15" i="5" a="1"/>
  <c r="N15" i="5" s="1"/>
  <c r="O15" i="5" s="1" a="1"/>
  <c r="O15" i="5" s="1"/>
  <c r="N11" i="5" a="1"/>
  <c r="N11" i="5" s="1"/>
  <c r="O11" i="5" s="1" a="1"/>
  <c r="O11" i="5" s="1"/>
  <c r="N12" i="5" a="1"/>
  <c r="N12" i="5" s="1"/>
  <c r="O12" i="5" s="1" a="1"/>
  <c r="O12" i="5" s="1"/>
  <c r="N4" i="5" a="1"/>
  <c r="N4" i="5" s="1"/>
  <c r="O4" i="5" s="1" a="1"/>
  <c r="O4" i="5" s="1"/>
  <c r="N8" i="5" a="1"/>
  <c r="N8" i="5" s="1"/>
  <c r="O8" i="5" s="1" a="1"/>
  <c r="O8" i="5" s="1"/>
  <c r="N6" i="5" a="1"/>
  <c r="N6" i="5" s="1"/>
  <c r="O6" i="5" s="1" a="1"/>
  <c r="O6" i="5" s="1"/>
  <c r="N3" i="5" a="1"/>
  <c r="N3" i="5" s="1"/>
  <c r="O3" i="5" s="1" a="1"/>
  <c r="O3" i="5" s="1"/>
  <c r="J10" i="4"/>
  <c r="D7" i="4"/>
  <c r="E7" i="4" s="1"/>
  <c r="F7" i="4" s="1"/>
  <c r="D8" i="4"/>
  <c r="L21" i="4"/>
  <c r="J20" i="4"/>
  <c r="K20" i="4" s="1"/>
  <c r="J15" i="4"/>
  <c r="K15" i="4" s="1"/>
  <c r="L6" i="4"/>
  <c r="L5" i="4"/>
  <c r="D6" i="4"/>
  <c r="E6" i="4" s="1"/>
  <c r="F5" i="4"/>
  <c r="E4" i="4"/>
  <c r="D4" i="4"/>
  <c r="E3" i="4"/>
  <c r="D3" i="4"/>
  <c r="E2" i="4"/>
  <c r="D2" i="4"/>
  <c r="T3" i="5" l="1" a="1"/>
  <c r="T3" i="5" s="1"/>
  <c r="T2" i="5" a="1"/>
  <c r="T2" i="5" s="1"/>
  <c r="J11" i="4"/>
  <c r="K10" i="4"/>
  <c r="K11" i="4" s="1"/>
  <c r="F3" i="4"/>
  <c r="F2" i="4"/>
  <c r="F4" i="4"/>
  <c r="J16" i="4"/>
  <c r="L16" i="4" s="1"/>
  <c r="N16" i="4"/>
  <c r="K16" i="4"/>
  <c r="K21" i="4"/>
  <c r="J21" i="4"/>
  <c r="E8" i="4"/>
  <c r="F8" i="4" s="1"/>
  <c r="F6" i="4"/>
  <c r="M3" i="3" a="1"/>
  <c r="M3" i="3" s="1"/>
  <c r="L4" i="3" a="1"/>
  <c r="L4" i="3" s="1"/>
  <c r="L5" i="3" a="1"/>
  <c r="L5" i="3" s="1"/>
  <c r="L6" i="3" a="1"/>
  <c r="L6" i="3" s="1"/>
  <c r="L7" i="3" a="1"/>
  <c r="L7" i="3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3" i="3" a="1"/>
  <c r="L3" i="3" s="1"/>
  <c r="M16" i="3" a="1"/>
  <c r="M16" i="3" s="1"/>
  <c r="K16" i="3"/>
  <c r="J16" i="3"/>
  <c r="H16" i="3"/>
  <c r="G16" i="3"/>
  <c r="F16" i="3"/>
  <c r="I16" i="3" s="1"/>
  <c r="M15" i="3" a="1"/>
  <c r="M15" i="3" s="1"/>
  <c r="K15" i="3"/>
  <c r="J15" i="3"/>
  <c r="H15" i="3"/>
  <c r="G15" i="3"/>
  <c r="F15" i="3"/>
  <c r="I15" i="3" s="1"/>
  <c r="M14" i="3" a="1"/>
  <c r="M14" i="3" s="1"/>
  <c r="K14" i="3"/>
  <c r="J14" i="3"/>
  <c r="H14" i="3"/>
  <c r="G14" i="3"/>
  <c r="F14" i="3"/>
  <c r="I14" i="3" s="1"/>
  <c r="M13" i="3" a="1"/>
  <c r="M13" i="3" s="1"/>
  <c r="K13" i="3"/>
  <c r="J13" i="3"/>
  <c r="H13" i="3"/>
  <c r="G13" i="3"/>
  <c r="F13" i="3"/>
  <c r="I13" i="3" s="1"/>
  <c r="M12" i="3" a="1"/>
  <c r="M12" i="3" s="1"/>
  <c r="K12" i="3"/>
  <c r="J12" i="3"/>
  <c r="H12" i="3"/>
  <c r="G12" i="3"/>
  <c r="F12" i="3"/>
  <c r="I12" i="3" s="1"/>
  <c r="M11" i="3" a="1"/>
  <c r="M11" i="3" s="1"/>
  <c r="K11" i="3"/>
  <c r="J11" i="3"/>
  <c r="H11" i="3"/>
  <c r="G11" i="3"/>
  <c r="F11" i="3"/>
  <c r="I11" i="3" s="1"/>
  <c r="M10" i="3" a="1"/>
  <c r="M10" i="3" s="1"/>
  <c r="K10" i="3"/>
  <c r="J10" i="3"/>
  <c r="H10" i="3"/>
  <c r="G10" i="3"/>
  <c r="F10" i="3"/>
  <c r="I10" i="3" s="1"/>
  <c r="M9" i="3" a="1"/>
  <c r="M9" i="3" s="1"/>
  <c r="K9" i="3"/>
  <c r="J9" i="3"/>
  <c r="N9" i="3" s="1" a="1"/>
  <c r="N9" i="3" s="1"/>
  <c r="O9" i="3" s="1" a="1"/>
  <c r="O9" i="3" s="1"/>
  <c r="H9" i="3"/>
  <c r="G9" i="3"/>
  <c r="F9" i="3"/>
  <c r="I9" i="3" s="1"/>
  <c r="M8" i="3" a="1"/>
  <c r="M8" i="3" s="1"/>
  <c r="K8" i="3"/>
  <c r="J8" i="3"/>
  <c r="H8" i="3"/>
  <c r="G8" i="3"/>
  <c r="F8" i="3"/>
  <c r="I8" i="3" s="1"/>
  <c r="M7" i="3" a="1"/>
  <c r="M7" i="3" s="1"/>
  <c r="K7" i="3"/>
  <c r="J7" i="3"/>
  <c r="H7" i="3"/>
  <c r="G7" i="3"/>
  <c r="F7" i="3"/>
  <c r="I7" i="3" s="1"/>
  <c r="M6" i="3" a="1"/>
  <c r="M6" i="3" s="1"/>
  <c r="K6" i="3"/>
  <c r="J6" i="3"/>
  <c r="H6" i="3"/>
  <c r="G6" i="3"/>
  <c r="F6" i="3"/>
  <c r="I6" i="3" s="1"/>
  <c r="M5" i="3" a="1"/>
  <c r="M5" i="3" s="1"/>
  <c r="K5" i="3"/>
  <c r="J5" i="3"/>
  <c r="H5" i="3"/>
  <c r="G5" i="3"/>
  <c r="F5" i="3"/>
  <c r="I5" i="3" s="1"/>
  <c r="M4" i="3" a="1"/>
  <c r="M4" i="3" s="1"/>
  <c r="K4" i="3"/>
  <c r="J4" i="3"/>
  <c r="H4" i="3"/>
  <c r="G4" i="3"/>
  <c r="F4" i="3"/>
  <c r="I4" i="3" s="1"/>
  <c r="K3" i="3"/>
  <c r="J3" i="3"/>
  <c r="I3" i="3"/>
  <c r="H3" i="3"/>
  <c r="G3" i="3"/>
  <c r="F3" i="3"/>
  <c r="N15" i="3" l="1" a="1"/>
  <c r="N15" i="3" s="1"/>
  <c r="O15" i="3" s="1" a="1"/>
  <c r="O15" i="3" s="1"/>
  <c r="N5" i="3" a="1"/>
  <c r="N5" i="3" s="1"/>
  <c r="O5" i="3" s="1" a="1"/>
  <c r="O5" i="3" s="1"/>
  <c r="L11" i="4"/>
  <c r="N11" i="4"/>
  <c r="N21" i="4"/>
  <c r="N14" i="3" a="1"/>
  <c r="N14" i="3" s="1"/>
  <c r="O14" i="3" s="1" a="1"/>
  <c r="O14" i="3" s="1"/>
  <c r="N8" i="3" a="1"/>
  <c r="N8" i="3" s="1"/>
  <c r="O8" i="3" s="1" a="1"/>
  <c r="O8" i="3" s="1"/>
  <c r="N10" i="3" a="1"/>
  <c r="N10" i="3" s="1"/>
  <c r="O10" i="3" s="1" a="1"/>
  <c r="O10" i="3" s="1"/>
  <c r="N12" i="3" a="1"/>
  <c r="N12" i="3" s="1"/>
  <c r="O12" i="3" s="1" a="1"/>
  <c r="O12" i="3" s="1"/>
  <c r="N16" i="3" a="1"/>
  <c r="N16" i="3" s="1"/>
  <c r="O16" i="3" s="1" a="1"/>
  <c r="O16" i="3" s="1"/>
  <c r="N6" i="3" a="1"/>
  <c r="N6" i="3" s="1"/>
  <c r="O6" i="3" s="1" a="1"/>
  <c r="O6" i="3" s="1"/>
  <c r="S2" i="3"/>
  <c r="N4" i="3" a="1"/>
  <c r="N4" i="3" s="1"/>
  <c r="O4" i="3" s="1" a="1"/>
  <c r="O4" i="3" s="1"/>
  <c r="N3" i="3" a="1"/>
  <c r="N3" i="3" s="1"/>
  <c r="N7" i="3" a="1"/>
  <c r="N7" i="3" s="1"/>
  <c r="O7" i="3" s="1" a="1"/>
  <c r="O7" i="3" s="1"/>
  <c r="S3" i="3"/>
  <c r="N11" i="3" a="1"/>
  <c r="N11" i="3" s="1"/>
  <c r="O11" i="3" s="1" a="1"/>
  <c r="O11" i="3" s="1"/>
  <c r="N13" i="3" a="1"/>
  <c r="N13" i="3" s="1"/>
  <c r="O13" i="3" s="1" a="1"/>
  <c r="O13" i="3" s="1"/>
  <c r="S2" i="2"/>
  <c r="T2" i="2" a="1"/>
  <c r="T2" i="2" s="1"/>
  <c r="S3" i="2"/>
  <c r="O3" i="3" l="1" a="1"/>
  <c r="O3" i="3" s="1"/>
  <c r="T2" i="3" s="1" a="1"/>
  <c r="T2" i="3" s="1"/>
  <c r="T3" i="3" a="1"/>
  <c r="T3" i="3" s="1"/>
  <c r="H16" i="2"/>
  <c r="G16" i="2"/>
  <c r="F16" i="2"/>
  <c r="I16" i="2" s="1"/>
  <c r="H15" i="2"/>
  <c r="G15" i="2"/>
  <c r="F15" i="2"/>
  <c r="I15" i="2" s="1"/>
  <c r="H14" i="2"/>
  <c r="G14" i="2"/>
  <c r="F14" i="2"/>
  <c r="I14" i="2" s="1"/>
  <c r="H13" i="2"/>
  <c r="G13" i="2"/>
  <c r="F13" i="2"/>
  <c r="I13" i="2" s="1"/>
  <c r="H12" i="2"/>
  <c r="G12" i="2"/>
  <c r="F12" i="2"/>
  <c r="I12" i="2" s="1"/>
  <c r="H11" i="2"/>
  <c r="G11" i="2"/>
  <c r="F11" i="2"/>
  <c r="I11" i="2" s="1"/>
  <c r="H10" i="2"/>
  <c r="G10" i="2"/>
  <c r="F10" i="2"/>
  <c r="I10" i="2" s="1"/>
  <c r="H9" i="2"/>
  <c r="G9" i="2"/>
  <c r="F9" i="2"/>
  <c r="I9" i="2" s="1"/>
  <c r="H8" i="2"/>
  <c r="G8" i="2"/>
  <c r="F8" i="2"/>
  <c r="I8" i="2" s="1"/>
  <c r="H7" i="2"/>
  <c r="G7" i="2"/>
  <c r="F7" i="2"/>
  <c r="I7" i="2" s="1"/>
  <c r="H6" i="2"/>
  <c r="G6" i="2"/>
  <c r="F6" i="2"/>
  <c r="I6" i="2" s="1"/>
  <c r="H5" i="2"/>
  <c r="G5" i="2"/>
  <c r="F5" i="2"/>
  <c r="I5" i="2" s="1"/>
  <c r="H4" i="2"/>
  <c r="G4" i="2"/>
  <c r="F4" i="2"/>
  <c r="I4" i="2" s="1"/>
  <c r="H3" i="2"/>
  <c r="G3" i="2"/>
  <c r="F3" i="2"/>
  <c r="I3" i="2" s="1"/>
  <c r="M16" i="2" a="1"/>
  <c r="M16" i="2" s="1"/>
  <c r="L16" i="2" a="1"/>
  <c r="L16" i="2" s="1"/>
  <c r="K16" i="2"/>
  <c r="J16" i="2"/>
  <c r="M15" i="2" a="1"/>
  <c r="M15" i="2" s="1"/>
  <c r="L15" i="2" a="1"/>
  <c r="L15" i="2" s="1"/>
  <c r="K15" i="2"/>
  <c r="J15" i="2"/>
  <c r="M14" i="2" a="1"/>
  <c r="M14" i="2" s="1"/>
  <c r="L14" i="2" a="1"/>
  <c r="L14" i="2" s="1"/>
  <c r="K14" i="2"/>
  <c r="J14" i="2"/>
  <c r="M13" i="2" a="1"/>
  <c r="M13" i="2" s="1"/>
  <c r="L13" i="2" a="1"/>
  <c r="L13" i="2" s="1"/>
  <c r="K13" i="2"/>
  <c r="J13" i="2"/>
  <c r="M12" i="2" a="1"/>
  <c r="M12" i="2" s="1"/>
  <c r="L12" i="2" a="1"/>
  <c r="L12" i="2" s="1"/>
  <c r="K12" i="2"/>
  <c r="J12" i="2"/>
  <c r="M11" i="2" a="1"/>
  <c r="M11" i="2" s="1"/>
  <c r="L11" i="2" a="1"/>
  <c r="L11" i="2" s="1"/>
  <c r="K11" i="2"/>
  <c r="J11" i="2"/>
  <c r="M10" i="2" a="1"/>
  <c r="M10" i="2" s="1"/>
  <c r="L10" i="2" a="1"/>
  <c r="L10" i="2" s="1"/>
  <c r="K10" i="2"/>
  <c r="J10" i="2"/>
  <c r="M9" i="2" a="1"/>
  <c r="M9" i="2" s="1"/>
  <c r="L9" i="2" a="1"/>
  <c r="L9" i="2" s="1"/>
  <c r="K9" i="2"/>
  <c r="J9" i="2"/>
  <c r="M8" i="2" a="1"/>
  <c r="M8" i="2" s="1"/>
  <c r="L8" i="2" a="1"/>
  <c r="L8" i="2" s="1"/>
  <c r="K8" i="2"/>
  <c r="J8" i="2"/>
  <c r="M7" i="2" a="1"/>
  <c r="M7" i="2" s="1"/>
  <c r="L7" i="2" a="1"/>
  <c r="L7" i="2" s="1"/>
  <c r="K7" i="2"/>
  <c r="J7" i="2"/>
  <c r="M6" i="2" a="1"/>
  <c r="M6" i="2" s="1"/>
  <c r="L6" i="2" a="1"/>
  <c r="L6" i="2" s="1"/>
  <c r="K6" i="2"/>
  <c r="J6" i="2"/>
  <c r="M5" i="2" a="1"/>
  <c r="M5" i="2" s="1"/>
  <c r="L5" i="2" a="1"/>
  <c r="L5" i="2" s="1"/>
  <c r="K5" i="2"/>
  <c r="J5" i="2"/>
  <c r="M4" i="2" a="1"/>
  <c r="M4" i="2" s="1"/>
  <c r="L4" i="2" a="1"/>
  <c r="L4" i="2" s="1"/>
  <c r="K4" i="2"/>
  <c r="J4" i="2"/>
  <c r="M3" i="2" a="1"/>
  <c r="M3" i="2" s="1"/>
  <c r="L3" i="2" a="1"/>
  <c r="L3" i="2" s="1"/>
  <c r="K3" i="2"/>
  <c r="J3" i="2"/>
  <c r="N3" i="2" l="1" a="1"/>
  <c r="N3" i="2" s="1"/>
  <c r="O3" i="2" s="1" a="1"/>
  <c r="O3" i="2" s="1"/>
  <c r="N5" i="2" a="1"/>
  <c r="N5" i="2" s="1"/>
  <c r="O5" i="2" s="1" a="1"/>
  <c r="O5" i="2" s="1"/>
  <c r="N7" i="2" a="1"/>
  <c r="N7" i="2" s="1"/>
  <c r="O7" i="2" s="1" a="1"/>
  <c r="O7" i="2" s="1"/>
  <c r="N9" i="2" a="1"/>
  <c r="N9" i="2" s="1"/>
  <c r="O9" i="2" s="1" a="1"/>
  <c r="O9" i="2" s="1"/>
  <c r="N11" i="2" a="1"/>
  <c r="N11" i="2" s="1"/>
  <c r="O11" i="2" s="1" a="1"/>
  <c r="O11" i="2" s="1"/>
  <c r="N13" i="2" a="1"/>
  <c r="N13" i="2" s="1"/>
  <c r="O13" i="2" s="1" a="1"/>
  <c r="O13" i="2" s="1"/>
  <c r="N10" i="2" a="1"/>
  <c r="N10" i="2" s="1"/>
  <c r="O10" i="2" s="1" a="1"/>
  <c r="O10" i="2" s="1"/>
  <c r="N15" i="2" a="1"/>
  <c r="N15" i="2" s="1"/>
  <c r="O15" i="2" s="1" a="1"/>
  <c r="O15" i="2" s="1"/>
  <c r="N16" i="2" a="1"/>
  <c r="N16" i="2" s="1"/>
  <c r="O16" i="2" s="1" a="1"/>
  <c r="O16" i="2" s="1"/>
  <c r="N4" i="2" a="1"/>
  <c r="N4" i="2" s="1"/>
  <c r="O4" i="2" s="1" a="1"/>
  <c r="O4" i="2" s="1"/>
  <c r="N6" i="2" a="1"/>
  <c r="N6" i="2" s="1"/>
  <c r="O6" i="2" s="1" a="1"/>
  <c r="O6" i="2" s="1"/>
  <c r="N8" i="2" a="1"/>
  <c r="N8" i="2" s="1"/>
  <c r="O8" i="2" s="1" a="1"/>
  <c r="O8" i="2" s="1"/>
  <c r="N12" i="2" a="1"/>
  <c r="N12" i="2" s="1"/>
  <c r="O12" i="2" s="1" a="1"/>
  <c r="O12" i="2" s="1"/>
  <c r="N14" i="2" a="1"/>
  <c r="N14" i="2" s="1"/>
  <c r="O14" i="2" s="1" a="1"/>
  <c r="O14" i="2" s="1"/>
  <c r="O8" i="1" a="1"/>
  <c r="O8" i="1" s="1"/>
  <c r="O11" i="1" a="1"/>
  <c r="O11" i="1"/>
  <c r="O12" i="1" a="1"/>
  <c r="O12" i="1" s="1"/>
  <c r="O15" i="1" a="1"/>
  <c r="O15" i="1"/>
  <c r="O16" i="1" a="1"/>
  <c r="O16" i="1" s="1"/>
  <c r="O3" i="1" a="1"/>
  <c r="O3" i="1" s="1"/>
  <c r="N3" i="1" a="1"/>
  <c r="N3" i="1"/>
  <c r="N8" i="1" a="1"/>
  <c r="N8" i="1"/>
  <c r="N9" i="1" a="1"/>
  <c r="N9" i="1" s="1"/>
  <c r="O9" i="1" s="1" a="1"/>
  <c r="O9" i="1" s="1"/>
  <c r="N11" i="1" a="1"/>
  <c r="N11" i="1"/>
  <c r="N12" i="1" a="1"/>
  <c r="N12" i="1"/>
  <c r="N15" i="1" a="1"/>
  <c r="N15" i="1"/>
  <c r="N16" i="1" a="1"/>
  <c r="N16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/>
  <c r="M16" i="1" a="1"/>
  <c r="M16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/>
  <c r="L14" i="1" a="1"/>
  <c r="L14" i="1" s="1"/>
  <c r="L15" i="1" a="1"/>
  <c r="L15" i="1"/>
  <c r="L16" i="1" a="1"/>
  <c r="L16" i="1" s="1"/>
  <c r="L12" i="1" a="1"/>
  <c r="L1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4" i="1"/>
  <c r="K5" i="1"/>
  <c r="K6" i="1"/>
  <c r="K7" i="1"/>
  <c r="K8" i="1"/>
  <c r="K9" i="1"/>
  <c r="K10" i="1"/>
  <c r="K11" i="1"/>
  <c r="K12" i="1"/>
  <c r="K13" i="1"/>
  <c r="N13" i="1" s="1" a="1"/>
  <c r="N13" i="1" s="1"/>
  <c r="K14" i="1"/>
  <c r="K15" i="1"/>
  <c r="K1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5" i="1"/>
  <c r="G5" i="1"/>
  <c r="F6" i="1"/>
  <c r="I6" i="1" s="1"/>
  <c r="G6" i="1"/>
  <c r="F7" i="1"/>
  <c r="G7" i="1"/>
  <c r="F8" i="1"/>
  <c r="I8" i="1" s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I16" i="1" s="1"/>
  <c r="G16" i="1"/>
  <c r="F4" i="1"/>
  <c r="G4" i="1"/>
  <c r="F3" i="1"/>
  <c r="G3" i="1"/>
  <c r="T3" i="2" l="1" a="1"/>
  <c r="T3" i="2" s="1"/>
  <c r="N14" i="1" a="1"/>
  <c r="N14" i="1" s="1"/>
  <c r="O14" i="1" s="1" a="1"/>
  <c r="O14" i="1" s="1"/>
  <c r="O13" i="1" a="1"/>
  <c r="O13" i="1" s="1"/>
  <c r="N5" i="1" a="1"/>
  <c r="N5" i="1" s="1"/>
  <c r="O5" i="1" s="1" a="1"/>
  <c r="O5" i="1" s="1"/>
  <c r="N7" i="1" a="1"/>
  <c r="N7" i="1" s="1"/>
  <c r="O7" i="1" s="1" a="1"/>
  <c r="O7" i="1" s="1"/>
  <c r="N6" i="1" a="1"/>
  <c r="N6" i="1" s="1"/>
  <c r="O6" i="1" s="1" a="1"/>
  <c r="O6" i="1" s="1"/>
  <c r="S3" i="1"/>
  <c r="N4" i="1" a="1"/>
  <c r="N4" i="1" s="1"/>
  <c r="O4" i="1" s="1" a="1"/>
  <c r="O4" i="1" s="1"/>
  <c r="S2" i="1"/>
  <c r="N10" i="1" a="1"/>
  <c r="N10" i="1" s="1"/>
  <c r="O10" i="1" s="1" a="1"/>
  <c r="O10" i="1" s="1"/>
  <c r="I12" i="1"/>
  <c r="I3" i="1"/>
  <c r="I14" i="1"/>
  <c r="I11" i="1"/>
  <c r="I4" i="1"/>
  <c r="I5" i="1"/>
  <c r="I10" i="1"/>
  <c r="I13" i="1"/>
  <c r="I7" i="1"/>
  <c r="I15" i="1"/>
  <c r="I9" i="1"/>
  <c r="T3" i="1" l="1" a="1"/>
  <c r="T3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<sst xmlns="http://schemas.openxmlformats.org/spreadsheetml/2006/main" count="455" uniqueCount="63">
  <si>
    <t>Home</t>
  </si>
  <si>
    <t>Away</t>
  </si>
  <si>
    <t>Eagles</t>
  </si>
  <si>
    <t>Giants</t>
  </si>
  <si>
    <t>13 pointer_H</t>
  </si>
  <si>
    <t>Saints</t>
  </si>
  <si>
    <t>Panthers</t>
  </si>
  <si>
    <t>Packers</t>
  </si>
  <si>
    <t>Texans</t>
  </si>
  <si>
    <t>Browns</t>
  </si>
  <si>
    <t>Bengals</t>
  </si>
  <si>
    <t>Lions</t>
  </si>
  <si>
    <t>Falcons</t>
  </si>
  <si>
    <t>Steelers</t>
  </si>
  <si>
    <t>Titans</t>
  </si>
  <si>
    <t>Cowboys</t>
  </si>
  <si>
    <t>Football Team</t>
  </si>
  <si>
    <t>Bills</t>
  </si>
  <si>
    <t>Jets</t>
  </si>
  <si>
    <t>Jaguars</t>
  </si>
  <si>
    <t>Chargers</t>
  </si>
  <si>
    <t>Raiders</t>
  </si>
  <si>
    <t>Chiefs</t>
  </si>
  <si>
    <t>Broncos</t>
  </si>
  <si>
    <t>49ers</t>
  </si>
  <si>
    <t>Patriots</t>
  </si>
  <si>
    <t>Bears</t>
  </si>
  <si>
    <t>Rams</t>
  </si>
  <si>
    <t>Seahawks</t>
  </si>
  <si>
    <t>Cardinals</t>
  </si>
  <si>
    <t>Open</t>
  </si>
  <si>
    <t>Spread</t>
  </si>
  <si>
    <t>Today</t>
  </si>
  <si>
    <t>Buccaneers</t>
  </si>
  <si>
    <t xml:space="preserve">In Favor of </t>
  </si>
  <si>
    <t>13-pt Play</t>
  </si>
  <si>
    <t>Movement</t>
  </si>
  <si>
    <t>Combinations</t>
  </si>
  <si>
    <t>ALL</t>
  </si>
  <si>
    <t>NO Thur</t>
  </si>
  <si>
    <t xml:space="preserve">Based on </t>
  </si>
  <si>
    <t>Teasing up underdogs in the +3.5 to +7 range went 4-0 in Week 6 and are overall 39-2-2 and 22-0-2 since Week 3</t>
  </si>
  <si>
    <t>Teasing down favorites of -7.5 or better went 3-0 in Week 6 and are now 15-2-1 on the season</t>
  </si>
  <si>
    <t>Totals of 48.5 or higher went 15-1 in Week 6, going 7-1 if you teased it up and 8-0 if you teased it down</t>
  </si>
  <si>
    <t>Totals of 44.5 to 48 went 7-1 (3-1 over; 4-0 under) in Week 6 and are now 24-2 since Week 3 (12-1 over; 12-1 under)</t>
  </si>
  <si>
    <t>Colts</t>
  </si>
  <si>
    <t>Vikings</t>
  </si>
  <si>
    <t>Ravens</t>
  </si>
  <si>
    <t>Dolphins</t>
  </si>
  <si>
    <t>Packers, Steelers, 49ers, Bengals, Buccaneers</t>
  </si>
  <si>
    <t>Pwin</t>
  </si>
  <si>
    <t>Ploss</t>
  </si>
  <si>
    <t>Calc</t>
  </si>
  <si>
    <t>odds / payouts</t>
  </si>
  <si>
    <t>Win</t>
  </si>
  <si>
    <t>Loss</t>
  </si>
  <si>
    <t>American Roulette</t>
  </si>
  <si>
    <t>European Roulette</t>
  </si>
  <si>
    <t>Gain X</t>
  </si>
  <si>
    <t>Probabilty</t>
  </si>
  <si>
    <t>Lose</t>
  </si>
  <si>
    <t>49ers, Colts, Jags, Dolphins, Giants</t>
  </si>
  <si>
    <t>Chiefs, Broncos, Bears, Steelers,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</si>
</sst>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9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4F82-4EA4-4288-AD43-B64544884776}">
  <dimension ref="B1:W19"/>
  <sheetViews>
    <sheetView tabSelected="1" workbookViewId="0">
      <selection activeCell="E19" sqref="E19"/>
    </sheetView>
  </sheetViews>
  <sheetFormatPr defaultRowHeight="14.4" x14ac:dyDescent="0.3"/>
  <cols>
    <col min="6" max="9" width="9.109375" hidden="1" customWidth="1"/>
    <col min="12" max="12" width="12.109375" bestFit="1" customWidth="1"/>
    <col min="13" max="14" width="9.109375" hidden="1" customWidth="1"/>
    <col min="16" max="16" width="3.109375" customWidth="1"/>
    <col min="17" max="17" width="2.1093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6</v>
      </c>
      <c r="T2" cm="1">
        <f t="array" ref="T2">COMBIN(SUMPRODUCT((TRIM(O3:O19)&lt;&gt;"")*1),5)</f>
        <v>6</v>
      </c>
      <c r="W2" t="s">
        <v>41</v>
      </c>
    </row>
    <row r="3" spans="2:23" x14ac:dyDescent="0.3">
      <c r="F3">
        <f>E3*-1</f>
        <v>0</v>
      </c>
      <c r="G3">
        <f t="shared" ref="G3:G18" si="0">D3*-1</f>
        <v>0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8" si="1">IF(E3&lt;0,IF(E3&lt;=-7.5,C3,IF(AND(ABS(E3)&gt;=3.5,ABS(E3)&lt;=7),B3,FALSE)),IF(AND(E3&gt;=3.5,E3&lt;=7),C3,IF(E3&gt;=7.5,B3,FALSE)))</f>
        <v>0</v>
      </c>
      <c r="K3" t="b">
        <f t="shared" ref="K3:K18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No MOV</v>
      </c>
      <c r="M3" t="str" cm="1">
        <f t="array" ref="M3">_xlfn.IFS(E3=D3,"No MOV",E3&lt;=0,IF(E3&lt;D3,(D3-E3),(D3-E3)),E3&gt;0,IF(E3&lt;D3,(E3-D3),(E3-D3)))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COMBIN(COUNTIF(K4:K19,"&lt;&gt;FALSE"),5)</f>
        <v>21</v>
      </c>
      <c r="T3" cm="1">
        <f t="array" ref="T3">COMBIN(SUMPRODUCT((TRIM(O4:O19)&lt;&gt;"")*1),5)</f>
        <v>6</v>
      </c>
      <c r="W3" t="s">
        <v>42</v>
      </c>
    </row>
    <row r="4" spans="2:23" ht="14.1" customHeight="1" x14ac:dyDescent="0.3">
      <c r="F4">
        <f>E4*-1</f>
        <v>0</v>
      </c>
      <c r="G4">
        <f t="shared" si="0"/>
        <v>0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No MOV</v>
      </c>
      <c r="M4" t="str" cm="1">
        <f t="array" ref="M4">_xlfn.IFS(E4=D4,"No MOV",E4&lt;0,IF(E4&lt;D4,(D4-E4),(D4-E4)),E4&gt;0,IF(E4&lt;D4,(E4-D4),(E4-D4)))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F5">
        <f t="shared" ref="F5:F18" si="3">E5*-1</f>
        <v>0</v>
      </c>
      <c r="G5">
        <f t="shared" si="0"/>
        <v>0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F6">
        <f t="shared" si="3"/>
        <v>0</v>
      </c>
      <c r="G6">
        <f t="shared" si="0"/>
        <v>0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b">
        <f t="shared" si="1"/>
        <v>0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No MOV</v>
      </c>
      <c r="M6" t="str" cm="1">
        <f t="array" ref="M6">_xlfn.IFS(E6=D6,"No MOV",E6&lt;0,IF(E6&lt;D6,(D6-E6),(D6-E6)),E6&gt;0,IF(E6&lt;D6,(E6-D6),(E6-D6)))</f>
        <v>No MOV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/>
      </c>
    </row>
    <row r="7" spans="2:23" x14ac:dyDescent="0.3">
      <c r="B7" t="s">
        <v>12</v>
      </c>
      <c r="C7" t="s">
        <v>22</v>
      </c>
      <c r="D7">
        <v>-10.5</v>
      </c>
      <c r="E7">
        <v>-11.5</v>
      </c>
      <c r="F7">
        <f t="shared" si="3"/>
        <v>11.5</v>
      </c>
      <c r="G7">
        <f t="shared" si="0"/>
        <v>10.5</v>
      </c>
      <c r="H7" t="str">
        <f>IF(D7&lt;0,IF(D7&lt;-7.5,C7,FALSE),IF(AND(D7&gt;3.5,D7&lt;7),C7,FALSE))</f>
        <v>Chiefs</v>
      </c>
      <c r="I7" t="b">
        <f>IF(F7&lt;0,IF(F7&lt;-7.5,B7,FALSE),IF(AND(F7&gt;3.5,F7&lt;7),B7,FALSE))</f>
        <v>0</v>
      </c>
      <c r="J7" t="str">
        <f t="shared" si="1"/>
        <v>Chiefs</v>
      </c>
      <c r="K7" t="str">
        <f t="shared" si="2"/>
        <v>Chiefs</v>
      </c>
      <c r="L7" t="str" cm="1">
        <f t="array" ref="L7">_xlfn.IFS(E7=D7,"No MOV",E7&lt;=0,IF(E7&lt;D7,B7&amp;" "&amp;(D7-E7),C7&amp;" "&amp;(D7-E7)),E7&gt;0,IF(E7&lt;D7,B7&amp;" "&amp;(E7-D7),C7&amp;" "&amp;(E7-D7)))</f>
        <v>Falcons 1</v>
      </c>
      <c r="M7" cm="1">
        <f t="array" ref="M7">_xlfn.IFS(E7=D7,"No MOV",E7&lt;0,IF(E7&lt;D7,(D7-E7),(D7-E7)),E7&gt;0,IF(E7&lt;D7,(E7-D7),(E7-D7)))</f>
        <v>1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Chiefs</v>
      </c>
    </row>
    <row r="8" spans="2:23" x14ac:dyDescent="0.3">
      <c r="B8" t="s">
        <v>26</v>
      </c>
      <c r="C8" t="s">
        <v>19</v>
      </c>
      <c r="D8">
        <v>8.5</v>
      </c>
      <c r="E8">
        <v>4.5</v>
      </c>
      <c r="F8">
        <f t="shared" si="3"/>
        <v>-4.5</v>
      </c>
      <c r="G8">
        <f t="shared" si="0"/>
        <v>-8.5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Jaguars</v>
      </c>
      <c r="K8" t="str">
        <f t="shared" si="2"/>
        <v>Bears</v>
      </c>
      <c r="L8" t="str" cm="1">
        <f t="array" ref="L8">_xlfn.IFS(E8=D8,"No MOV",E8&lt;=0,IF(E8&lt;D8,B8&amp;" "&amp;(D8-E8),C8&amp;" "&amp;(D8-E8)),E8&gt;0,IF(E8&lt;D8,B8&amp;" "&amp;(E8-D8),C8&amp;" "&amp;(E8-D8)))</f>
        <v>Bears -4</v>
      </c>
      <c r="M8" cm="1">
        <f t="array" ref="M8">_xlfn.IFS(E8=D8,"No MOV",E8&lt;0,IF(E8&lt;D8,(D8-E8),(D8-E8)),E8&gt;0,IF(E8&lt;D8,(E8-D8),(E8-D8)))</f>
        <v>-4</v>
      </c>
      <c r="N8" t="str" cm="1">
        <f t="array" ref="N8">IF(J8&lt;&gt;K8,_xlfn.IFS(M8&gt;0,"MAYBE",M8&lt;0,"IGNORE"),"")</f>
        <v>IGNORE</v>
      </c>
      <c r="O8" t="str" cm="1">
        <f t="array" ref="O8">_xlfn.IFS(AND(K8&lt;&gt;FALSE,N8&lt;&gt;"IGNORE"),K8,AND(J8&lt;&gt;FALSE,K8=FALSE,N8="MAYBE"),J8,TRUE,"")</f>
        <v/>
      </c>
    </row>
    <row r="9" spans="2:23" x14ac:dyDescent="0.3">
      <c r="B9" t="s">
        <v>9</v>
      </c>
      <c r="C9" t="s">
        <v>18</v>
      </c>
      <c r="D9">
        <v>7</v>
      </c>
      <c r="E9">
        <v>10.5</v>
      </c>
      <c r="F9">
        <f t="shared" si="3"/>
        <v>-10.5</v>
      </c>
      <c r="G9">
        <f t="shared" si="0"/>
        <v>-7</v>
      </c>
      <c r="H9" t="b">
        <f>IF(D9&lt;0,IF(D9&lt;-7.5,#REF!,FALSE),IF(AND(D9&gt;3.5,D9&lt;7),#REF!,FALSE))</f>
        <v>0</v>
      </c>
      <c r="I9" t="str">
        <f>IF(F9&lt;0,IF(F9&lt;-7.5,C9,FALSE),IF(AND(F9&gt;3.5,F9&lt;7),C9,FALSE))</f>
        <v>Jets</v>
      </c>
      <c r="J9" t="str">
        <f t="shared" si="1"/>
        <v>Browns</v>
      </c>
      <c r="K9" t="str">
        <f t="shared" si="2"/>
        <v>Jets</v>
      </c>
      <c r="L9" t="str" cm="1">
        <f t="array" ref="L9">_xlfn.IFS(E9=D9,"No MOV",E9&lt;=0,IF(E9&lt;D9,B9&amp;" "&amp;(D9-E9),C9&amp;" "&amp;(D9-E9)),E9&gt;0,IF(E9&lt;D9,B9&amp;" "&amp;(E9-D9),C9&amp;" "&amp;(E9-D9)))</f>
        <v>Jets 3.5</v>
      </c>
      <c r="M9" cm="1">
        <f t="array" ref="M9">_xlfn.IFS(E9=D9,"No MOV",E9&lt;0,IF(E9&lt;D9,(D9-E9),(D9-E9)),E9&gt;0,IF(E9&lt;D9,(E9-D9),(E9-D9)))</f>
        <v>3.5</v>
      </c>
      <c r="N9" t="str" cm="1">
        <f t="array" ref="N9">IF(J9&lt;&gt;K9,_xlfn.IFS(M9&gt;0,"MAYBE",M9&lt;0,"IGNORE"),"")</f>
        <v>MAYBE</v>
      </c>
      <c r="O9" t="str" cm="1">
        <f t="array" ref="O9">_xlfn.IFS(AND(K9&lt;&gt;FALSE,N9&lt;&gt;"IGNORE"),K9,AND(J9&lt;&gt;FALSE,K9=FALSE,N9="MAYBE"),J9,TRUE,"")</f>
        <v>Jets</v>
      </c>
    </row>
    <row r="10" spans="2:23" x14ac:dyDescent="0.3">
      <c r="B10" t="s">
        <v>3</v>
      </c>
      <c r="C10" t="s">
        <v>47</v>
      </c>
      <c r="D10">
        <v>-10</v>
      </c>
      <c r="E10">
        <v>-10</v>
      </c>
      <c r="F10">
        <f t="shared" si="3"/>
        <v>10</v>
      </c>
      <c r="G10">
        <f t="shared" si="0"/>
        <v>10</v>
      </c>
      <c r="H10" t="str">
        <f t="shared" ref="H10:H18" si="4">IF(D10&lt;0,IF(D10&lt;-7.5,C10,FALSE),IF(AND(D10&gt;3.5,D10&lt;7),C10,FALSE))</f>
        <v>Ravens</v>
      </c>
      <c r="I10" t="b">
        <f t="shared" ref="I10:I18" si="5">IF(F10&lt;0,IF(F10&lt;-7.5,B10,FALSE),IF(AND(F10&gt;3.5,F10&lt;7),B10,FALSE))</f>
        <v>0</v>
      </c>
      <c r="J10" t="str">
        <f t="shared" si="1"/>
        <v>Ravens</v>
      </c>
      <c r="K10" t="str">
        <f t="shared" si="2"/>
        <v>Ravens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Ravens</v>
      </c>
    </row>
    <row r="11" spans="2:23" x14ac:dyDescent="0.3">
      <c r="B11" t="s">
        <v>45</v>
      </c>
      <c r="C11" t="s">
        <v>13</v>
      </c>
      <c r="D11">
        <v>1</v>
      </c>
      <c r="E11">
        <v>-3</v>
      </c>
      <c r="F11">
        <f t="shared" si="3"/>
        <v>3</v>
      </c>
      <c r="G11">
        <f t="shared" si="0"/>
        <v>-1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Colts 4</v>
      </c>
      <c r="M11" cm="1">
        <f t="array" ref="M11">_xlfn.IFS(E11=D11,"No MOV",E11&lt;0,IF(E11&lt;D11,(D11-E11),(D11-E11)),E11&gt;0,IF(E11&lt;D11,(E11-D11),(E11-D11)))</f>
        <v>4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">
      <c r="B12" t="s">
        <v>10</v>
      </c>
      <c r="C12" t="s">
        <v>8</v>
      </c>
      <c r="D12">
        <v>-7.5</v>
      </c>
      <c r="E12">
        <v>-8.5</v>
      </c>
      <c r="F12">
        <f t="shared" si="3"/>
        <v>8.5</v>
      </c>
      <c r="G12">
        <f t="shared" si="0"/>
        <v>7.5</v>
      </c>
      <c r="H12" t="b">
        <f t="shared" si="4"/>
        <v>0</v>
      </c>
      <c r="I12" t="b">
        <f t="shared" si="5"/>
        <v>0</v>
      </c>
      <c r="J12" t="str">
        <f t="shared" si="1"/>
        <v>Texans</v>
      </c>
      <c r="K12" t="str">
        <f t="shared" si="2"/>
        <v>Texans</v>
      </c>
      <c r="L12" t="str" cm="1">
        <f t="array" ref="L12">_xlfn.IFS(E12=D12,"No MOV",E12&lt;=0,IF(E12&lt;D12,B12&amp;" "&amp;(D12-E12),C12&amp;" "&amp;(D12-E12)),E12&gt;0,IF(E12&lt;D12,B12&amp;" "&amp;(E12-D12),C12&amp;" "&amp;(E12-D12)))</f>
        <v>Bengals 1</v>
      </c>
      <c r="M12" cm="1">
        <f t="array" ref="M12">_xlfn.IFS(E12=D12,"No MOV",E12&lt;0,IF(E12&lt;D12,(D12-E12),(D12-E12)),E12&gt;0,IF(E12&lt;D12,(E12-D12),(E12-D12)))</f>
        <v>1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Texans</v>
      </c>
      <c r="W12" t="s">
        <v>62</v>
      </c>
    </row>
    <row r="13" spans="2:23" x14ac:dyDescent="0.3">
      <c r="B13" t="s">
        <v>23</v>
      </c>
      <c r="C13" t="s">
        <v>20</v>
      </c>
      <c r="D13">
        <v>-2.5</v>
      </c>
      <c r="E13">
        <v>-2.5</v>
      </c>
      <c r="F13">
        <f t="shared" si="3"/>
        <v>2.5</v>
      </c>
      <c r="G13">
        <f t="shared" si="0"/>
        <v>2.5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3">
      <c r="B14" t="s">
        <v>6</v>
      </c>
      <c r="C14" t="s">
        <v>16</v>
      </c>
      <c r="D14">
        <v>1</v>
      </c>
      <c r="E14">
        <v>-2.5</v>
      </c>
      <c r="F14">
        <f t="shared" si="3"/>
        <v>2.5</v>
      </c>
      <c r="G14">
        <f t="shared" si="0"/>
        <v>-1</v>
      </c>
      <c r="H14" t="b">
        <f t="shared" si="4"/>
        <v>0</v>
      </c>
      <c r="I14" t="b">
        <f t="shared" si="5"/>
        <v>0</v>
      </c>
      <c r="J14" t="b">
        <f t="shared" si="1"/>
        <v>0</v>
      </c>
      <c r="K14" t="b">
        <f t="shared" si="2"/>
        <v>0</v>
      </c>
      <c r="L14" t="str" cm="1">
        <f t="array" ref="L14">_xlfn.IFS(E14=D14,"No MOV",E14&lt;=0,IF(E14&lt;D14,B14&amp;" "&amp;(D14-E14),C14&amp;" "&amp;(D14-E14)),E14&gt;0,IF(E14&lt;D14,B14&amp;" "&amp;(E14-D14),C14&amp;" "&amp;(E14-D14)))</f>
        <v>Panthers 3.5</v>
      </c>
      <c r="M14" cm="1">
        <f t="array" ref="M14">_xlfn.IFS(E14=D14,"No MOV",E14&lt;0,IF(E14&lt;D14,(D14-E14),(D14-E14)),E14&gt;0,IF(E14&lt;D14,(E14-D14),(E14-D14)))</f>
        <v>3.5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/>
      </c>
    </row>
    <row r="15" spans="2:23" x14ac:dyDescent="0.3">
      <c r="B15" t="s">
        <v>2</v>
      </c>
      <c r="C15" t="s">
        <v>15</v>
      </c>
      <c r="D15">
        <v>3</v>
      </c>
      <c r="E15">
        <v>0</v>
      </c>
      <c r="F15">
        <f t="shared" si="3"/>
        <v>0</v>
      </c>
      <c r="G15">
        <f t="shared" si="0"/>
        <v>-3</v>
      </c>
      <c r="H15" t="b">
        <f t="shared" si="4"/>
        <v>0</v>
      </c>
      <c r="I15" t="b">
        <f t="shared" si="5"/>
        <v>0</v>
      </c>
      <c r="J15" t="b">
        <f t="shared" si="1"/>
        <v>0</v>
      </c>
      <c r="K15" t="b">
        <f t="shared" si="2"/>
        <v>0</v>
      </c>
      <c r="L15" t="str" cm="1">
        <f t="array" ref="L15">_xlfn.IFS(E15=D15,"No MOV",E15&lt;=0,IF(E15&lt;D15,B15&amp;" "&amp;(D15-E15),C15&amp;" "&amp;(D15-E15)),E15&gt;0,IF(E15&lt;D15,B15&amp;" "&amp;(E15-D15),C15&amp;" "&amp;(E15-D15)))</f>
        <v>Eagles 3</v>
      </c>
      <c r="M15" t="e" cm="1">
        <f t="array" ref="M15">_xlfn.IFS(E15=D15,"No MOV",E15&lt;0,IF(E15&lt;D15,(D15-E15),(D15-E15)),E15&gt;0,IF(E15&lt;D15,(E15-D15),(E15-D15)))</f>
        <v>#N/A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/>
      </c>
    </row>
    <row r="16" spans="2:23" x14ac:dyDescent="0.3">
      <c r="B16" t="s">
        <v>27</v>
      </c>
      <c r="C16" t="s">
        <v>28</v>
      </c>
      <c r="D16">
        <v>-1</v>
      </c>
      <c r="E16">
        <v>-2</v>
      </c>
      <c r="F16">
        <f t="shared" si="3"/>
        <v>2</v>
      </c>
      <c r="G16">
        <f t="shared" si="0"/>
        <v>1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b">
        <f t="shared" si="2"/>
        <v>0</v>
      </c>
      <c r="L16" t="str" cm="1">
        <f t="array" ref="L16">_xlfn.IFS(E16=D16,"No MOV",E16&lt;=0,IF(E16&lt;D16,B16&amp;" "&amp;(D16-E16),C16&amp;" "&amp;(D16-E16)),E16&gt;0,IF(E16&lt;D16,B16&amp;" "&amp;(E16-D16),C16&amp;" "&amp;(E16-D16)))</f>
        <v>Rams 1</v>
      </c>
      <c r="M16" cm="1">
        <f t="array" ref="M16">_xlfn.IFS(E16=D16,"No MOV",E16&lt;0,IF(E16&lt;D16,(D16-E16),(D16-E16)),E16&gt;0,IF(E16&lt;D16,(E16-D16),(E16-D16)))</f>
        <v>1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/>
      </c>
    </row>
    <row r="17" spans="2:15" x14ac:dyDescent="0.3">
      <c r="B17" t="s">
        <v>14</v>
      </c>
      <c r="C17" t="s">
        <v>7</v>
      </c>
      <c r="D17">
        <v>-3</v>
      </c>
      <c r="E17">
        <v>-4</v>
      </c>
      <c r="F17">
        <f t="shared" si="3"/>
        <v>4</v>
      </c>
      <c r="G17">
        <f t="shared" si="0"/>
        <v>3</v>
      </c>
      <c r="H17" t="b">
        <f t="shared" si="4"/>
        <v>0</v>
      </c>
      <c r="I17" t="str">
        <f t="shared" si="5"/>
        <v>Titans</v>
      </c>
      <c r="J17" t="str">
        <f t="shared" si="1"/>
        <v>Titans</v>
      </c>
      <c r="K17" t="b">
        <f t="shared" si="2"/>
        <v>0</v>
      </c>
      <c r="L17" t="str" cm="1">
        <f t="array" ref="L17">_xlfn.IFS(E17=D17,"No MOV",E17&lt;=0,IF(E17&lt;D17,B17&amp;" "&amp;(D17-E17),C17&amp;" "&amp;(D17-E17)),E17&gt;0,IF(E17&lt;D17,B17&amp;" "&amp;(E17-D17),C17&amp;" "&amp;(E17-D17)))</f>
        <v>Titans 1</v>
      </c>
      <c r="M17" cm="1">
        <f t="array" ref="M17">_xlfn.IFS(E17=D17,"No MOV",E17&lt;0,IF(E17&lt;D17,(D17-E17),(D17-E17)),E17&gt;0,IF(E17&lt;D17,(E17-D17),(E17-D17)))</f>
        <v>1</v>
      </c>
      <c r="N17" t="str" cm="1">
        <f t="array" ref="N17">IF(J17&lt;&gt;K17,_xlfn.IFS(M17&gt;0,"MAYBE",M17&lt;0,"IGNORE"),"")</f>
        <v>MAYBE</v>
      </c>
      <c r="O17" t="str" cm="1">
        <f t="array" ref="O17">_xlfn.IFS(AND(K17&lt;&gt;FALSE,N17&lt;&gt;"IGNORE"),K17,AND(J17&lt;&gt;FALSE,K17=FALSE,N17="MAYBE"),J17,TRUE,"")</f>
        <v>Titans</v>
      </c>
    </row>
    <row r="18" spans="2:15" x14ac:dyDescent="0.3">
      <c r="B18" t="s">
        <v>17</v>
      </c>
      <c r="C18" t="s">
        <v>25</v>
      </c>
      <c r="D18">
        <v>7</v>
      </c>
      <c r="E18">
        <v>4.5</v>
      </c>
      <c r="F18">
        <f t="shared" si="3"/>
        <v>-4.5</v>
      </c>
      <c r="G18">
        <f t="shared" si="0"/>
        <v>-7</v>
      </c>
      <c r="H18" t="b">
        <f t="shared" si="4"/>
        <v>0</v>
      </c>
      <c r="I18" t="b">
        <f t="shared" si="5"/>
        <v>0</v>
      </c>
      <c r="J18" t="str">
        <f t="shared" si="1"/>
        <v>Patriots</v>
      </c>
      <c r="K18" t="str">
        <f t="shared" si="2"/>
        <v>Patriots</v>
      </c>
      <c r="L18" t="str" cm="1">
        <f t="array" ref="L18">_xlfn.IFS(E18=D18,"No MOV",E18&lt;=0,IF(E18&lt;D18,B18&amp;" "&amp;(D18-E18),C18&amp;" "&amp;(D18-E18)),E18&gt;0,IF(E18&lt;D18,B18&amp;" "&amp;(E18-D18),C18&amp;" "&amp;(E18-D18)))</f>
        <v>Bills -2.5</v>
      </c>
      <c r="M18" cm="1">
        <f t="array" ref="M18">_xlfn.IFS(E18=D18,"No MOV",E18&lt;0,IF(E18&lt;D18,(D18-E18),(D18-E18)),E18&gt;0,IF(E18&lt;D18,(E18-D18),(E18-D18)))</f>
        <v>-2.5</v>
      </c>
      <c r="N18" t="str" cm="1">
        <f t="array" ref="N18">IF(J18&lt;&gt;K18,_xlfn.IFS(M18&gt;0,"MAYBE",M18&lt;0,"IGNORE"),"")</f>
        <v/>
      </c>
      <c r="O18" t="str" cm="1">
        <f t="array" ref="O18">_xlfn.IFS(AND(K18&lt;&gt;FALSE,N18&lt;&gt;"IGNORE"),K18,AND(J18&lt;&gt;FALSE,K18=FALSE,N18="MAYBE"),J18,TRUE,"")</f>
        <v>Patriots</v>
      </c>
    </row>
    <row r="19" spans="2:15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38" priority="6" operator="notEqual">
      <formula>FALSE</formula>
    </cfRule>
  </conditionalFormatting>
  <conditionalFormatting sqref="K3:K12 K14:K19">
    <cfRule type="cellIs" dxfId="37" priority="5" operator="notEqual">
      <formula>FALSE</formula>
    </cfRule>
  </conditionalFormatting>
  <conditionalFormatting sqref="O3:O12 O14:O19">
    <cfRule type="cellIs" dxfId="36" priority="4" operator="notEqual">
      <formula>""</formula>
    </cfRule>
  </conditionalFormatting>
  <conditionalFormatting sqref="J13">
    <cfRule type="cellIs" dxfId="35" priority="3" operator="notEqual">
      <formula>FALSE</formula>
    </cfRule>
  </conditionalFormatting>
  <conditionalFormatting sqref="K13">
    <cfRule type="cellIs" dxfId="34" priority="2" operator="notEqual">
      <formula>FALSE</formula>
    </cfRule>
  </conditionalFormatting>
  <conditionalFormatting sqref="O13">
    <cfRule type="cellIs" dxfId="33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24F0-8F6F-4777-AEBC-57FF7786E2F9}">
  <dimension ref="B1:W19"/>
  <sheetViews>
    <sheetView workbookViewId="0">
      <selection sqref="A1:XFD1048576"/>
    </sheetView>
  </sheetViews>
  <sheetFormatPr defaultRowHeight="14.4" x14ac:dyDescent="0.3"/>
  <cols>
    <col min="6" max="9" width="9.109375" hidden="1" customWidth="1"/>
    <col min="12" max="12" width="12.109375" bestFit="1" customWidth="1"/>
    <col min="13" max="14" width="9.109375" hidden="1" customWidth="1"/>
    <col min="16" max="16" width="3.109375" customWidth="1"/>
    <col min="17" max="17" width="2.1093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56</v>
      </c>
      <c r="W2" t="s">
        <v>41</v>
      </c>
    </row>
    <row r="3" spans="2:23" x14ac:dyDescent="0.3">
      <c r="B3" t="s">
        <v>25</v>
      </c>
      <c r="C3" t="s">
        <v>27</v>
      </c>
      <c r="D3">
        <v>-4.5</v>
      </c>
      <c r="E3">
        <v>-6.5</v>
      </c>
      <c r="F3">
        <f>E3*-1</f>
        <v>6.5</v>
      </c>
      <c r="G3">
        <f t="shared" ref="G3:G17" si="0">D3*-1</f>
        <v>4.5</v>
      </c>
      <c r="H3" t="b">
        <f>IF(D3&lt;0,IF(D3&lt;-7.5,C3,FALSE),IF(AND(D3&gt;3.5,D3&lt;7),C3,FALSE))</f>
        <v>0</v>
      </c>
      <c r="I3" t="str">
        <f>IF(F3&lt;0,IF(F3&lt;-7.5,B3,FALSE),IF(AND(F3&gt;3.5,F3&lt;7),B3,FALSE))</f>
        <v>Patriots</v>
      </c>
      <c r="J3" t="str">
        <f t="shared" ref="J3:J17" si="1">IF(E3&lt;0,IF(E3&lt;=-7.5,C3,IF(AND(ABS(E3)&gt;=3.5,ABS(E3)&lt;=7),B3,FALSE)),IF(AND(E3&gt;=3.5,E3&lt;=7),C3,IF(E3&gt;=7.5,B3,FALSE)))</f>
        <v>Patriots</v>
      </c>
      <c r="K3" t="str">
        <f t="shared" ref="K3:K17" si="2">IF(D3&lt;0,IF(D3&lt;=-7.5,C3,IF(AND(ABS(D3)&gt;=3.5,ABS(D3)&lt;=7),B3,FALSE)),IF(AND(D3&gt;=3.5,D3&lt;=7),C3,IF(D3&gt;=7.5,B3,FALSE)))</f>
        <v>Patriots</v>
      </c>
      <c r="L3" t="str" cm="1">
        <f t="array" ref="L3">_xlfn.IFS(E3=D3,"No MOV",E3&lt;=0,IF(E3&lt;D3,B3&amp;" "&amp;(D3-E3),C3&amp;" "&amp;(D3-E3)),E3&gt;0,IF(E3&lt;D3,B3&amp;" "&amp;(E3-D3),C3&amp;" "&amp;(E3-D3)))</f>
        <v>Patriots 2</v>
      </c>
      <c r="M3" cm="1">
        <f t="array" ref="M3">_xlfn.IFS(E3=D3,"No MOV",E3&lt;=0,IF(E3&lt;D3,(D3-E3),(D3-E3)),E3&gt;0,IF(E3&lt;D3,(E3-D3),(E3-D3)))</f>
        <v>2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Patriots</v>
      </c>
      <c r="R3" t="s">
        <v>39</v>
      </c>
      <c r="S3">
        <f>COMBIN(COUNTIF(K4:K19,"&lt;&gt;FALSE"),5)</f>
        <v>56</v>
      </c>
      <c r="T3" cm="1">
        <f t="array" ref="T3">COMBIN(SUMPRODUCT((TRIM(O4:O19)&lt;&gt;"")*1),5)</f>
        <v>21</v>
      </c>
      <c r="W3" t="s">
        <v>42</v>
      </c>
    </row>
    <row r="4" spans="2:23" ht="14.1" customHeight="1" x14ac:dyDescent="0.3">
      <c r="B4" t="s">
        <v>8</v>
      </c>
      <c r="C4" t="s">
        <v>26</v>
      </c>
      <c r="D4">
        <v>1.5</v>
      </c>
      <c r="E4">
        <v>1.5</v>
      </c>
      <c r="F4">
        <f>E4*-1</f>
        <v>-1.5</v>
      </c>
      <c r="G4">
        <f t="shared" si="0"/>
        <v>-1.5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No MOV</v>
      </c>
      <c r="M4" t="str" cm="1">
        <f t="array" ref="M4">_xlfn.IFS(E4=D4,"No MOV",E4&lt;0,IF(E4&lt;D4,(D4-E4),(D4-E4)),E4&gt;0,IF(E4&lt;D4,(E4-D4),(E4-D4)))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B5" t="s">
        <v>15</v>
      </c>
      <c r="C5" t="s">
        <v>10</v>
      </c>
      <c r="D5">
        <v>3</v>
      </c>
      <c r="E5">
        <v>3</v>
      </c>
      <c r="F5">
        <f t="shared" ref="F5:F17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B6" t="s">
        <v>46</v>
      </c>
      <c r="C6" t="s">
        <v>33</v>
      </c>
      <c r="D6">
        <v>-7</v>
      </c>
      <c r="E6">
        <v>-6</v>
      </c>
      <c r="F6">
        <f t="shared" si="3"/>
        <v>6</v>
      </c>
      <c r="G6">
        <f t="shared" si="0"/>
        <v>7</v>
      </c>
      <c r="H6" t="b">
        <f>IF(D6&lt;0,IF(D6&lt;-7.5,C6,FALSE),IF(AND(D6&gt;3.5,D6&lt;7),C6,FALSE))</f>
        <v>0</v>
      </c>
      <c r="I6" t="str">
        <f>IF(F6&lt;0,IF(F6&lt;-7.5,B6,FALSE),IF(AND(F6&gt;3.5,F6&lt;7),B6,FALSE))</f>
        <v>Vikings</v>
      </c>
      <c r="J6" t="str">
        <f t="shared" si="1"/>
        <v>Vikings</v>
      </c>
      <c r="K6" t="str">
        <f t="shared" si="2"/>
        <v>Vikings</v>
      </c>
      <c r="L6" t="str" cm="1">
        <f t="array" ref="L6">_xlfn.IFS(E6=D6,"No MOV",E6&lt;=0,IF(E6&lt;D6,B6&amp;" "&amp;(D6-E6),C6&amp;" "&amp;(D6-E6)),E6&gt;0,IF(E6&lt;D6,B6&amp;" "&amp;(E6-D6),C6&amp;" "&amp;(E6-D6)))</f>
        <v>Buccaneers -1</v>
      </c>
      <c r="M6" cm="1">
        <f t="array" ref="M6">_xlfn.IFS(E6=D6,"No MOV",E6&lt;0,IF(E6&lt;D6,(D6-E6),(D6-E6)),E6&gt;0,IF(E6&lt;D6,(E6-D6),(E6-D6)))</f>
        <v>-1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Vikings</v>
      </c>
    </row>
    <row r="7" spans="2:23" x14ac:dyDescent="0.3">
      <c r="B7" t="s">
        <v>22</v>
      </c>
      <c r="C7" t="s">
        <v>48</v>
      </c>
      <c r="D7">
        <v>7</v>
      </c>
      <c r="E7">
        <v>7.5</v>
      </c>
      <c r="F7">
        <f t="shared" si="3"/>
        <v>-7.5</v>
      </c>
      <c r="G7">
        <f t="shared" si="0"/>
        <v>-7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Chiefs</v>
      </c>
      <c r="K7" t="str">
        <f t="shared" si="2"/>
        <v>Dolphins</v>
      </c>
      <c r="L7" t="str" cm="1">
        <f t="array" ref="L7">_xlfn.IFS(E7=D7,"No MOV",E7&lt;=0,IF(E7&lt;D7,B7&amp;" "&amp;(D7-E7),C7&amp;" "&amp;(D7-E7)),E7&gt;0,IF(E7&lt;D7,B7&amp;" "&amp;(E7-D7),C7&amp;" "&amp;(E7-D7)))</f>
        <v>Dolphins 0.5</v>
      </c>
      <c r="M7" cm="1">
        <f t="array" ref="M7">_xlfn.IFS(E7=D7,"No MOV",E7&lt;0,IF(E7&lt;D7,(D7-E7),(D7-E7)),E7&gt;0,IF(E7&lt;D7,(E7-D7),(E7-D7)))</f>
        <v>0.5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Dolphins</v>
      </c>
    </row>
    <row r="8" spans="2:23" x14ac:dyDescent="0.3">
      <c r="B8" t="s">
        <v>29</v>
      </c>
      <c r="C8" t="s">
        <v>3</v>
      </c>
      <c r="D8">
        <v>3</v>
      </c>
      <c r="E8">
        <v>3</v>
      </c>
      <c r="F8">
        <f t="shared" si="3"/>
        <v>-3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No MOV</v>
      </c>
      <c r="M8" t="str" cm="1">
        <f t="array" ref="M8">_xlfn.IFS(E8=D8,"No MOV",E8&lt;0,IF(E8&lt;D8,(D8-E8),(D8-E8)),E8&gt;0,IF(E8&lt;D8,(E8-D8),(E8-D8)))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">
      <c r="B9" t="s">
        <v>14</v>
      </c>
      <c r="C9" t="s">
        <v>19</v>
      </c>
      <c r="D9">
        <v>7.5</v>
      </c>
      <c r="E9">
        <v>9.5</v>
      </c>
      <c r="F9">
        <f t="shared" si="3"/>
        <v>-9.5</v>
      </c>
      <c r="G9">
        <f t="shared" si="0"/>
        <v>-7.5</v>
      </c>
      <c r="H9" t="b">
        <f>IF(D9&lt;0,IF(D9&lt;-7.5,#REF!,FALSE),IF(AND(D9&gt;3.5,D9&lt;7),#REF!,FALSE))</f>
        <v>0</v>
      </c>
      <c r="I9" t="str">
        <f>IF(F9&lt;0,IF(F9&lt;-7.5,C9,FALSE),IF(AND(F9&gt;3.5,F9&lt;7),C9,FALSE))</f>
        <v>Jaguars</v>
      </c>
      <c r="J9" t="str">
        <f t="shared" si="1"/>
        <v>Titans</v>
      </c>
      <c r="K9" t="str">
        <f t="shared" si="2"/>
        <v>Titans</v>
      </c>
      <c r="L9" t="str" cm="1">
        <f t="array" ref="L9">_xlfn.IFS(E9=D9,"No MOV",E9&lt;=0,IF(E9&lt;D9,B9&amp;" "&amp;(D9-E9),C9&amp;" "&amp;(D9-E9)),E9&gt;0,IF(E9&lt;D9,B9&amp;" "&amp;(E9-D9),C9&amp;" "&amp;(E9-D9)))</f>
        <v>Jaguars 2</v>
      </c>
      <c r="M9" cm="1">
        <f t="array" ref="M9">_xlfn.IFS(E9=D9,"No MOV",E9&lt;0,IF(E9&lt;D9,(D9-E9),(D9-E9)),E9&gt;0,IF(E9&lt;D9,(E9-D9),(E9-D9)))</f>
        <v>2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Titans</v>
      </c>
    </row>
    <row r="10" spans="2:23" x14ac:dyDescent="0.3">
      <c r="B10" t="s">
        <v>23</v>
      </c>
      <c r="C10" t="s">
        <v>6</v>
      </c>
      <c r="D10">
        <v>-4</v>
      </c>
      <c r="E10">
        <v>-4</v>
      </c>
      <c r="F10">
        <f t="shared" si="3"/>
        <v>4</v>
      </c>
      <c r="G10">
        <f t="shared" si="0"/>
        <v>4</v>
      </c>
      <c r="H10" t="b">
        <f t="shared" ref="H10:H17" si="4">IF(D10&lt;0,IF(D10&lt;-7.5,C10,FALSE),IF(AND(D10&gt;3.5,D10&lt;7),C10,FALSE))</f>
        <v>0</v>
      </c>
      <c r="I10" t="str">
        <f t="shared" ref="I10:I17" si="5">IF(F10&lt;0,IF(F10&lt;-7.5,B10,FALSE),IF(AND(F10&gt;3.5,F10&lt;7),B10,FALSE))</f>
        <v>Broncos</v>
      </c>
      <c r="J10" t="str">
        <f t="shared" si="1"/>
        <v>Broncos</v>
      </c>
      <c r="K10" t="str">
        <f t="shared" si="2"/>
        <v>Broncos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Broncos</v>
      </c>
    </row>
    <row r="11" spans="2:23" x14ac:dyDescent="0.3">
      <c r="B11" t="s">
        <v>45</v>
      </c>
      <c r="C11" t="s">
        <v>21</v>
      </c>
      <c r="D11">
        <v>3</v>
      </c>
      <c r="E11">
        <v>2.5</v>
      </c>
      <c r="F11">
        <f t="shared" si="3"/>
        <v>-2.5</v>
      </c>
      <c r="G11">
        <f t="shared" si="0"/>
        <v>-3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Colts -0.5</v>
      </c>
      <c r="M11" cm="1">
        <f t="array" ref="M11">_xlfn.IFS(E11=D11,"No MOV",E11&lt;0,IF(E11&lt;D11,(D11-E11),(D11-E11)),E11&gt;0,IF(E11&lt;D11,(E11-D11),(E11-D11)))</f>
        <v>-0.5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">
      <c r="B12" t="s">
        <v>18</v>
      </c>
      <c r="C12" t="s">
        <v>28</v>
      </c>
      <c r="D12">
        <v>-16.5</v>
      </c>
      <c r="E12">
        <v>-14.5</v>
      </c>
      <c r="F12">
        <f t="shared" si="3"/>
        <v>14.5</v>
      </c>
      <c r="G12">
        <f t="shared" si="0"/>
        <v>16.5</v>
      </c>
      <c r="H12" t="str">
        <f t="shared" si="4"/>
        <v>Seahawks</v>
      </c>
      <c r="I12" t="b">
        <f t="shared" si="5"/>
        <v>0</v>
      </c>
      <c r="J12" t="str">
        <f t="shared" si="1"/>
        <v>Seahawks</v>
      </c>
      <c r="K12" t="str">
        <f t="shared" si="2"/>
        <v>Seahawks</v>
      </c>
      <c r="L12" t="str" cm="1">
        <f t="array" ref="L12">_xlfn.IFS(E12=D12,"No MOV",E12&lt;=0,IF(E12&lt;D12,B12&amp;" "&amp;(D12-E12),C12&amp;" "&amp;(D12-E12)),E12&gt;0,IF(E12&lt;D12,B12&amp;" "&amp;(E12-D12),C12&amp;" "&amp;(E12-D12)))</f>
        <v>Seahawks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Seahawks</v>
      </c>
      <c r="W12" t="s">
        <v>62</v>
      </c>
    </row>
    <row r="13" spans="2:23" x14ac:dyDescent="0.3">
      <c r="B13" t="s">
        <v>16</v>
      </c>
      <c r="C13" t="s">
        <v>24</v>
      </c>
      <c r="D13">
        <v>-3</v>
      </c>
      <c r="E13">
        <v>-4</v>
      </c>
      <c r="F13">
        <f t="shared" si="3"/>
        <v>4</v>
      </c>
      <c r="G13">
        <f t="shared" si="0"/>
        <v>3</v>
      </c>
      <c r="H13" t="b">
        <f t="shared" si="4"/>
        <v>0</v>
      </c>
      <c r="I13" t="str">
        <f t="shared" si="5"/>
        <v>Football Team</v>
      </c>
      <c r="J13" t="str">
        <f t="shared" si="1"/>
        <v>Football Team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Football Team 1</v>
      </c>
      <c r="M13" cm="1">
        <f t="array" ref="M13">_xlfn.IFS(E13=D13,"No MOV",E13&lt;0,IF(E13&lt;D13,(D13-E13),(D13-E13)),E13&gt;0,IF(E13&lt;D13,(E13-D13),(E13-D13)))</f>
        <v>1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Football Team</v>
      </c>
    </row>
    <row r="14" spans="2:23" x14ac:dyDescent="0.3">
      <c r="B14" t="s">
        <v>12</v>
      </c>
      <c r="C14" t="s">
        <v>20</v>
      </c>
      <c r="D14">
        <v>-1.5</v>
      </c>
      <c r="E14">
        <v>-1</v>
      </c>
      <c r="F14">
        <f t="shared" si="3"/>
        <v>1</v>
      </c>
      <c r="G14">
        <f t="shared" si="0"/>
        <v>1.5</v>
      </c>
      <c r="H14" t="b">
        <f t="shared" si="4"/>
        <v>0</v>
      </c>
      <c r="I14" t="b">
        <f t="shared" si="5"/>
        <v>0</v>
      </c>
      <c r="J14" t="b">
        <f t="shared" si="1"/>
        <v>0</v>
      </c>
      <c r="K14" t="b">
        <f t="shared" si="2"/>
        <v>0</v>
      </c>
      <c r="L14" t="str" cm="1">
        <f t="array" ref="L14">_xlfn.IFS(E14=D14,"No MOV",E14&lt;=0,IF(E14&lt;D14,B14&amp;" "&amp;(D14-E14),C14&amp;" "&amp;(D14-E14)),E14&gt;0,IF(E14&lt;D14,B14&amp;" "&amp;(E14-D14),C14&amp;" "&amp;(E14-D14)))</f>
        <v>Chargers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/>
      </c>
    </row>
    <row r="15" spans="2:23" x14ac:dyDescent="0.3">
      <c r="B15" t="s">
        <v>5</v>
      </c>
      <c r="C15" t="s">
        <v>2</v>
      </c>
      <c r="D15">
        <v>8</v>
      </c>
      <c r="E15">
        <v>6.5</v>
      </c>
      <c r="F15">
        <f t="shared" si="3"/>
        <v>-6.5</v>
      </c>
      <c r="G15">
        <f t="shared" si="0"/>
        <v>-8</v>
      </c>
      <c r="H15" t="b">
        <f t="shared" si="4"/>
        <v>0</v>
      </c>
      <c r="I15" t="b">
        <f t="shared" si="5"/>
        <v>0</v>
      </c>
      <c r="J15" t="str">
        <f t="shared" si="1"/>
        <v>Eagles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-1.5</v>
      </c>
      <c r="M15" cm="1">
        <f t="array" ref="M15">_xlfn.IFS(E15=D15,"No MOV",E15&lt;0,IF(E15&lt;D15,(D15-E15),(D15-E15)),E15&gt;0,IF(E15&lt;D15,(E15-D15),(E15-D15)))</f>
        <v>-1.5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">
      <c r="B16" t="s">
        <v>7</v>
      </c>
      <c r="C16" t="s">
        <v>11</v>
      </c>
      <c r="D16">
        <v>8</v>
      </c>
      <c r="E16">
        <v>7.5</v>
      </c>
      <c r="F16">
        <f t="shared" si="3"/>
        <v>-7.5</v>
      </c>
      <c r="G16">
        <f t="shared" si="0"/>
        <v>-8</v>
      </c>
      <c r="H16" t="b">
        <f t="shared" si="4"/>
        <v>0</v>
      </c>
      <c r="I16" t="b">
        <f t="shared" si="5"/>
        <v>0</v>
      </c>
      <c r="J16" t="str">
        <f t="shared" si="1"/>
        <v>Packers</v>
      </c>
      <c r="K16" t="str">
        <f t="shared" si="2"/>
        <v>Packers</v>
      </c>
      <c r="L16" t="str" cm="1">
        <f t="array" ref="L16">_xlfn.IFS(E16=D16,"No MOV",E16&lt;=0,IF(E16&lt;D16,B16&amp;" "&amp;(D16-E16),C16&amp;" "&amp;(D16-E16)),E16&gt;0,IF(E16&lt;D16,B16&amp;" "&amp;(E16-D16),C16&amp;" "&amp;(E16-D16)))</f>
        <v>Packers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Packers</v>
      </c>
    </row>
    <row r="17" spans="2:15" x14ac:dyDescent="0.3">
      <c r="B17" t="s">
        <v>13</v>
      </c>
      <c r="C17" t="s">
        <v>17</v>
      </c>
      <c r="D17">
        <v>-2.5</v>
      </c>
      <c r="E17">
        <v>2.5</v>
      </c>
      <c r="F17">
        <f t="shared" si="3"/>
        <v>-2.5</v>
      </c>
      <c r="G17">
        <f t="shared" si="0"/>
        <v>2.5</v>
      </c>
      <c r="H17" t="b">
        <f t="shared" si="4"/>
        <v>0</v>
      </c>
      <c r="I17" t="b">
        <f t="shared" si="5"/>
        <v>0</v>
      </c>
      <c r="J17" t="b">
        <f t="shared" si="1"/>
        <v>0</v>
      </c>
      <c r="K17" t="b">
        <f t="shared" si="2"/>
        <v>0</v>
      </c>
      <c r="L17" t="str" cm="1">
        <f t="array" ref="L17">_xlfn.IFS(E17=D17,"No MOV",E17&lt;=0,IF(E17&lt;D17,B17&amp;" "&amp;(D17-E17),C17&amp;" "&amp;(D17-E17)),E17&gt;0,IF(E17&lt;D17,B17&amp;" "&amp;(E17-D17),C17&amp;" "&amp;(E17-D17)))</f>
        <v>Bills 5</v>
      </c>
      <c r="M17" cm="1">
        <f t="array" ref="M17">_xlfn.IFS(E17=D17,"No MOV",E17&lt;0,IF(E17&lt;D17,(D17-E17),(D17-E17)),E17&gt;0,IF(E17&lt;D17,(E17-D17),(E17-D17)))</f>
        <v>5</v>
      </c>
      <c r="N17" t="str" cm="1">
        <f t="array" ref="N17">IF(J17&lt;&gt;K17,_xlfn.IFS(M17&gt;0,"MAYBE",M17&lt;0,"IGNORE"),"")</f>
        <v/>
      </c>
      <c r="O17" t="str" cm="1">
        <f t="array" ref="O17">_xlfn.IFS(AND(K17&lt;&gt;FALSE,N17&lt;&gt;"IGNORE"),K17,AND(J17&lt;&gt;FALSE,K17=FALSE,N17="MAYBE"),J17,TRUE,"")</f>
        <v/>
      </c>
    </row>
    <row r="18" spans="2:15" x14ac:dyDescent="0.3">
      <c r="B18" t="s">
        <v>47</v>
      </c>
      <c r="C18" t="s">
        <v>9</v>
      </c>
      <c r="D18">
        <v>3</v>
      </c>
      <c r="E18">
        <v>2.5</v>
      </c>
      <c r="F18">
        <f>E18*-1</f>
        <v>-2.5</v>
      </c>
      <c r="G18">
        <f>D18*-1</f>
        <v>-3</v>
      </c>
      <c r="H18" t="b">
        <f>IF(D18&lt;0,IF(D18&lt;-7.5,C18,FALSE),IF(AND(D18&gt;3.5,D18&lt;7),C18,FALSE))</f>
        <v>0</v>
      </c>
      <c r="I18" t="b">
        <f>IF(F18&lt;0,IF(F18&lt;-7.5,B18,FALSE),IF(AND(F18&gt;3.5,F18&lt;7),B18,FALSE))</f>
        <v>0</v>
      </c>
      <c r="J18" t="b">
        <f>IF(E18&lt;0,IF(E18&lt;=-7.5,C18,IF(AND(ABS(E18)&gt;=3.5,ABS(E18)&lt;=7),B18,FALSE)),IF(AND(E18&gt;=3.5,E18&lt;=7),C18,IF(E18&gt;=7.5,B18,FALSE)))</f>
        <v>0</v>
      </c>
      <c r="K18" t="b">
        <f>IF(D18&lt;0,IF(D18&lt;=-7.5,C18,IF(AND(ABS(D18)&gt;=3.5,ABS(D18)&lt;=7),B18,FALSE)),IF(AND(D18&gt;=3.5,D18&lt;=7),C18,IF(D18&gt;=7.5,B18,FALSE)))</f>
        <v>0</v>
      </c>
      <c r="L18" t="str" cm="1">
        <f t="array" ref="L18">_xlfn.IFS(E18=D18,"No MOV",E18&lt;=0,IF(E18&lt;D18,B18&amp;" "&amp;(D18-E18),C18&amp;" "&amp;(D18-E18)),E18&gt;0,IF(E18&lt;D18,B18&amp;" "&amp;(E18-D18),C18&amp;" "&amp;(E18-D18)))</f>
        <v>Ravens -0.5</v>
      </c>
      <c r="M18" cm="1">
        <f t="array" ref="M18">_xlfn.IFS(E18=D18,"No MOV",E18&lt;0,IF(E18&lt;D18,(D18-E18),(D18-E18)),E18&gt;0,IF(E18&lt;D18,(E18-D18),(E18-D18)))</f>
        <v>-0.5</v>
      </c>
      <c r="N18" t="str" cm="1">
        <f t="array" ref="N18">IF(J18&lt;&gt;K18,_xlfn.IFS(M18&gt;0,"MAYBE",M18&lt;0,"IGNORE"),"")</f>
        <v/>
      </c>
      <c r="O18" t="str" cm="1">
        <f t="array" ref="O18">_xlfn.IFS(AND(K18&lt;&gt;FALSE,N18&lt;&gt;"IGNORE"),K18,AND(J18&lt;&gt;FALSE,K18=FALSE,N18="MAYBE"),J18,TRUE,"")</f>
        <v/>
      </c>
    </row>
    <row r="19" spans="2:15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32" priority="6" operator="notEqual">
      <formula>FALSE</formula>
    </cfRule>
  </conditionalFormatting>
  <conditionalFormatting sqref="K3:K12 K14:K19">
    <cfRule type="cellIs" dxfId="31" priority="5" operator="notEqual">
      <formula>FALSE</formula>
    </cfRule>
  </conditionalFormatting>
  <conditionalFormatting sqref="O3:O12 O14:O19">
    <cfRule type="cellIs" dxfId="30" priority="4" operator="notEqual">
      <formula>""</formula>
    </cfRule>
  </conditionalFormatting>
  <conditionalFormatting sqref="J13">
    <cfRule type="cellIs" dxfId="29" priority="3" operator="notEqual">
      <formula>FALSE</formula>
    </cfRule>
  </conditionalFormatting>
  <conditionalFormatting sqref="K13">
    <cfRule type="cellIs" dxfId="28" priority="2" operator="notEqual">
      <formula>FALSE</formula>
    </cfRule>
  </conditionalFormatting>
  <conditionalFormatting sqref="O13">
    <cfRule type="cellIs" dxfId="27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BF1A-B966-4D0A-8107-F9A995F884F7}">
  <dimension ref="B1:W19"/>
  <sheetViews>
    <sheetView workbookViewId="0">
      <selection sqref="A1:XFD1048576"/>
    </sheetView>
  </sheetViews>
  <sheetFormatPr defaultRowHeight="14.4" x14ac:dyDescent="0.3"/>
  <cols>
    <col min="6" max="9" width="9.109375" hidden="1" customWidth="1"/>
    <col min="12" max="12" width="12.109375" bestFit="1" customWidth="1"/>
    <col min="13" max="14" width="9.109375" hidden="1" customWidth="1"/>
    <col min="16" max="16" width="3.109375" customWidth="1"/>
    <col min="17" max="17" width="2.1093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126</v>
      </c>
      <c r="T2" cm="1">
        <f t="array" ref="T2">COMBIN(SUMPRODUCT((TRIM(O3:O19)&lt;&gt;"")*1),5)</f>
        <v>461.99999999999994</v>
      </c>
      <c r="W2" t="s">
        <v>41</v>
      </c>
    </row>
    <row r="3" spans="2:23" x14ac:dyDescent="0.3">
      <c r="B3" t="s">
        <v>11</v>
      </c>
      <c r="C3" t="s">
        <v>26</v>
      </c>
      <c r="D3">
        <v>-3</v>
      </c>
      <c r="E3">
        <v>-4</v>
      </c>
      <c r="F3">
        <f>E3*-1</f>
        <v>4</v>
      </c>
      <c r="G3">
        <f t="shared" ref="G3:G17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Lions</v>
      </c>
      <c r="J3" t="str">
        <f t="shared" ref="J3:J17" si="1">IF(E3&lt;0,IF(E3&lt;=-7.5,C3,IF(AND(ABS(E3)&gt;=3.5,ABS(E3)&lt;=7),B3,FALSE)),IF(AND(E3&gt;=3.5,E3&lt;=7),C3,IF(E3&gt;=7.5,B3,FALSE)))</f>
        <v>Lions</v>
      </c>
      <c r="K3" t="b">
        <f t="shared" ref="K3:K17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Lions 1</v>
      </c>
      <c r="M3" cm="1">
        <f t="array" ref="M3">_xlfn.IFS(E3=D3,"No MOV",E3&lt;=0,IF(E3&lt;D3,(D3-E3),(D3-E3)),E3&gt;0,IF(E3&lt;D3,(E3-D3),(E3-D3)))</f>
        <v>1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Lions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252</v>
      </c>
      <c r="W3" t="s">
        <v>42</v>
      </c>
    </row>
    <row r="4" spans="2:23" ht="14.1" customHeight="1" x14ac:dyDescent="0.3">
      <c r="B4" t="s">
        <v>10</v>
      </c>
      <c r="C4" t="s">
        <v>48</v>
      </c>
      <c r="D4">
        <v>-10</v>
      </c>
      <c r="E4">
        <v>-10.5</v>
      </c>
      <c r="F4">
        <f>E4*-1</f>
        <v>10.5</v>
      </c>
      <c r="G4">
        <f t="shared" si="0"/>
        <v>10</v>
      </c>
      <c r="H4" t="str">
        <f>IF(D4&lt;0,IF(D4&lt;-7.5,B4,FALSE),IF(AND(D4&gt;3.5,D4&lt;7),B4,FALSE))</f>
        <v>Bengals</v>
      </c>
      <c r="I4" t="b">
        <f>IF(F4&lt;0,IF(F4&lt;-7.5,C4,FALSE),IF(AND(F4&gt;3.5,F4&lt;7),C4,FALSE))</f>
        <v>0</v>
      </c>
      <c r="J4" t="str">
        <f t="shared" si="1"/>
        <v>Dolphins</v>
      </c>
      <c r="K4" t="str">
        <f t="shared" si="2"/>
        <v>Dolphins</v>
      </c>
      <c r="L4" t="str" cm="1">
        <f t="array" ref="L4">_xlfn.IFS(E4=D4,"No MOV",E4&lt;=0,IF(E4&lt;D4,B4&amp;" "&amp;(D4-E4),C4&amp;" "&amp;(D4-E4)),E4&gt;0,IF(E4&lt;D4,B4&amp;" "&amp;(E4-D4),C4&amp;" "&amp;(E4-D4)))</f>
        <v>Bengals 0.5</v>
      </c>
      <c r="M4" cm="1">
        <f t="array" ref="M4">_xlfn.IFS(E4=D4,"No MOV",E4&lt;0,IF(E4&lt;D4,(D4-E4),(D4-E4)),E4&gt;0,IF(E4&lt;D4,(E4-D4),(E4-D4)))</f>
        <v>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Dolphins</v>
      </c>
      <c r="W4" t="s">
        <v>43</v>
      </c>
    </row>
    <row r="5" spans="2:23" x14ac:dyDescent="0.3">
      <c r="B5" t="s">
        <v>5</v>
      </c>
      <c r="C5" t="s">
        <v>12</v>
      </c>
      <c r="D5">
        <v>3</v>
      </c>
      <c r="E5">
        <v>3.5</v>
      </c>
      <c r="F5">
        <f t="shared" ref="F5:F17" si="3">E5*-1</f>
        <v>-3.5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str">
        <f t="shared" si="1"/>
        <v>Falcons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Falcons 0.5</v>
      </c>
      <c r="M5" cm="1">
        <f t="array" ref="M5">_xlfn.IFS(E5=D5,"No MOV",E5&lt;0,IF(E5&lt;D5,(D5-E5),(D5-E5)),E5&gt;0,IF(E5&lt;D5,(E5-D5),(E5-D5)))</f>
        <v>0.5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Falcons</v>
      </c>
      <c r="W5" t="s">
        <v>44</v>
      </c>
    </row>
    <row r="6" spans="2:23" x14ac:dyDescent="0.3">
      <c r="B6" t="s">
        <v>21</v>
      </c>
      <c r="C6" t="s">
        <v>18</v>
      </c>
      <c r="D6">
        <v>7.5</v>
      </c>
      <c r="E6">
        <v>8</v>
      </c>
      <c r="F6">
        <f t="shared" si="3"/>
        <v>-8</v>
      </c>
      <c r="G6">
        <f t="shared" si="0"/>
        <v>-7.5</v>
      </c>
      <c r="H6" t="b">
        <f>IF(D6&lt;0,IF(D6&lt;-7.5,C6,FALSE),IF(AND(D6&gt;3.5,D6&lt;7),C6,FALSE))</f>
        <v>0</v>
      </c>
      <c r="I6" t="str">
        <f>IF(F6&lt;0,IF(F6&lt;-7.5,B6,FALSE),IF(AND(F6&gt;3.5,F6&lt;7),B6,FALSE))</f>
        <v>Raiders</v>
      </c>
      <c r="J6" t="str">
        <f t="shared" si="1"/>
        <v>Raiders</v>
      </c>
      <c r="K6" t="str">
        <f t="shared" si="2"/>
        <v>Raiders</v>
      </c>
      <c r="L6" t="str" cm="1">
        <f t="array" ref="L6">_xlfn.IFS(E6=D6,"No MOV",E6&lt;=0,IF(E6&lt;D6,B6&amp;" "&amp;(D6-E6),C6&amp;" "&amp;(D6-E6)),E6&gt;0,IF(E6&lt;D6,B6&amp;" "&amp;(E6-D6),C6&amp;" "&amp;(E6-D6)))</f>
        <v>Jets 0.5</v>
      </c>
      <c r="M6" cm="1">
        <f t="array" ref="M6">_xlfn.IFS(E6=D6,"No MOV",E6&lt;0,IF(E6&lt;D6,(D6-E6),(D6-E6)),E6&gt;0,IF(E6&lt;D6,(E6-D6),(E6-D6)))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Raiders</v>
      </c>
    </row>
    <row r="7" spans="2:23" x14ac:dyDescent="0.3">
      <c r="B7" t="s">
        <v>45</v>
      </c>
      <c r="C7" t="s">
        <v>8</v>
      </c>
      <c r="D7">
        <v>3</v>
      </c>
      <c r="E7">
        <v>3.5</v>
      </c>
      <c r="F7">
        <f t="shared" si="3"/>
        <v>-3.5</v>
      </c>
      <c r="G7">
        <f t="shared" si="0"/>
        <v>-3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Texans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Texans 0.5</v>
      </c>
      <c r="M7" cm="1">
        <f t="array" ref="M7">_xlfn.IFS(E7=D7,"No MOV",E7&lt;0,IF(E7&lt;D7,(D7-E7),(D7-E7)),E7&gt;0,IF(E7&lt;D7,(E7-D7),(E7-D7)))</f>
        <v>0.5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Texans</v>
      </c>
    </row>
    <row r="8" spans="2:23" x14ac:dyDescent="0.3">
      <c r="B8" t="s">
        <v>9</v>
      </c>
      <c r="C8" t="s">
        <v>14</v>
      </c>
      <c r="D8">
        <v>-4</v>
      </c>
      <c r="E8">
        <v>-3.5</v>
      </c>
      <c r="F8">
        <f t="shared" si="3"/>
        <v>3.5</v>
      </c>
      <c r="G8">
        <f t="shared" si="0"/>
        <v>4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Browns</v>
      </c>
      <c r="K8" t="str">
        <f t="shared" si="2"/>
        <v>Browns</v>
      </c>
      <c r="L8" t="str" cm="1">
        <f t="array" ref="L8">_xlfn.IFS(E8=D8,"No MOV",E8&lt;=0,IF(E8&lt;D8,B8&amp;" "&amp;(D8-E8),C8&amp;" "&amp;(D8-E8)),E8&gt;0,IF(E8&lt;D8,B8&amp;" "&amp;(E8-D8),C8&amp;" "&amp;(E8-D8)))</f>
        <v>Titans -0.5</v>
      </c>
      <c r="M8" cm="1">
        <f t="array" ref="M8">_xlfn.IFS(E8=D8,"No MOV",E8&lt;0,IF(E8&lt;D8,(D8-E8),(D8-E8)),E8&gt;0,IF(E8&lt;D8,(E8-D8),(E8-D8)))</f>
        <v>-0.5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Browns</v>
      </c>
    </row>
    <row r="9" spans="2:23" x14ac:dyDescent="0.3">
      <c r="B9" t="s">
        <v>19</v>
      </c>
      <c r="C9" t="s">
        <v>46</v>
      </c>
      <c r="D9">
        <v>-10</v>
      </c>
      <c r="E9">
        <v>-9.5</v>
      </c>
      <c r="F9">
        <f t="shared" si="3"/>
        <v>9.5</v>
      </c>
      <c r="G9">
        <f t="shared" si="0"/>
        <v>10</v>
      </c>
      <c r="H9" t="e">
        <f>IF(D9&lt;0,IF(D9&lt;-7.5,#REF!,FALSE),IF(AND(D9&gt;3.5,D9&lt;7),#REF!,FALSE))</f>
        <v>#REF!</v>
      </c>
      <c r="I9" t="b">
        <f>IF(F9&lt;0,IF(F9&lt;-7.5,C9,FALSE),IF(AND(F9&gt;3.5,F9&lt;7),C9,FALSE))</f>
        <v>0</v>
      </c>
      <c r="J9" t="str">
        <f t="shared" si="1"/>
        <v>Vikings</v>
      </c>
      <c r="K9" t="str">
        <f t="shared" si="2"/>
        <v>Vikings</v>
      </c>
      <c r="L9" t="str" cm="1">
        <f t="array" ref="L9">_xlfn.IFS(E9=D9,"No MOV",E9&lt;=0,IF(E9&lt;D9,B9&amp;" "&amp;(D9-E9),C9&amp;" "&amp;(D9-E9)),E9&gt;0,IF(E9&lt;D9,B9&amp;" "&amp;(E9-D9),C9&amp;" "&amp;(E9-D9)))</f>
        <v>Vikings -0.5</v>
      </c>
      <c r="M9" cm="1">
        <f t="array" ref="M9">_xlfn.IFS(E9=D9,"No MOV",E9&lt;0,IF(E9&lt;D9,(D9-E9),(D9-E9)),E9&gt;0,IF(E9&lt;D9,(E9-D9),(E9-D9)))</f>
        <v>-0.5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Vikings</v>
      </c>
    </row>
    <row r="10" spans="2:23" x14ac:dyDescent="0.3">
      <c r="B10" t="s">
        <v>27</v>
      </c>
      <c r="C10" t="s">
        <v>29</v>
      </c>
      <c r="D10">
        <v>2.5</v>
      </c>
      <c r="E10">
        <v>0</v>
      </c>
      <c r="F10">
        <f t="shared" si="3"/>
        <v>0</v>
      </c>
      <c r="G10">
        <f t="shared" si="0"/>
        <v>-2.5</v>
      </c>
      <c r="H10" t="b">
        <f t="shared" ref="H10:H17" si="4">IF(D10&lt;0,IF(D10&lt;-7.5,C10,FALSE),IF(AND(D10&gt;3.5,D10&lt;7),C10,FALSE))</f>
        <v>0</v>
      </c>
      <c r="I10" t="b">
        <f t="shared" ref="I10:I17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Rams 2.5</v>
      </c>
      <c r="M10" t="e" cm="1">
        <f t="array" ref="M10">_xlfn.IFS(E10=D10,"No MOV",E10&lt;0,IF(E10&lt;D10,(D10-E10),(D10-E10)),E10&gt;0,IF(E10&lt;D10,(E10-D10),(E10-D10)))</f>
        <v>#N/A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">
      <c r="B11" t="s">
        <v>3</v>
      </c>
      <c r="C11" t="s">
        <v>28</v>
      </c>
      <c r="D11">
        <v>-10.5</v>
      </c>
      <c r="E11">
        <v>-7.5</v>
      </c>
      <c r="F11">
        <f t="shared" si="3"/>
        <v>7.5</v>
      </c>
      <c r="G11">
        <f t="shared" si="0"/>
        <v>10.5</v>
      </c>
      <c r="H11" t="str">
        <f t="shared" si="4"/>
        <v>Seahawks</v>
      </c>
      <c r="I11" t="b">
        <f t="shared" si="5"/>
        <v>0</v>
      </c>
      <c r="J11" t="str">
        <f t="shared" si="1"/>
        <v>Seahawks</v>
      </c>
      <c r="K11" t="str">
        <f t="shared" si="2"/>
        <v>Seahawks</v>
      </c>
      <c r="L11" t="str" cm="1">
        <f t="array" ref="L11">_xlfn.IFS(E11=D11,"No MOV",E11&lt;=0,IF(E11&lt;D11,B11&amp;" "&amp;(D11-E11),C11&amp;" "&amp;(D11-E11)),E11&gt;0,IF(E11&lt;D11,B11&amp;" "&amp;(E11-D11),C11&amp;" "&amp;(E11-D11)))</f>
        <v>Seahawks -3</v>
      </c>
      <c r="M11" cm="1">
        <f t="array" ref="M11">_xlfn.IFS(E11=D11,"No MOV",E11&lt;0,IF(E11&lt;D11,(D11-E11),(D11-E11)),E11&gt;0,IF(E11&lt;D11,(E11-D11),(E11-D11)))</f>
        <v>-3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Seahawks</v>
      </c>
      <c r="W11" t="s">
        <v>61</v>
      </c>
    </row>
    <row r="12" spans="2:23" x14ac:dyDescent="0.3">
      <c r="B12" t="s">
        <v>25</v>
      </c>
      <c r="C12" t="s">
        <v>20</v>
      </c>
      <c r="D12">
        <v>-1.5</v>
      </c>
      <c r="E12">
        <v>-2.5</v>
      </c>
      <c r="F12">
        <f t="shared" si="3"/>
        <v>2.5</v>
      </c>
      <c r="G12">
        <f t="shared" si="0"/>
        <v>1.5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Patriots 1</v>
      </c>
      <c r="M12" cm="1">
        <f t="array" ref="M12">_xlfn.IFS(E12=D12,"No MOV",E12&lt;0,IF(E12&lt;D12,(D12-E12),(D12-E12)),E12&gt;0,IF(E12&lt;D12,(E12-D12),(E12-D12)))</f>
        <v>1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">
      <c r="B13" t="s">
        <v>2</v>
      </c>
      <c r="C13" t="s">
        <v>7</v>
      </c>
      <c r="D13">
        <v>-8</v>
      </c>
      <c r="E13">
        <v>-7</v>
      </c>
      <c r="F13">
        <f t="shared" si="3"/>
        <v>7</v>
      </c>
      <c r="G13">
        <f t="shared" si="0"/>
        <v>8</v>
      </c>
      <c r="H13" t="str">
        <f t="shared" si="4"/>
        <v>Packers</v>
      </c>
      <c r="I13" t="b">
        <f t="shared" si="5"/>
        <v>0</v>
      </c>
      <c r="J13" t="str">
        <f t="shared" si="1"/>
        <v>Eagles</v>
      </c>
      <c r="K13" t="str">
        <f t="shared" si="2"/>
        <v>Packers</v>
      </c>
      <c r="L13" t="str" cm="1">
        <f t="array" ref="L13">_xlfn.IFS(E13=D13,"No MOV",E13&lt;=0,IF(E13&lt;D13,B13&amp;" "&amp;(D13-E13),C13&amp;" "&amp;(D13-E13)),E13&gt;0,IF(E13&lt;D13,B13&amp;" "&amp;(E13-D13),C13&amp;" "&amp;(E13-D13)))</f>
        <v>Packers -1</v>
      </c>
      <c r="M13" cm="1">
        <f t="array" ref="M13">_xlfn.IFS(E13=D13,"No MOV",E13&lt;0,IF(E13&lt;D13,(D13-E13),(D13-E13)),E13&gt;0,IF(E13&lt;D13,(E13-D13),(E13-D13)))</f>
        <v>-1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">
      <c r="B14" t="s">
        <v>23</v>
      </c>
      <c r="C14" t="s">
        <v>22</v>
      </c>
      <c r="D14">
        <v>-13.5</v>
      </c>
      <c r="E14">
        <v>-13</v>
      </c>
      <c r="F14">
        <f t="shared" si="3"/>
        <v>13</v>
      </c>
      <c r="G14">
        <f t="shared" si="0"/>
        <v>13.5</v>
      </c>
      <c r="H14" t="str">
        <f t="shared" si="4"/>
        <v>Chiefs</v>
      </c>
      <c r="I14" t="b">
        <f t="shared" si="5"/>
        <v>0</v>
      </c>
      <c r="J14" t="str">
        <f t="shared" si="1"/>
        <v>Chiefs</v>
      </c>
      <c r="K14" t="str">
        <f t="shared" si="2"/>
        <v>Chiefs</v>
      </c>
      <c r="L14" t="str" cm="1">
        <f t="array" ref="L14">_xlfn.IFS(E14=D14,"No MOV",E14&lt;=0,IF(E14&lt;D14,B14&amp;" "&amp;(D14-E14),C14&amp;" "&amp;(D14-E14)),E14&gt;0,IF(E14&lt;D14,B14&amp;" "&amp;(E14-D14),C14&amp;" "&amp;(E14-D14)))</f>
        <v>Chiefs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Chiefs</v>
      </c>
    </row>
    <row r="15" spans="2:23" x14ac:dyDescent="0.3">
      <c r="B15" t="s">
        <v>16</v>
      </c>
      <c r="C15" t="s">
        <v>13</v>
      </c>
      <c r="D15">
        <v>-7</v>
      </c>
      <c r="E15">
        <v>-11</v>
      </c>
      <c r="F15">
        <f t="shared" si="3"/>
        <v>11</v>
      </c>
      <c r="G15">
        <f t="shared" si="0"/>
        <v>7</v>
      </c>
      <c r="H15" t="b">
        <f t="shared" si="4"/>
        <v>0</v>
      </c>
      <c r="I15" t="b">
        <f t="shared" si="5"/>
        <v>0</v>
      </c>
      <c r="J15" t="str">
        <f t="shared" si="1"/>
        <v>Steelers</v>
      </c>
      <c r="K15" t="str">
        <f t="shared" si="2"/>
        <v>Football Team</v>
      </c>
      <c r="L15" t="str" cm="1">
        <f t="array" ref="L15">_xlfn.IFS(E15=D15,"No MOV",E15&lt;=0,IF(E15&lt;D15,B15&amp;" "&amp;(D15-E15),C15&amp;" "&amp;(D15-E15)),E15&gt;0,IF(E15&lt;D15,B15&amp;" "&amp;(E15-D15),C15&amp;" "&amp;(E15-D15)))</f>
        <v>Football Team 4</v>
      </c>
      <c r="M15" cm="1">
        <f t="array" ref="M15">_xlfn.IFS(E15=D15,"No MOV",E15&lt;0,IF(E15&lt;D15,(D15-E15),(D15-E15)),E15&gt;0,IF(E15&lt;D15,(E15-D15),(E15-D15)))</f>
        <v>4</v>
      </c>
      <c r="N15" t="str" cm="1">
        <f t="array" ref="N15">IF(J15&lt;&gt;K15,_xlfn.IFS(M15&gt;0,"MAYBE",M15&lt;0,"IGNORE"),"")</f>
        <v>MAYBE</v>
      </c>
      <c r="O15" t="str" cm="1">
        <f t="array" ref="O15">_xlfn.IFS(AND(K15&lt;&gt;FALSE,N15&lt;&gt;"IGNORE"),K15,AND(J15&lt;&gt;FALSE,K15=FALSE,N15="MAYBE"),J15,TRUE,"")</f>
        <v>Football Team</v>
      </c>
    </row>
    <row r="16" spans="2:23" x14ac:dyDescent="0.3">
      <c r="B16" t="s">
        <v>17</v>
      </c>
      <c r="C16" t="s">
        <v>24</v>
      </c>
      <c r="D16">
        <v>-1</v>
      </c>
      <c r="E16">
        <v>2.5</v>
      </c>
      <c r="F16">
        <f t="shared" si="3"/>
        <v>-2.5</v>
      </c>
      <c r="G16">
        <f t="shared" si="0"/>
        <v>1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b">
        <f t="shared" si="2"/>
        <v>0</v>
      </c>
      <c r="L16" t="str" cm="1">
        <f t="array" ref="L16">_xlfn.IFS(E16=D16,"No MOV",E16&lt;=0,IF(E16&lt;D16,B16&amp;" "&amp;(D16-E16),C16&amp;" "&amp;(D16-E16)),E16&gt;0,IF(E16&lt;D16,B16&amp;" "&amp;(E16-D16),C16&amp;" "&amp;(E16-D16)))</f>
        <v>49ers 3.5</v>
      </c>
      <c r="M16" cm="1">
        <f t="array" ref="M16">_xlfn.IFS(E16=D16,"No MOV",E16&lt;0,IF(E16&lt;D16,(D16-E16),(D16-E16)),E16&gt;0,IF(E16&lt;D16,(E16-D16),(E16-D16)))</f>
        <v>3.5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/>
      </c>
    </row>
    <row r="17" spans="2:15" x14ac:dyDescent="0.3">
      <c r="B17" t="s">
        <v>15</v>
      </c>
      <c r="C17" t="s">
        <v>47</v>
      </c>
      <c r="D17">
        <v>-8.5</v>
      </c>
      <c r="E17">
        <v>-7.5</v>
      </c>
      <c r="F17">
        <f t="shared" si="3"/>
        <v>7.5</v>
      </c>
      <c r="G17">
        <f t="shared" si="0"/>
        <v>8.5</v>
      </c>
      <c r="H17" t="str">
        <f t="shared" si="4"/>
        <v>Ravens</v>
      </c>
      <c r="I17" t="b">
        <f t="shared" si="5"/>
        <v>0</v>
      </c>
      <c r="J17" t="str">
        <f t="shared" si="1"/>
        <v>Ravens</v>
      </c>
      <c r="K17" t="str">
        <f t="shared" si="2"/>
        <v>Ravens</v>
      </c>
      <c r="L17" t="str" cm="1">
        <f t="array" ref="L17">_xlfn.IFS(E17=D17,"No MOV",E17&lt;=0,IF(E17&lt;D17,B17&amp;" "&amp;(D17-E17),C17&amp;" "&amp;(D17-E17)),E17&gt;0,IF(E17&lt;D17,B17&amp;" "&amp;(E17-D17),C17&amp;" "&amp;(E17-D17)))</f>
        <v>Ravens -1</v>
      </c>
      <c r="M17" cm="1">
        <f t="array" ref="M17">_xlfn.IFS(E17=D17,"No MOV",E17&lt;0,IF(E17&lt;D17,(D17-E17),(D17-E17)),E17&gt;0,IF(E17&lt;D17,(E17-D17),(E17-D17)))</f>
        <v>-1</v>
      </c>
      <c r="N17" t="str" cm="1">
        <f t="array" ref="N17">IF(J17&lt;&gt;K17,_xlfn.IFS(M17&gt;0,"MAYBE",M17&lt;0,"IGNORE"),"")</f>
        <v/>
      </c>
      <c r="O17" t="str" cm="1">
        <f t="array" ref="O17">_xlfn.IFS(AND(K17&lt;&gt;FALSE,N17&lt;&gt;"IGNORE"),K17,AND(J17&lt;&gt;FALSE,K17=FALSE,N17="MAYBE"),J17,TRUE,"")</f>
        <v>Ravens</v>
      </c>
    </row>
    <row r="19" spans="2:15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26" priority="6" operator="notEqual">
      <formula>FALSE</formula>
    </cfRule>
  </conditionalFormatting>
  <conditionalFormatting sqref="K3:K12 K14:K19">
    <cfRule type="cellIs" dxfId="25" priority="5" operator="notEqual">
      <formula>FALSE</formula>
    </cfRule>
  </conditionalFormatting>
  <conditionalFormatting sqref="O3:O12 O14:O19">
    <cfRule type="cellIs" dxfId="24" priority="4" operator="notEqual">
      <formula>""</formula>
    </cfRule>
  </conditionalFormatting>
  <conditionalFormatting sqref="J13">
    <cfRule type="cellIs" dxfId="23" priority="3" operator="notEqual">
      <formula>FALSE</formula>
    </cfRule>
  </conditionalFormatting>
  <conditionalFormatting sqref="K13">
    <cfRule type="cellIs" dxfId="22" priority="2" operator="notEqual">
      <formula>FALSE</formula>
    </cfRule>
  </conditionalFormatting>
  <conditionalFormatting sqref="O13">
    <cfRule type="cellIs" dxfId="21" priority="1" operator="not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B0E-D556-458B-B086-73E8623FC748}">
  <dimension ref="B1:W19"/>
  <sheetViews>
    <sheetView topLeftCell="A2" workbookViewId="0">
      <selection activeCell="A2" sqref="A1:XFD1048576"/>
    </sheetView>
  </sheetViews>
  <sheetFormatPr defaultRowHeight="14.4" x14ac:dyDescent="0.3"/>
  <cols>
    <col min="6" max="9" width="9.109375" hidden="1" customWidth="1"/>
    <col min="12" max="12" width="12.109375" bestFit="1" customWidth="1"/>
    <col min="13" max="14" width="9.109375" hidden="1" customWidth="1"/>
    <col min="16" max="16" width="3.109375" customWidth="1"/>
    <col min="17" max="17" width="2.1093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252</v>
      </c>
      <c r="T2" cm="1">
        <f t="array" ref="T2">COMBIN(SUMPRODUCT((TRIM(O3:O19)&lt;&gt;"")*1),5)</f>
        <v>6</v>
      </c>
      <c r="W2" t="s">
        <v>41</v>
      </c>
    </row>
    <row r="3" spans="2:23" x14ac:dyDescent="0.3">
      <c r="B3" t="s">
        <v>8</v>
      </c>
      <c r="C3" t="s">
        <v>11</v>
      </c>
      <c r="D3">
        <v>3</v>
      </c>
      <c r="E3">
        <v>2.5</v>
      </c>
      <c r="F3">
        <f>E3*-1</f>
        <v>-2.5</v>
      </c>
      <c r="G3">
        <f t="shared" ref="G3:G15" si="0">D3*-1</f>
        <v>-3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5" si="1">IF(E3&lt;0,IF(E3&lt;=-7.5,C3,IF(AND(ABS(E3)&gt;=3.5,ABS(E3)&lt;=7),B3,FALSE)),IF(AND(E3&gt;=3.5,E3&lt;=7),C3,IF(E3&gt;=7.5,B3,FALSE)))</f>
        <v>0</v>
      </c>
      <c r="K3" t="b">
        <f t="shared" ref="K3:K15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Texans -0.5</v>
      </c>
      <c r="M3" cm="1">
        <f t="array" ref="M3">_xlfn.IFS(E3=D3,"No MOV",E3&lt;=0,IF(E3&lt;D3,(D3-E3),(D3-E3)),E3&gt;0,IF(E3&lt;D3,(E3-D3),(E3-D3)))</f>
        <v>-0.5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">
      <c r="B4" t="s">
        <v>16</v>
      </c>
      <c r="C4" t="s">
        <v>15</v>
      </c>
      <c r="D4">
        <v>-3</v>
      </c>
      <c r="E4">
        <v>-1.5</v>
      </c>
      <c r="F4">
        <f>E4*-1</f>
        <v>1.5</v>
      </c>
      <c r="G4">
        <f t="shared" si="0"/>
        <v>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Cowboys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B5" t="s">
        <v>3</v>
      </c>
      <c r="C5" t="s">
        <v>10</v>
      </c>
      <c r="D5">
        <v>6</v>
      </c>
      <c r="E5">
        <v>-3</v>
      </c>
      <c r="F5">
        <f t="shared" ref="F5:F15" si="3">E5*-1</f>
        <v>3</v>
      </c>
      <c r="G5">
        <f t="shared" si="0"/>
        <v>-6</v>
      </c>
      <c r="H5" t="str">
        <f>IF(D5&lt;0,IF(D5&lt;-7.5,C5,FALSE),IF(AND(D5&gt;3.5,D5&lt;7),C5,FALSE))</f>
        <v>Bengals</v>
      </c>
      <c r="I5" t="b">
        <f>IF(F5&lt;0,IF(F5&lt;-7.5,B5,FALSE),IF(AND(F5&gt;3.5,F5&lt;7),B5,FALSE))</f>
        <v>0</v>
      </c>
      <c r="J5" t="b">
        <f t="shared" si="1"/>
        <v>0</v>
      </c>
      <c r="K5" t="str">
        <f t="shared" si="2"/>
        <v>Bengals</v>
      </c>
      <c r="L5" t="str" cm="1">
        <f t="array" ref="L5">_xlfn.IFS(E5=D5,"No MOV",E5&lt;=0,IF(E5&lt;D5,B5&amp;" "&amp;(D5-E5),C5&amp;" "&amp;(D5-E5)),E5&gt;0,IF(E5&lt;D5,B5&amp;" "&amp;(E5-D5),C5&amp;" "&amp;(E5-D5)))</f>
        <v>Giants 9</v>
      </c>
      <c r="M5" cm="1">
        <f t="array" ref="M5">_xlfn.IFS(E5=D5,"No MOV",E5&lt;0,IF(E5&lt;D5,(D5-E5),(D5-E5)),E5&gt;0,IF(E5&lt;D5,(E5-D5),(E5-D5)))</f>
        <v>9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Bengals</v>
      </c>
      <c r="W5" t="s">
        <v>44</v>
      </c>
    </row>
    <row r="6" spans="2:23" x14ac:dyDescent="0.3">
      <c r="B6" t="s">
        <v>20</v>
      </c>
      <c r="C6" t="s">
        <v>17</v>
      </c>
      <c r="D6">
        <v>-4.5</v>
      </c>
      <c r="E6">
        <v>-6</v>
      </c>
      <c r="F6">
        <f t="shared" si="3"/>
        <v>6</v>
      </c>
      <c r="G6">
        <f t="shared" si="0"/>
        <v>4.5</v>
      </c>
      <c r="H6" t="b">
        <f>IF(D6&lt;0,IF(D6&lt;-7.5,C6,FALSE),IF(AND(D6&gt;3.5,D6&lt;7),C6,FALSE))</f>
        <v>0</v>
      </c>
      <c r="I6" t="str">
        <f>IF(F6&lt;0,IF(F6&lt;-7.5,B6,FALSE),IF(AND(F6&gt;3.5,F6&lt;7),B6,FALSE))</f>
        <v>Chargers</v>
      </c>
      <c r="J6" t="str">
        <f t="shared" si="1"/>
        <v>Chargers</v>
      </c>
      <c r="K6" t="str">
        <f t="shared" si="2"/>
        <v>Chargers</v>
      </c>
      <c r="L6" t="str" cm="1">
        <f t="array" ref="L6">_xlfn.IFS(E6=D6,"No MOV",E6&lt;=0,IF(E6&lt;D6,B6&amp;" "&amp;(D6-E6),C6&amp;" "&amp;(D6-E6)),E6&gt;0,IF(E6&lt;D6,B6&amp;" "&amp;(E6-D6),C6&amp;" "&amp;(E6-D6)))</f>
        <v>Chargers 1.5</v>
      </c>
      <c r="M6" cm="1">
        <f t="array" ref="M6">_xlfn.IFS(E6=D6,"No MOV",E6&lt;0,IF(E6&lt;D6,(D6-E6),(D6-E6)),E6&gt;0,IF(E6&lt;D6,(E6-D6),(E6-D6)))</f>
        <v>1.5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Chargers</v>
      </c>
    </row>
    <row r="7" spans="2:23" x14ac:dyDescent="0.3">
      <c r="B7" t="s">
        <v>14</v>
      </c>
      <c r="C7" t="s">
        <v>45</v>
      </c>
      <c r="D7">
        <v>-3</v>
      </c>
      <c r="E7">
        <v>-4</v>
      </c>
      <c r="F7">
        <f t="shared" si="3"/>
        <v>4</v>
      </c>
      <c r="G7">
        <f t="shared" si="0"/>
        <v>3</v>
      </c>
      <c r="H7" t="b">
        <f>IF(D7&lt;0,IF(D7&lt;-7.5,C7,FALSE),IF(AND(D7&gt;3.5,D7&lt;7),C7,FALSE))</f>
        <v>0</v>
      </c>
      <c r="I7" t="str">
        <f>IF(F7&lt;0,IF(F7&lt;-7.5,B7,FALSE),IF(AND(F7&gt;3.5,F7&lt;7),B7,FALSE))</f>
        <v>Titans</v>
      </c>
      <c r="J7" t="str">
        <f t="shared" si="1"/>
        <v>Titans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Titans 1</v>
      </c>
      <c r="M7" cm="1">
        <f t="array" ref="M7">_xlfn.IFS(E7=D7,"No MOV",E7&lt;0,IF(E7&lt;D7,(D7-E7),(D7-E7)),E7&gt;0,IF(E7&lt;D7,(E7-D7),(E7-D7)))</f>
        <v>1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Titans</v>
      </c>
    </row>
    <row r="8" spans="2:23" x14ac:dyDescent="0.3">
      <c r="B8" t="s">
        <v>21</v>
      </c>
      <c r="C8" t="s">
        <v>12</v>
      </c>
      <c r="D8">
        <v>3</v>
      </c>
      <c r="E8">
        <v>0</v>
      </c>
      <c r="F8">
        <f t="shared" si="3"/>
        <v>0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Raiders 3</v>
      </c>
      <c r="M8" t="e" cm="1">
        <f t="array" ref="M8">_xlfn.IFS(E8=D8,"No MOV",E8&lt;0,IF(E8&lt;D8,(D8-E8),(D8-E8)),E8&gt;0,IF(E8&lt;D8,(E8-D8),(E8-D8)))</f>
        <v>#N/A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">
      <c r="B9" t="s">
        <v>9</v>
      </c>
      <c r="C9" t="s">
        <v>19</v>
      </c>
      <c r="D9">
        <v>7.5</v>
      </c>
      <c r="E9">
        <v>6</v>
      </c>
      <c r="F9">
        <f t="shared" si="3"/>
        <v>-6</v>
      </c>
      <c r="G9">
        <f t="shared" si="0"/>
        <v>-7.5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Browns</v>
      </c>
      <c r="L9" t="str" cm="1">
        <f t="array" ref="L9">_xlfn.IFS(E9=D9,"No MOV",E9&lt;=0,IF(E9&lt;D9,B9&amp;" "&amp;(D9-E9),C9&amp;" "&amp;(D9-E9)),E9&gt;0,IF(E9&lt;D9,B9&amp;" "&amp;(E9-D9),C9&amp;" "&amp;(E9-D9)))</f>
        <v>Browns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">
      <c r="B10" t="s">
        <v>48</v>
      </c>
      <c r="C10" t="s">
        <v>18</v>
      </c>
      <c r="D10">
        <v>7.5</v>
      </c>
      <c r="E10">
        <v>7</v>
      </c>
      <c r="F10">
        <f t="shared" si="3"/>
        <v>-7</v>
      </c>
      <c r="G10">
        <f t="shared" si="0"/>
        <v>-7.5</v>
      </c>
      <c r="H10" t="b">
        <f t="shared" ref="H10:H15" si="4">IF(D10&lt;0,IF(D10&lt;-7.5,C10,FALSE),IF(AND(D10&gt;3.5,D10&lt;7),C10,FALSE))</f>
        <v>0</v>
      </c>
      <c r="I10" t="b">
        <f t="shared" ref="I10:I15" si="5">IF(F10&lt;0,IF(F10&lt;-7.5,B10,FALSE),IF(AND(F10&gt;3.5,F10&lt;7),B10,FALSE))</f>
        <v>0</v>
      </c>
      <c r="J10" t="str">
        <f t="shared" si="1"/>
        <v>Jets</v>
      </c>
      <c r="K10" t="str">
        <f t="shared" si="2"/>
        <v>Dolphins</v>
      </c>
      <c r="L10" t="str" cm="1">
        <f t="array" ref="L10">_xlfn.IFS(E10=D10,"No MOV",E10&lt;=0,IF(E10&lt;D10,B10&amp;" "&amp;(D10-E10),C10&amp;" "&amp;(D10-E10)),E10&gt;0,IF(E10&lt;D10,B10&amp;" "&amp;(E10-D10),C10&amp;" "&amp;(E10-D10)))</f>
        <v>Dolphins -0.5</v>
      </c>
      <c r="M10" cm="1">
        <f t="array" ref="M10">_xlfn.IFS(E10=D10,"No MOV",E10&lt;0,IF(E10&lt;D10,(D10-E10),(D10-E10)),E10&gt;0,IF(E10&lt;D10,(E10-D10),(E10-D10)))</f>
        <v>-0.5</v>
      </c>
      <c r="N10" t="str" cm="1">
        <f t="array" ref="N10">IF(J10&lt;&gt;K10,_xlfn.IFS(M10&gt;0,"MAYBE",M10&lt;0,"IGNORE"),"")</f>
        <v>IGNORE</v>
      </c>
      <c r="O10" t="str" cm="1">
        <f t="array" ref="O10">_xlfn.IFS(AND(K10&lt;&gt;FALSE,N10&lt;&gt;"IGNORE"),K10,AND(J10&lt;&gt;FALSE,K10=FALSE,N10="MAYBE"),J10,TRUE,"")</f>
        <v/>
      </c>
    </row>
    <row r="11" spans="2:23" x14ac:dyDescent="0.3">
      <c r="B11" t="s">
        <v>29</v>
      </c>
      <c r="C11" t="s">
        <v>25</v>
      </c>
      <c r="D11">
        <v>1</v>
      </c>
      <c r="E11">
        <v>0</v>
      </c>
      <c r="F11">
        <f t="shared" si="3"/>
        <v>0</v>
      </c>
      <c r="G11">
        <f t="shared" si="0"/>
        <v>-1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Cardinals 1</v>
      </c>
      <c r="M11" t="e" cm="1">
        <f t="array" ref="M11">_xlfn.IFS(E11=D11,"No MOV",E11&lt;0,IF(E11&lt;D11,(D11-E11),(D11-E11)),E11&gt;0,IF(E11&lt;D11,(E11-D11),(E11-D11)))</f>
        <v>#N/A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">
      <c r="B12" t="s">
        <v>6</v>
      </c>
      <c r="C12" t="s">
        <v>46</v>
      </c>
      <c r="D12">
        <v>-3</v>
      </c>
      <c r="E12">
        <v>-3.5</v>
      </c>
      <c r="F12">
        <f t="shared" si="3"/>
        <v>3.5</v>
      </c>
      <c r="G12">
        <f t="shared" si="0"/>
        <v>3</v>
      </c>
      <c r="H12" t="b">
        <f t="shared" si="4"/>
        <v>0</v>
      </c>
      <c r="I12" t="b">
        <f t="shared" si="5"/>
        <v>0</v>
      </c>
      <c r="J12" t="str">
        <f t="shared" si="1"/>
        <v>Panthers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Panthers 0.5</v>
      </c>
      <c r="M12" cm="1">
        <f t="array" ref="M12">_xlfn.IFS(E12=D12,"No MOV",E12&lt;0,IF(E12&lt;D12,(D12-E12),(D12-E12)),E12&gt;0,IF(E12&lt;D12,(E12-D12),(E12-D12)))</f>
        <v>0.5</v>
      </c>
      <c r="N12" t="str" cm="1">
        <f t="array" ref="N12">IF(J12&lt;&gt;K12,_xlfn.IFS(M12&gt;0,"MAYBE",M12&lt;0,"IGNORE"),"")</f>
        <v>MAYBE</v>
      </c>
      <c r="O12" t="str" cm="1">
        <f t="array" ref="O12">_xlfn.IFS(AND(K12&lt;&gt;FALSE,N12&lt;&gt;"IGNORE"),K12,AND(J12&lt;&gt;FALSE,K12=FALSE,N12="MAYBE"),J12,TRUE,"")</f>
        <v>Panthers</v>
      </c>
      <c r="W12" t="s">
        <v>62</v>
      </c>
    </row>
    <row r="13" spans="2:23" x14ac:dyDescent="0.3">
      <c r="B13" t="s">
        <v>5</v>
      </c>
      <c r="C13" t="s">
        <v>23</v>
      </c>
      <c r="D13">
        <v>16.5</v>
      </c>
      <c r="E13">
        <v>5.5</v>
      </c>
      <c r="F13">
        <f t="shared" si="3"/>
        <v>-5.5</v>
      </c>
      <c r="G13">
        <f t="shared" si="0"/>
        <v>-16.5</v>
      </c>
      <c r="H13" t="b">
        <f t="shared" si="4"/>
        <v>0</v>
      </c>
      <c r="I13" t="b">
        <f t="shared" si="5"/>
        <v>0</v>
      </c>
      <c r="J13" t="str">
        <f t="shared" si="1"/>
        <v>Broncos</v>
      </c>
      <c r="K13" t="str">
        <f t="shared" si="2"/>
        <v>Saints</v>
      </c>
      <c r="L13" t="str" cm="1">
        <f t="array" ref="L13">_xlfn.IFS(E13=D13,"No MOV",E13&lt;=0,IF(E13&lt;D13,B13&amp;" "&amp;(D13-E13),C13&amp;" "&amp;(D13-E13)),E13&gt;0,IF(E13&lt;D13,B13&amp;" "&amp;(E13-D13),C13&amp;" "&amp;(E13-D13)))</f>
        <v>Saints -11</v>
      </c>
      <c r="M13" cm="1">
        <f t="array" ref="M13">_xlfn.IFS(E13=D13,"No MOV",E13&lt;0,IF(E13&lt;D13,(D13-E13),(D13-E13)),E13&gt;0,IF(E13&lt;D13,(E13-D13),(E13-D13)))</f>
        <v>-11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">
      <c r="B14" t="s">
        <v>24</v>
      </c>
      <c r="C14" t="s">
        <v>27</v>
      </c>
      <c r="D14">
        <v>-5.5</v>
      </c>
      <c r="E14">
        <v>-7</v>
      </c>
      <c r="F14">
        <f t="shared" si="3"/>
        <v>7</v>
      </c>
      <c r="G14">
        <f t="shared" si="0"/>
        <v>5.5</v>
      </c>
      <c r="H14" t="b">
        <f t="shared" si="4"/>
        <v>0</v>
      </c>
      <c r="I14" t="b">
        <f t="shared" si="5"/>
        <v>0</v>
      </c>
      <c r="J14" t="str">
        <f t="shared" si="1"/>
        <v>49ers</v>
      </c>
      <c r="K14" t="str">
        <f t="shared" si="2"/>
        <v>49ers</v>
      </c>
      <c r="L14" t="str" cm="1">
        <f t="array" ref="L14">_xlfn.IFS(E14=D14,"No MOV",E14&lt;=0,IF(E14&lt;D14,B14&amp;" "&amp;(D14-E14),C14&amp;" "&amp;(D14-E14)),E14&gt;0,IF(E14&lt;D14,B14&amp;" "&amp;(E14-D14),C14&amp;" "&amp;(E14-D14)))</f>
        <v>49ers 1.5</v>
      </c>
      <c r="M14" cm="1">
        <f t="array" ref="M14">_xlfn.IFS(E14=D14,"No MOV",E14&lt;0,IF(E14&lt;D14,(D14-E14),(D14-E14)),E14&gt;0,IF(E14&lt;D14,(E14-D14),(E14-D14)))</f>
        <v>1.5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">
      <c r="B15" t="s">
        <v>22</v>
      </c>
      <c r="C15" t="s">
        <v>33</v>
      </c>
      <c r="D15">
        <v>3.5</v>
      </c>
      <c r="E15">
        <v>3</v>
      </c>
      <c r="F15">
        <f t="shared" si="3"/>
        <v>-3</v>
      </c>
      <c r="G15">
        <f t="shared" si="0"/>
        <v>-3.5</v>
      </c>
      <c r="H15" t="b">
        <f t="shared" si="4"/>
        <v>0</v>
      </c>
      <c r="I15" t="b">
        <f t="shared" si="5"/>
        <v>0</v>
      </c>
      <c r="J15" t="b">
        <f t="shared" si="1"/>
        <v>0</v>
      </c>
      <c r="K15" t="str">
        <f t="shared" si="2"/>
        <v>Buccaneers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">
      <c r="B16" t="s">
        <v>26</v>
      </c>
      <c r="C16" t="s">
        <v>7</v>
      </c>
      <c r="D16">
        <v>-8</v>
      </c>
      <c r="E16">
        <v>-7.5</v>
      </c>
      <c r="F16">
        <f>E16*-1</f>
        <v>7.5</v>
      </c>
      <c r="G16">
        <f>D16*-1</f>
        <v>8</v>
      </c>
      <c r="H16" t="str">
        <f>IF(D16&lt;0,IF(D16&lt;-7.5,C16,FALSE),IF(AND(D16&gt;3.5,D16&lt;7),C16,FALSE))</f>
        <v>Packers</v>
      </c>
      <c r="I16" t="b">
        <f>IF(F16&lt;0,IF(F16&lt;-7.5,B16,FALSE),IF(AND(F16&gt;3.5,F16&lt;7),B16,FALSE))</f>
        <v>0</v>
      </c>
      <c r="J16" t="str">
        <f>IF(E16&lt;0,IF(E16&lt;=-7.5,C16,IF(AND(ABS(E16)&gt;=3.5,ABS(E16)&lt;=7),B16,FALSE)),IF(AND(E16&gt;=3.5,E16&lt;=7),C16,IF(E16&gt;=7.5,B16,FALSE)))</f>
        <v>Packers</v>
      </c>
      <c r="K16" t="str">
        <f>IF(D16&lt;0,IF(D16&lt;=-7.5,C16,IF(AND(ABS(D16)&gt;=3.5,ABS(D16)&lt;=7),B16,FALSE)),IF(AND(D16&gt;=3.5,D16&lt;=7),C16,IF(D16&gt;=7.5,B16,FALSE)))</f>
        <v>Packers</v>
      </c>
      <c r="L16" t="str" cm="1">
        <f t="array" ref="L16">_xlfn.IFS(E16=D16,"No MOV",E16&lt;=0,IF(E16&lt;D16,B16&amp;" "&amp;(D16-E16),C16&amp;" "&amp;(D16-E16)),E16&gt;0,IF(E16&lt;D16,B16&amp;" "&amp;(E16-D16),C16&amp;" "&amp;(E16-D16)))</f>
        <v>Packers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Packers</v>
      </c>
    </row>
    <row r="17" spans="2:15" x14ac:dyDescent="0.3">
      <c r="B17" t="s">
        <v>28</v>
      </c>
      <c r="C17" t="s">
        <v>2</v>
      </c>
      <c r="D17">
        <v>6</v>
      </c>
      <c r="E17">
        <v>3</v>
      </c>
      <c r="F17">
        <f>E17*-1</f>
        <v>-3</v>
      </c>
      <c r="G17">
        <f>D17*-1</f>
        <v>-6</v>
      </c>
      <c r="H17" t="str">
        <f>IF(D17&lt;0,IF(D17&lt;-7.5,C17,FALSE),IF(AND(D17&gt;3.5,D17&lt;7),C17,FALSE))</f>
        <v>Eagles</v>
      </c>
      <c r="I17" t="b">
        <f>IF(F17&lt;0,IF(F17&lt;-7.5,B17,FALSE),IF(AND(F17&gt;3.5,F17&lt;7),B17,FALSE))</f>
        <v>0</v>
      </c>
      <c r="J17" t="b">
        <f>IF(E17&lt;0,IF(E17&lt;=-7.5,C17,IF(AND(ABS(E17)&gt;=3.5,ABS(E17)&lt;=7),B17,FALSE)),IF(AND(E17&gt;=3.5,E17&lt;=7),C17,IF(E17&gt;=7.5,B17,FALSE)))</f>
        <v>0</v>
      </c>
      <c r="K17" t="str">
        <f>IF(D17&lt;0,IF(D17&lt;=-7.5,C17,IF(AND(ABS(D17)&gt;=3.5,ABS(D17)&lt;=7),B17,FALSE)),IF(AND(D17&gt;=3.5,D17&lt;=7),C17,IF(D17&gt;=7.5,B17,FALSE)))</f>
        <v>Eagles</v>
      </c>
      <c r="L17" t="str" cm="1">
        <f t="array" ref="L17">_xlfn.IFS(E17=D17,"No MOV",E17&lt;=0,IF(E17&lt;D17,B17&amp;" "&amp;(D17-E17),C17&amp;" "&amp;(D17-E17)),E17&gt;0,IF(E17&lt;D17,B17&amp;" "&amp;(E17-D17),C17&amp;" "&amp;(E17-D17)))</f>
        <v>Seahawks -3</v>
      </c>
      <c r="M17" cm="1">
        <f t="array" ref="M17">_xlfn.IFS(E17=D17,"No MOV",E17&lt;0,IF(E17&lt;D17,(D17-E17),(D17-E17)),E17&gt;0,IF(E17&lt;D17,(E17-D17),(E17-D17)))</f>
        <v>-3</v>
      </c>
      <c r="N17" t="str" cm="1">
        <f t="array" ref="N17">IF(J17&lt;&gt;K17,_xlfn.IFS(M17&gt;0,"MAYBE",M17&lt;0,"IGNORE"),"")</f>
        <v>IGNORE</v>
      </c>
      <c r="O17" t="str" cm="1">
        <f t="array" ref="O17">_xlfn.IFS(AND(K17&lt;&gt;FALSE,N17&lt;&gt;"IGNORE"),K17,AND(J17&lt;&gt;FALSE,K17=FALSE,N17="MAYBE"),J17,TRUE,"")</f>
        <v/>
      </c>
    </row>
    <row r="18" spans="2:15" x14ac:dyDescent="0.3">
      <c r="B18" t="s">
        <v>47</v>
      </c>
      <c r="C18" t="s">
        <v>13</v>
      </c>
      <c r="D18">
        <v>-10</v>
      </c>
      <c r="E18">
        <v>-2.5</v>
      </c>
      <c r="F18">
        <f>E18*-1</f>
        <v>2.5</v>
      </c>
      <c r="G18">
        <f>D18*-1</f>
        <v>10</v>
      </c>
      <c r="H18" t="str">
        <f>IF(D18&lt;0,IF(D18&lt;-7.5,C18,FALSE),IF(AND(D18&gt;3.5,D18&lt;7),C18,FALSE))</f>
        <v>Steelers</v>
      </c>
      <c r="I18" t="b">
        <f>IF(F18&lt;0,IF(F18&lt;-7.5,B18,FALSE),IF(AND(F18&gt;3.5,F18&lt;7),B18,FALSE))</f>
        <v>0</v>
      </c>
      <c r="J18" t="b">
        <f>IF(E18&lt;0,IF(E18&lt;=-7.5,C18,IF(AND(ABS(E18)&gt;=3.5,ABS(E18)&lt;=7),B18,FALSE)),IF(AND(E18&gt;=3.5,E18&lt;=7),C18,IF(E18&gt;=7.5,B18,FALSE)))</f>
        <v>0</v>
      </c>
      <c r="K18" t="str">
        <f>IF(D18&lt;0,IF(D18&lt;=-7.5,C18,IF(AND(ABS(D18)&gt;=3.5,ABS(D18)&lt;=7),B18,FALSE)),IF(AND(D18&gt;=3.5,D18&lt;=7),C18,IF(D18&gt;=7.5,B18,FALSE)))</f>
        <v>Steelers</v>
      </c>
      <c r="L18" t="str" cm="1">
        <f t="array" ref="L18">_xlfn.IFS(E18=D18,"No MOV",E18&lt;=0,IF(E18&lt;D18,B18&amp;" "&amp;(D18-E18),C18&amp;" "&amp;(D18-E18)),E18&gt;0,IF(E18&lt;D18,B18&amp;" "&amp;(E18-D18),C18&amp;" "&amp;(E18-D18)))</f>
        <v>Steelers -7.5</v>
      </c>
      <c r="M18" cm="1">
        <f t="array" ref="M18">_xlfn.IFS(E18=D18,"No MOV",E18&lt;0,IF(E18&lt;D18,(D18-E18),(D18-E18)),E18&gt;0,IF(E18&lt;D18,(E18-D18),(E18-D18)))</f>
        <v>-7.5</v>
      </c>
      <c r="N18" t="str" cm="1">
        <f t="array" ref="N18">IF(J18&lt;&gt;K18,_xlfn.IFS(M18&gt;0,"MAYBE",M18&lt;0,"IGNORE"),"")</f>
        <v>IGNORE</v>
      </c>
      <c r="O18" t="str" cm="1">
        <f t="array" ref="O18">_xlfn.IFS(AND(K18&lt;&gt;FALSE,N18&lt;&gt;"IGNORE"),K18,AND(J18&lt;&gt;FALSE,K18=FALSE,N18="MAYBE"),J18,TRUE,"")</f>
        <v/>
      </c>
    </row>
    <row r="19" spans="2:15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20" priority="6" operator="notEqual">
      <formula>FALSE</formula>
    </cfRule>
  </conditionalFormatting>
  <conditionalFormatting sqref="K3:K12 K14:K19">
    <cfRule type="cellIs" dxfId="19" priority="5" operator="notEqual">
      <formula>FALSE</formula>
    </cfRule>
  </conditionalFormatting>
  <conditionalFormatting sqref="O3:O12 O14:O19">
    <cfRule type="cellIs" dxfId="18" priority="4" operator="notEqual">
      <formula>""</formula>
    </cfRule>
  </conditionalFormatting>
  <conditionalFormatting sqref="J13">
    <cfRule type="cellIs" dxfId="17" priority="3" operator="notEqual">
      <formula>FALSE</formula>
    </cfRule>
  </conditionalFormatting>
  <conditionalFormatting sqref="K13">
    <cfRule type="cellIs" dxfId="16" priority="2" operator="notEqual">
      <formula>FALSE</formula>
    </cfRule>
  </conditionalFormatting>
  <conditionalFormatting sqref="O13">
    <cfRule type="cellIs" dxfId="15" priority="1" operator="not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E5F-37EF-4B0A-8740-C47566194EB6}">
  <dimension ref="B1:W19"/>
  <sheetViews>
    <sheetView topLeftCell="A2" workbookViewId="0">
      <selection activeCell="A2" sqref="A1:XFD1048576"/>
    </sheetView>
  </sheetViews>
  <sheetFormatPr defaultRowHeight="14.4" x14ac:dyDescent="0.3"/>
  <cols>
    <col min="6" max="9" width="9.109375" hidden="1" customWidth="1"/>
    <col min="12" max="12" width="12.109375" bestFit="1" customWidth="1"/>
    <col min="13" max="14" width="9.109375" hidden="1" customWidth="1"/>
    <col min="16" max="16" width="3.109375" customWidth="1"/>
    <col min="17" max="17" width="2.1093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21</v>
      </c>
      <c r="W2" t="s">
        <v>41</v>
      </c>
    </row>
    <row r="3" spans="2:23" x14ac:dyDescent="0.3">
      <c r="B3" s="3" t="s">
        <v>29</v>
      </c>
      <c r="C3" s="3" t="s">
        <v>28</v>
      </c>
      <c r="D3" s="3">
        <v>-3</v>
      </c>
      <c r="E3">
        <v>-5.5</v>
      </c>
      <c r="F3">
        <f>E3*-1</f>
        <v>5.5</v>
      </c>
      <c r="G3">
        <f t="shared" ref="G3:G16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Cardinals</v>
      </c>
      <c r="J3" t="str">
        <f t="shared" ref="J3:J16" si="1">IF(E3&lt;0,IF(E3&lt;=-7.5,C3,IF(AND(ABS(E3)&gt;=3.5,ABS(E3)&lt;=7),B3,FALSE)),IF(AND(E3&gt;=3.5,E3&lt;=7),C3,IF(E3&gt;=7.5,B3,FALSE)))</f>
        <v>Cardinals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Cardinals 2.5</v>
      </c>
      <c r="M3" cm="1">
        <f t="array" ref="M3">_xlfn.IFS(E3=D3,"No MOV",E3&lt;=0,IF(E3&lt;D3,(D3-E3),(D3-E3)),E3&gt;0,IF(E3&lt;D3,(E3-D3),(E3-D3)))</f>
        <v>2.5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Cardinals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">
      <c r="B4" s="3" t="s">
        <v>2</v>
      </c>
      <c r="C4" s="3" t="s">
        <v>9</v>
      </c>
      <c r="D4">
        <v>-2.5</v>
      </c>
      <c r="E4">
        <v>-2</v>
      </c>
      <c r="F4">
        <f>E4*-1</f>
        <v>2</v>
      </c>
      <c r="G4">
        <f t="shared" si="0"/>
        <v>2.5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Browns -0.5</v>
      </c>
      <c r="M4" cm="1">
        <f t="array" ref="M4">_xlfn.IFS(E4=D4,"No MOV",E4&lt;0,IF(E4&lt;D4,(D4-E4),(D4-E4)),E4&gt;0,IF(E4&lt;D4,(E4-D4),(E4-D4)))</f>
        <v>-0.5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B5" s="3" t="s">
        <v>10</v>
      </c>
      <c r="C5" s="3" t="s">
        <v>16</v>
      </c>
      <c r="D5">
        <v>-1.5</v>
      </c>
      <c r="E5">
        <v>0</v>
      </c>
      <c r="F5">
        <f t="shared" ref="F5:F16" si="3">E5*-1</f>
        <v>0</v>
      </c>
      <c r="G5">
        <f t="shared" si="0"/>
        <v>1.5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Football Team -1.5</v>
      </c>
      <c r="M5" t="e" cm="1">
        <f t="array" ref="M5">_xlfn.IFS(E5=D5,"No MOV",E5&lt;0,IF(E5&lt;D5,(D5-E5),(D5-E5)),E5&gt;0,IF(E5&lt;D5,(E5-D5),(E5-D5)))</f>
        <v>#N/A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B6" s="3" t="s">
        <v>13</v>
      </c>
      <c r="C6" s="3" t="s">
        <v>19</v>
      </c>
      <c r="D6">
        <v>10.5</v>
      </c>
      <c r="E6">
        <v>10</v>
      </c>
      <c r="F6">
        <f t="shared" si="3"/>
        <v>-10</v>
      </c>
      <c r="G6">
        <f t="shared" si="0"/>
        <v>-10.5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MOV",E6&lt;=0,IF(E6&lt;D6,B6&amp;" "&amp;(D6-E6),C6&amp;" "&amp;(D6-E6)),E6&gt;0,IF(E6&lt;D6,B6&amp;" "&amp;(E6-D6),C6&amp;" "&amp;(E6-D6)))</f>
        <v>Steelers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">
      <c r="B7" s="3" t="s">
        <v>11</v>
      </c>
      <c r="C7" s="3" t="s">
        <v>6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Lions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">
      <c r="B8" s="3" t="s">
        <v>14</v>
      </c>
      <c r="C8" s="3" t="s">
        <v>47</v>
      </c>
      <c r="D8">
        <v>-6</v>
      </c>
      <c r="E8">
        <v>-6.5</v>
      </c>
      <c r="F8">
        <f t="shared" si="3"/>
        <v>6.5</v>
      </c>
      <c r="G8">
        <f t="shared" si="0"/>
        <v>6</v>
      </c>
      <c r="H8" t="b">
        <f>IF(D8&lt;0,IF(D8&lt;-7.5,C8,FALSE),IF(AND(D8&gt;3.5,D8&lt;7),C8,FALSE))</f>
        <v>0</v>
      </c>
      <c r="I8" t="str">
        <f>IF(F8&lt;0,IF(F8&lt;-7.5,B8,FALSE),IF(AND(F8&gt;3.5,F8&lt;7),B8,FALSE))</f>
        <v>Titans</v>
      </c>
      <c r="J8" t="str">
        <f t="shared" si="1"/>
        <v>Titans</v>
      </c>
      <c r="K8" t="str">
        <f t="shared" si="2"/>
        <v>Titans</v>
      </c>
      <c r="L8" t="str" cm="1">
        <f t="array" ref="L8">_xlfn.IFS(E8=D8,"No MOV",E8&lt;=0,IF(E8&lt;D8,B8&amp;" "&amp;(D8-E8),C8&amp;" "&amp;(D8-E8)),E8&gt;0,IF(E8&lt;D8,B8&amp;" "&amp;(E8-D8),C8&amp;" "&amp;(E8-D8)))</f>
        <v>Titans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Titans</v>
      </c>
    </row>
    <row r="9" spans="2:23" x14ac:dyDescent="0.3">
      <c r="B9" s="3" t="s">
        <v>12</v>
      </c>
      <c r="C9" s="3" t="s">
        <v>5</v>
      </c>
      <c r="D9">
        <v>-3.5</v>
      </c>
      <c r="E9">
        <v>-7</v>
      </c>
      <c r="F9">
        <f t="shared" si="3"/>
        <v>7</v>
      </c>
      <c r="G9">
        <f t="shared" si="0"/>
        <v>3.5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Falcons</v>
      </c>
      <c r="K9" t="str">
        <f t="shared" si="2"/>
        <v>Falcons</v>
      </c>
      <c r="L9" t="str" cm="1">
        <f t="array" ref="L9">_xlfn.IFS(E9=D9,"No MOV",E9&lt;=0,IF(E9&lt;D9,B9&amp;" "&amp;(D9-E9),C9&amp;" "&amp;(D9-E9)),E9&gt;0,IF(E9&lt;D9,B9&amp;" "&amp;(E9-D9),C9&amp;" "&amp;(E9-D9)))</f>
        <v>Falcons 3.5</v>
      </c>
      <c r="M9" cm="1">
        <f t="array" ref="M9">_xlfn.IFS(E9=D9,"No MOV",E9&lt;0,IF(E9&lt;D9,(D9-E9),(D9-E9)),E9&gt;0,IF(E9&lt;D9,(E9-D9),(E9-D9)))</f>
        <v>3.5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Falcons</v>
      </c>
    </row>
    <row r="10" spans="2:23" x14ac:dyDescent="0.3">
      <c r="B10" s="3" t="s">
        <v>25</v>
      </c>
      <c r="C10" s="3" t="s">
        <v>8</v>
      </c>
      <c r="D10">
        <v>2</v>
      </c>
      <c r="E10">
        <v>-2.5</v>
      </c>
      <c r="F10">
        <f t="shared" si="3"/>
        <v>2.5</v>
      </c>
      <c r="G10">
        <f t="shared" si="0"/>
        <v>-2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Patriots 4.5</v>
      </c>
      <c r="M10" cm="1">
        <f t="array" ref="M10">_xlfn.IFS(E10=D10,"No MOV",E10&lt;0,IF(E10&lt;D10,(D10-E10),(D10-E10)),E10&gt;0,IF(E10&lt;D10,(E10-D10),(E10-D10)))</f>
        <v>4.5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">
      <c r="B11" s="3" t="s">
        <v>48</v>
      </c>
      <c r="C11" s="3" t="s">
        <v>23</v>
      </c>
      <c r="D11">
        <v>4</v>
      </c>
      <c r="E11">
        <v>-1</v>
      </c>
      <c r="F11">
        <f t="shared" si="3"/>
        <v>1</v>
      </c>
      <c r="G11">
        <f t="shared" si="0"/>
        <v>-4</v>
      </c>
      <c r="H11" t="str">
        <f t="shared" si="4"/>
        <v>Broncos</v>
      </c>
      <c r="I11" t="b">
        <f t="shared" si="5"/>
        <v>0</v>
      </c>
      <c r="J11" t="b">
        <f t="shared" si="1"/>
        <v>0</v>
      </c>
      <c r="K11" t="str">
        <f t="shared" si="2"/>
        <v>Broncos</v>
      </c>
      <c r="L11" t="str" cm="1">
        <f t="array" ref="L11">_xlfn.IFS(E11=D11,"No MOV",E11&lt;=0,IF(E11&lt;D11,B11&amp;" "&amp;(D11-E11),C11&amp;" "&amp;(D11-E11)),E11&gt;0,IF(E11&lt;D11,B11&amp;" "&amp;(E11-D11),C11&amp;" "&amp;(E11-D11)))</f>
        <v>Dolphins 5</v>
      </c>
      <c r="M11" cm="1">
        <f t="array" ref="M11">_xlfn.IFS(E11=D11,"No MOV",E11&lt;0,IF(E11&lt;D11,(D11-E11),(D11-E11)),E11&gt;0,IF(E11&lt;D11,(E11-D11),(E11-D11)))</f>
        <v>5</v>
      </c>
      <c r="N11" t="str" cm="1">
        <f t="array" ref="N11">IF(J11&lt;&gt;K11,_xlfn.IFS(M11&gt;0,"MAYBE",M11&lt;0,"IGNORE"),"")</f>
        <v>MAYBE</v>
      </c>
      <c r="O11" t="str" cm="1">
        <f t="array" ref="O11">_xlfn.IFS(AND(K11&lt;&gt;FALSE,N11&lt;&gt;"IGNORE"),K11,AND(J11&lt;&gt;FALSE,K11=FALSE,N11="MAYBE"),J11,TRUE,"")</f>
        <v>Broncos</v>
      </c>
      <c r="W11" t="s">
        <v>61</v>
      </c>
    </row>
    <row r="12" spans="2:23" x14ac:dyDescent="0.3">
      <c r="B12" s="3" t="s">
        <v>18</v>
      </c>
      <c r="C12" s="3" t="s">
        <v>20</v>
      </c>
      <c r="D12">
        <v>-10</v>
      </c>
      <c r="E12">
        <v>-8.5</v>
      </c>
      <c r="F12">
        <f t="shared" si="3"/>
        <v>8.5</v>
      </c>
      <c r="G12">
        <f t="shared" si="0"/>
        <v>10</v>
      </c>
      <c r="H12" t="str">
        <f t="shared" si="4"/>
        <v>Chargers</v>
      </c>
      <c r="I12" t="b">
        <f t="shared" si="5"/>
        <v>0</v>
      </c>
      <c r="J12" t="str">
        <f t="shared" si="1"/>
        <v>Chargers</v>
      </c>
      <c r="K12" t="str">
        <f t="shared" si="2"/>
        <v>Chargers</v>
      </c>
      <c r="L12" t="str" cm="1">
        <f t="array" ref="L12">_xlfn.IFS(E12=D12,"No MOV",E12&lt;=0,IF(E12&lt;D12,B12&amp;" "&amp;(D12-E12),C12&amp;" "&amp;(D12-E12)),E12&gt;0,IF(E12&lt;D12,B12&amp;" "&amp;(E12-D12),C12&amp;" "&amp;(E12-D12)))</f>
        <v>Chargers -1.5</v>
      </c>
      <c r="M12" cm="1">
        <f t="array" ref="M12">_xlfn.IFS(E12=D12,"No MOV",E12&lt;0,IF(E12&lt;D12,(D12-E12),(D12-E12)),E12&gt;0,IF(E12&lt;D12,(E12-D12),(E12-D12)))</f>
        <v>-1.5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Chargers</v>
      </c>
      <c r="W12" t="s">
        <v>62</v>
      </c>
    </row>
    <row r="13" spans="2:23" x14ac:dyDescent="0.3">
      <c r="B13" s="3" t="s">
        <v>7</v>
      </c>
      <c r="C13" s="3" t="s">
        <v>45</v>
      </c>
      <c r="D13">
        <v>-1.5</v>
      </c>
      <c r="E13">
        <v>2.5</v>
      </c>
      <c r="F13">
        <f t="shared" si="3"/>
        <v>-2.5</v>
      </c>
      <c r="G13">
        <f t="shared" si="0"/>
        <v>1.5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Colts 4</v>
      </c>
      <c r="M13" cm="1">
        <f t="array" ref="M13">_xlfn.IFS(E13=D13,"No MOV",E13&lt;0,IF(E13&lt;D13,(D13-E13),(D13-E13)),E13&gt;0,IF(E13&lt;D13,(E13-D13),(E13-D13)))</f>
        <v>4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3">
      <c r="B14" s="3" t="s">
        <v>15</v>
      </c>
      <c r="C14" s="3" t="s">
        <v>46</v>
      </c>
      <c r="D14">
        <v>-7</v>
      </c>
      <c r="E14">
        <v>-9.5</v>
      </c>
      <c r="F14">
        <f t="shared" si="3"/>
        <v>9.5</v>
      </c>
      <c r="G14">
        <f t="shared" si="0"/>
        <v>7</v>
      </c>
      <c r="H14" t="b">
        <f t="shared" si="4"/>
        <v>0</v>
      </c>
      <c r="I14" t="b">
        <f t="shared" si="5"/>
        <v>0</v>
      </c>
      <c r="J14" t="str">
        <f t="shared" si="1"/>
        <v>Vikings</v>
      </c>
      <c r="K14" t="str">
        <f t="shared" si="2"/>
        <v>Cowboys</v>
      </c>
      <c r="L14" t="str" cm="1">
        <f t="array" ref="L14">_xlfn.IFS(E14=D14,"No MOV",E14&lt;=0,IF(E14&lt;D14,B14&amp;" "&amp;(D14-E14),C14&amp;" "&amp;(D14-E14)),E14&gt;0,IF(E14&lt;D14,B14&amp;" "&amp;(E14-D14),C14&amp;" "&amp;(E14-D14)))</f>
        <v>Cowboys 2.5</v>
      </c>
      <c r="M14" cm="1">
        <f t="array" ref="M14">_xlfn.IFS(E14=D14,"No MOV",E14&lt;0,IF(E14&lt;D14,(D14-E14),(D14-E14)),E14&gt;0,IF(E14&lt;D14,(E14-D14),(E14-D14)))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Cowboys</v>
      </c>
    </row>
    <row r="15" spans="2:23" x14ac:dyDescent="0.3">
      <c r="B15" s="3" t="s">
        <v>22</v>
      </c>
      <c r="C15" s="3" t="s">
        <v>21</v>
      </c>
      <c r="D15">
        <v>7.5</v>
      </c>
      <c r="E15">
        <v>7</v>
      </c>
      <c r="F15">
        <f t="shared" si="3"/>
        <v>-7</v>
      </c>
      <c r="G15">
        <f t="shared" si="0"/>
        <v>-7.5</v>
      </c>
      <c r="H15" t="b">
        <f t="shared" si="4"/>
        <v>0</v>
      </c>
      <c r="I15" t="b">
        <f t="shared" si="5"/>
        <v>0</v>
      </c>
      <c r="J15" t="str">
        <f t="shared" si="1"/>
        <v>Raiders</v>
      </c>
      <c r="K15" t="str">
        <f t="shared" si="2"/>
        <v>Chiefs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">
      <c r="B16" s="3" t="s">
        <v>27</v>
      </c>
      <c r="C16" s="3" t="s">
        <v>33</v>
      </c>
      <c r="D16">
        <v>-4.5</v>
      </c>
      <c r="E16">
        <v>-3</v>
      </c>
      <c r="F16">
        <f t="shared" si="3"/>
        <v>3</v>
      </c>
      <c r="G16">
        <f t="shared" si="0"/>
        <v>4.5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Rams</v>
      </c>
      <c r="L16" t="str" cm="1">
        <f t="array" ref="L16">_xlfn.IFS(E16=D16,"No MOV",E16&lt;=0,IF(E16&lt;D16,B16&amp;" "&amp;(D16-E16),C16&amp;" "&amp;(D16-E16)),E16&gt;0,IF(E16&lt;D16,B16&amp;" "&amp;(E16-D16),C16&amp;" "&amp;(E16-D16)))</f>
        <v>Buccaneers -1.5</v>
      </c>
      <c r="M16" cm="1">
        <f t="array" ref="M16">_xlfn.IFS(E16=D16,"No MOV",E16&lt;0,IF(E16&lt;D16,(D16-E16),(D16-E16)),E16&gt;0,IF(E16&lt;D16,(E16-D16),(E16-D16)))</f>
        <v>-1.5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14" priority="6" operator="notEqual">
      <formula>FALSE</formula>
    </cfRule>
  </conditionalFormatting>
  <conditionalFormatting sqref="K3:K13 K15:K19">
    <cfRule type="cellIs" dxfId="13" priority="5" operator="notEqual">
      <formula>FALSE</formula>
    </cfRule>
  </conditionalFormatting>
  <conditionalFormatting sqref="O3:O13 O15:O19">
    <cfRule type="cellIs" dxfId="12" priority="4" operator="notEqual">
      <formula>""</formula>
    </cfRule>
  </conditionalFormatting>
  <conditionalFormatting sqref="J14">
    <cfRule type="cellIs" dxfId="11" priority="3" operator="notEqual">
      <formula>FALSE</formula>
    </cfRule>
  </conditionalFormatting>
  <conditionalFormatting sqref="K14">
    <cfRule type="cellIs" dxfId="10" priority="2" operator="notEqual">
      <formula>FALSE</formula>
    </cfRule>
  </conditionalFormatting>
  <conditionalFormatting sqref="O14">
    <cfRule type="cellIs" dxfId="9" priority="1" operator="notEqual">
      <formula>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AFB-C442-4C7F-AE94-F3B7E9347D67}">
  <dimension ref="B1:W16"/>
  <sheetViews>
    <sheetView workbookViewId="0">
      <selection activeCell="A14" sqref="A14:XFD14"/>
    </sheetView>
  </sheetViews>
  <sheetFormatPr defaultRowHeight="14.4" x14ac:dyDescent="0.3"/>
  <cols>
    <col min="6" max="9" width="9.109375" hidden="1" customWidth="1"/>
    <col min="12" max="12" width="12.109375" bestFit="1" customWidth="1"/>
    <col min="13" max="14" width="9.109375" hidden="1" customWidth="1"/>
    <col min="16" max="16" width="3.109375" customWidth="1"/>
    <col min="17" max="17" width="2.1093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252</v>
      </c>
      <c r="T2" cm="1">
        <f t="array" ref="T2">COMBIN(SUMPRODUCT((TRIM(O3:O16)&lt;&gt;"")*1),5)</f>
        <v>252</v>
      </c>
      <c r="W2" t="s">
        <v>41</v>
      </c>
    </row>
    <row r="3" spans="2:23" x14ac:dyDescent="0.3">
      <c r="B3" t="s">
        <v>7</v>
      </c>
      <c r="C3" t="s">
        <v>24</v>
      </c>
      <c r="D3">
        <v>7</v>
      </c>
      <c r="E3">
        <v>0</v>
      </c>
      <c r="F3">
        <f>E3*-1</f>
        <v>0</v>
      </c>
      <c r="G3">
        <f t="shared" ref="G3:G16" si="0">D3*-1</f>
        <v>-7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str">
        <f t="shared" ref="K3:K16" si="2">IF(D3&lt;0,IF(D3&lt;=-7.5,C3,IF(AND(ABS(D3)&gt;=3.5,ABS(D3)&lt;=7),B3,FALSE)),IF(AND(D3&gt;=3.5,D3&lt;=7),C3,IF(D3&gt;=7.5,B3,FALSE)))</f>
        <v>49ers</v>
      </c>
      <c r="L3" t="str" cm="1">
        <f t="array" ref="L3">_xlfn.IFS(E3=D3,"No MOV",E3&lt;=0,IF(E3&lt;D3,B3&amp;" "&amp;(D3-E3),C3&amp;" "&amp;(D3-E3)),E3&gt;0,IF(E3&lt;D3,B3&amp;" "&amp;(E3-D3),C3&amp;" "&amp;(E3-D3)))</f>
        <v>Packers 7</v>
      </c>
      <c r="M3" cm="1">
        <f t="array" ref="M3">_xlfn.IFS(E3=D3,"No MOV",E3&lt;=0,IF(E3&lt;D3,(D3-E3),(D3-E3)),E3&gt;0,IF(E3&lt;D3,(E3-D3),(E3-D3)))</f>
        <v>7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49ers</v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126</v>
      </c>
      <c r="W3" t="s">
        <v>42</v>
      </c>
    </row>
    <row r="4" spans="2:23" x14ac:dyDescent="0.3">
      <c r="B4" t="s">
        <v>28</v>
      </c>
      <c r="C4" t="s">
        <v>17</v>
      </c>
      <c r="D4">
        <v>3</v>
      </c>
      <c r="E4">
        <v>1.5</v>
      </c>
      <c r="F4">
        <f>E4*-1</f>
        <v>-1.5</v>
      </c>
      <c r="G4">
        <f t="shared" si="0"/>
        <v>-3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Seahawks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B5" t="s">
        <v>6</v>
      </c>
      <c r="C5" t="s">
        <v>22</v>
      </c>
      <c r="D5">
        <v>-10</v>
      </c>
      <c r="E5">
        <v>-10</v>
      </c>
      <c r="F5">
        <f t="shared" ref="F5:F16" si="3">E5*-1</f>
        <v>10</v>
      </c>
      <c r="G5">
        <f t="shared" si="0"/>
        <v>10</v>
      </c>
      <c r="H5" t="str">
        <f>IF(D5&lt;0,IF(D5&lt;-7.5,C5,FALSE),IF(AND(D5&gt;3.5,D5&lt;7),C5,FALSE))</f>
        <v>Chiefs</v>
      </c>
      <c r="I5" t="b">
        <f>IF(F5&lt;0,IF(F5&lt;-7.5,B5,FALSE),IF(AND(F5&gt;3.5,F5&lt;7),B5,FALSE))</f>
        <v>0</v>
      </c>
      <c r="J5" t="str">
        <f t="shared" si="1"/>
        <v>Chiefs</v>
      </c>
      <c r="K5" t="str">
        <f t="shared" si="2"/>
        <v>Chiefs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>Chiefs</v>
      </c>
      <c r="W5" t="s">
        <v>44</v>
      </c>
    </row>
    <row r="6" spans="2:23" x14ac:dyDescent="0.3">
      <c r="B6" t="s">
        <v>47</v>
      </c>
      <c r="C6" t="s">
        <v>45</v>
      </c>
      <c r="D6">
        <v>-1</v>
      </c>
      <c r="E6">
        <v>4</v>
      </c>
      <c r="F6">
        <f t="shared" si="3"/>
        <v>-4</v>
      </c>
      <c r="G6">
        <f t="shared" si="0"/>
        <v>1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str">
        <f t="shared" si="1"/>
        <v>Colts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Colts 5</v>
      </c>
      <c r="M6" cm="1">
        <f t="array" ref="M6">_xlfn.IFS(E6=D6,"No MOV",E6&lt;0,IF(E6&lt;D6,(D6-E6),(D6-E6)),E6&gt;0,IF(E6&lt;D6,(E6-D6),(E6-D6)))</f>
        <v>5</v>
      </c>
      <c r="N6" t="str" cm="1">
        <f t="array" ref="N6">IF(J6&lt;&gt;K6,_xlfn.IFS(M6&gt;0,"MAYBE",M6&lt;0,"IGNORE"),"")</f>
        <v>MAYBE</v>
      </c>
      <c r="O6" t="str" cm="1">
        <f t="array" ref="O6">_xlfn.IFS(AND(K6&lt;&gt;FALSE,N6&lt;&gt;"IGNORE"),K6,AND(J6&lt;&gt;FALSE,K6=FALSE,N6="MAYBE"),J6,TRUE,"")</f>
        <v>Colts</v>
      </c>
    </row>
    <row r="7" spans="2:23" x14ac:dyDescent="0.3">
      <c r="B7" t="s">
        <v>23</v>
      </c>
      <c r="C7" t="s">
        <v>12</v>
      </c>
      <c r="D7">
        <v>-4</v>
      </c>
      <c r="E7">
        <v>-3.5</v>
      </c>
      <c r="F7">
        <f t="shared" si="3"/>
        <v>3.5</v>
      </c>
      <c r="G7">
        <f t="shared" si="0"/>
        <v>4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Broncos</v>
      </c>
      <c r="K7" t="str">
        <f t="shared" si="2"/>
        <v>Broncos</v>
      </c>
      <c r="L7" t="str" cm="1">
        <f t="array" ref="L7">_xlfn.IFS(E7=D7,"No MOV",E7&lt;=0,IF(E7&lt;D7,B7&amp;" "&amp;(D7-E7),C7&amp;" "&amp;(D7-E7)),E7&gt;0,IF(E7&lt;D7,B7&amp;" "&amp;(E7-D7),C7&amp;" "&amp;(E7-D7)))</f>
        <v>Falcons -0.5</v>
      </c>
      <c r="M7" cm="1">
        <f t="array" ref="M7">_xlfn.IFS(E7=D7,"No MOV",E7&lt;0,IF(E7&lt;D7,(D7-E7),(D7-E7)),E7&gt;0,IF(E7&lt;D7,(E7-D7),(E7-D7)))</f>
        <v>-0.5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Broncos</v>
      </c>
    </row>
    <row r="8" spans="2:23" x14ac:dyDescent="0.3">
      <c r="B8" t="s">
        <v>3</v>
      </c>
      <c r="C8" t="s">
        <v>16</v>
      </c>
      <c r="D8">
        <v>-3</v>
      </c>
      <c r="E8">
        <v>-3.5</v>
      </c>
      <c r="F8">
        <f t="shared" si="3"/>
        <v>3.5</v>
      </c>
      <c r="G8">
        <f t="shared" si="0"/>
        <v>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Giants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Giants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>MAYBE</v>
      </c>
      <c r="O8" t="str" cm="1">
        <f t="array" ref="O8">_xlfn.IFS(AND(K8&lt;&gt;FALSE,N8&lt;&gt;"IGNORE"),K8,AND(J8&lt;&gt;FALSE,K8=FALSE,N8="MAYBE"),J8,TRUE,"")</f>
        <v>Giants</v>
      </c>
    </row>
    <row r="9" spans="2:23" x14ac:dyDescent="0.3">
      <c r="B9" t="s">
        <v>8</v>
      </c>
      <c r="C9" t="s">
        <v>19</v>
      </c>
      <c r="D9">
        <v>7</v>
      </c>
      <c r="E9">
        <v>4</v>
      </c>
      <c r="F9">
        <f t="shared" si="3"/>
        <v>-4</v>
      </c>
      <c r="G9">
        <f t="shared" si="0"/>
        <v>-7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Texans -3</v>
      </c>
      <c r="M9" cm="1">
        <f t="array" ref="M9">_xlfn.IFS(E9=D9,"No MOV",E9&lt;0,IF(E9&lt;D9,(D9-E9),(D9-E9)),E9&gt;0,IF(E9&lt;D9,(E9-D9),(E9-D9)))</f>
        <v>-3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3">
      <c r="B10" t="s">
        <v>26</v>
      </c>
      <c r="C10" t="s">
        <v>14</v>
      </c>
      <c r="D10">
        <v>-6.5</v>
      </c>
      <c r="E10">
        <v>-6.5</v>
      </c>
      <c r="F10">
        <f t="shared" si="3"/>
        <v>6.5</v>
      </c>
      <c r="G10">
        <f t="shared" si="0"/>
        <v>6.5</v>
      </c>
      <c r="H10" t="b">
        <f t="shared" ref="H10:H16" si="4">IF(D10&lt;0,IF(D10&lt;-7.5,C10,FALSE),IF(AND(D10&gt;3.5,D10&lt;7),C10,FALSE))</f>
        <v>0</v>
      </c>
      <c r="I10" t="str">
        <f t="shared" ref="I10:I16" si="5">IF(F10&lt;0,IF(F10&lt;-7.5,B10,FALSE),IF(AND(F10&gt;3.5,F10&lt;7),B10,FALSE))</f>
        <v>Bears</v>
      </c>
      <c r="J10" t="str">
        <f t="shared" si="1"/>
        <v>Bears</v>
      </c>
      <c r="K10" t="str">
        <f t="shared" si="2"/>
        <v>Bears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Bears</v>
      </c>
    </row>
    <row r="11" spans="2:23" x14ac:dyDescent="0.3">
      <c r="B11" t="s">
        <v>11</v>
      </c>
      <c r="C11" t="s">
        <v>46</v>
      </c>
      <c r="D11">
        <v>-3.5</v>
      </c>
      <c r="E11">
        <v>-2.5</v>
      </c>
      <c r="F11">
        <f t="shared" si="3"/>
        <v>2.5</v>
      </c>
      <c r="G11">
        <f t="shared" si="0"/>
        <v>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Lions</v>
      </c>
      <c r="L11" t="str" cm="1">
        <f t="array" ref="L11">_xlfn.IFS(E11=D11,"No MOV",E11&lt;=0,IF(E11&lt;D11,B11&amp;" "&amp;(D11-E11),C11&amp;" "&amp;(D11-E11)),E11&gt;0,IF(E11&lt;D11,B11&amp;" "&amp;(E11-D11),C11&amp;" "&amp;(E11-D11)))</f>
        <v>Vikings -1</v>
      </c>
      <c r="M11" cm="1">
        <f t="array" ref="M11">_xlfn.IFS(E11=D11,"No MOV",E11&lt;0,IF(E11&lt;D11,(D11-E11),(D11-E11)),E11&gt;0,IF(E11&lt;D11,(E11-D11),(E11-D11)))</f>
        <v>-1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">
      <c r="B12" t="s">
        <v>21</v>
      </c>
      <c r="C12" t="s">
        <v>20</v>
      </c>
      <c r="D12">
        <v>1</v>
      </c>
      <c r="E12">
        <v>-2.5</v>
      </c>
      <c r="F12">
        <f t="shared" si="3"/>
        <v>2.5</v>
      </c>
      <c r="G12">
        <f t="shared" si="0"/>
        <v>-1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Raiders 3.5</v>
      </c>
      <c r="M12" cm="1">
        <f t="array" ref="M12">_xlfn.IFS(E12=D12,"No MOV",E12&lt;0,IF(E12&lt;D12,(D12-E12),(D12-E12)),E12&gt;0,IF(E12&lt;D12,(E12-D12),(E12-D12)))</f>
        <v>3.5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">
      <c r="B13" t="s">
        <v>48</v>
      </c>
      <c r="C13" t="s">
        <v>29</v>
      </c>
      <c r="D13">
        <v>-6</v>
      </c>
      <c r="E13">
        <v>-6</v>
      </c>
      <c r="F13">
        <f t="shared" si="3"/>
        <v>6</v>
      </c>
      <c r="G13">
        <f t="shared" si="0"/>
        <v>6</v>
      </c>
      <c r="H13" t="b">
        <f t="shared" si="4"/>
        <v>0</v>
      </c>
      <c r="I13" t="str">
        <f t="shared" si="5"/>
        <v>Dolphins</v>
      </c>
      <c r="J13" t="str">
        <f t="shared" si="1"/>
        <v>Dolphins</v>
      </c>
      <c r="K13" t="str">
        <f t="shared" si="2"/>
        <v>Dolphins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>Dolphins</v>
      </c>
    </row>
    <row r="14" spans="2:23" x14ac:dyDescent="0.3">
      <c r="B14" t="s">
        <v>13</v>
      </c>
      <c r="C14" t="s">
        <v>15</v>
      </c>
      <c r="D14">
        <v>14</v>
      </c>
      <c r="E14">
        <v>13.5</v>
      </c>
      <c r="F14">
        <f t="shared" si="3"/>
        <v>-13.5</v>
      </c>
      <c r="G14">
        <f t="shared" si="0"/>
        <v>-14</v>
      </c>
      <c r="H14" t="b">
        <f t="shared" si="4"/>
        <v>0</v>
      </c>
      <c r="I14" t="str">
        <f t="shared" si="5"/>
        <v>Steelers</v>
      </c>
      <c r="J14" t="str">
        <f t="shared" si="1"/>
        <v>Steelers</v>
      </c>
      <c r="K14" t="str">
        <f t="shared" si="2"/>
        <v>Steelers</v>
      </c>
      <c r="L14" t="str" cm="1">
        <f t="array" ref="L14">_xlfn.IFS(E14=D14,"No MOV",E14&lt;=0,IF(E14&lt;D14,B14&amp;" "&amp;(D14-E14),C14&amp;" "&amp;(D14-E14)),E14&gt;0,IF(E14&lt;D14,B14&amp;" "&amp;(E14-D14),C14&amp;" "&amp;(E14-D14)))</f>
        <v>Steelers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Steelers</v>
      </c>
    </row>
    <row r="15" spans="2:23" x14ac:dyDescent="0.3">
      <c r="B15" t="s">
        <v>5</v>
      </c>
      <c r="C15" t="s">
        <v>33</v>
      </c>
      <c r="D15">
        <v>-3.5</v>
      </c>
      <c r="E15">
        <v>-4.5</v>
      </c>
      <c r="F15">
        <f t="shared" si="3"/>
        <v>4.5</v>
      </c>
      <c r="G15">
        <f t="shared" si="0"/>
        <v>3.5</v>
      </c>
      <c r="H15" t="b">
        <f t="shared" si="4"/>
        <v>0</v>
      </c>
      <c r="I15" t="str">
        <f t="shared" si="5"/>
        <v>Saints</v>
      </c>
      <c r="J15" t="str">
        <f t="shared" si="1"/>
        <v>Saints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1</v>
      </c>
      <c r="M15" cm="1">
        <f t="array" ref="M15">_xlfn.IFS(E15=D15,"No MOV",E15&lt;0,IF(E15&lt;D15,(D15-E15),(D15-E15)),E15&gt;0,IF(E15&lt;D15,(E15-D15),(E15-D15)))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Saints</v>
      </c>
    </row>
    <row r="16" spans="2:23" x14ac:dyDescent="0.3">
      <c r="B16" t="s">
        <v>25</v>
      </c>
      <c r="C16" t="s">
        <v>18</v>
      </c>
      <c r="D16">
        <v>10</v>
      </c>
      <c r="E16">
        <v>7</v>
      </c>
      <c r="F16">
        <f t="shared" si="3"/>
        <v>-7</v>
      </c>
      <c r="G16">
        <f t="shared" si="0"/>
        <v>-10</v>
      </c>
      <c r="H16" t="b">
        <f t="shared" si="4"/>
        <v>0</v>
      </c>
      <c r="I16" t="b">
        <f t="shared" si="5"/>
        <v>0</v>
      </c>
      <c r="J16" t="str">
        <f t="shared" si="1"/>
        <v>Jets</v>
      </c>
      <c r="K16" t="str">
        <f t="shared" si="2"/>
        <v>Patriots</v>
      </c>
      <c r="L16" t="str" cm="1">
        <f t="array" ref="L16">_xlfn.IFS(E16=D16,"No MOV",E16&lt;=0,IF(E16&lt;D16,B16&amp;" "&amp;(D16-E16),C16&amp;" "&amp;(D16-E16)),E16&gt;0,IF(E16&lt;D16,B16&amp;" "&amp;(E16-D16),C16&amp;" "&amp;(E16-D16)))</f>
        <v>Patriots -3</v>
      </c>
      <c r="M16" cm="1">
        <f t="array" ref="M16">_xlfn.IFS(E16=D16,"No MOV",E16&lt;0,IF(E16&lt;D16,(D16-E16),(D16-E16)),E16&gt;0,IF(E16&lt;D16,(E16-D16),(E16-D16)))</f>
        <v>-3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8" priority="3" operator="notEqual">
      <formula>FALSE</formula>
    </cfRule>
  </conditionalFormatting>
  <conditionalFormatting sqref="K3:K16">
    <cfRule type="cellIs" dxfId="7" priority="2" operator="notEqual">
      <formula>FALSE</formula>
    </cfRule>
  </conditionalFormatting>
  <conditionalFormatting sqref="O3:O16">
    <cfRule type="cellIs" dxfId="6" priority="1" operator="notEqual">
      <formula>""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1D63-5082-451A-A4E3-54802EAB779F}">
  <dimension ref="B1:W16"/>
  <sheetViews>
    <sheetView workbookViewId="0">
      <selection sqref="A1:XFD1048576"/>
    </sheetView>
  </sheetViews>
  <sheetFormatPr defaultRowHeight="14.4" x14ac:dyDescent="0.3"/>
  <cols>
    <col min="6" max="9" width="9.109375" hidden="1" customWidth="1"/>
    <col min="12" max="12" width="12.109375" bestFit="1" customWidth="1"/>
    <col min="13" max="14" width="0" hidden="1" customWidth="1"/>
    <col min="16" max="16" width="3.109375" customWidth="1"/>
    <col min="17" max="17" width="2.1093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">
      <c r="B3" t="s">
        <v>12</v>
      </c>
      <c r="C3" t="s">
        <v>6</v>
      </c>
      <c r="D3">
        <v>-2.5</v>
      </c>
      <c r="E3">
        <v>-2.5</v>
      </c>
      <c r="F3">
        <f>E3*-1</f>
        <v>2.5</v>
      </c>
      <c r="G3">
        <f t="shared" ref="G3:G16" si="0">D3*-1</f>
        <v>2.5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MOV",E3&lt;0,IF(E3&lt;D3,B3&amp;" "&amp;(D3-E3),C3&amp;" "&amp;(D3-E3)),E3&gt;0,IF(E3&lt;D3,B3&amp;" "&amp;(E3-D3),C3&amp;" "&amp;(E3-D3)))</f>
        <v>No MOV</v>
      </c>
      <c r="M3" t="str" cm="1">
        <f t="array" ref="M3">_xlfn.IFS(E3=D3,"No MOV",E3&lt;0,IF(E3&lt;D3,(D3-E3),(D3-E3)),E3&gt;0,IF(E3&lt;D3,(E3-D3),(E3-D3)))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21</v>
      </c>
      <c r="W3" t="s">
        <v>42</v>
      </c>
    </row>
    <row r="4" spans="2:23" x14ac:dyDescent="0.3">
      <c r="B4" t="s">
        <v>46</v>
      </c>
      <c r="C4" t="s">
        <v>7</v>
      </c>
      <c r="D4">
        <v>-6</v>
      </c>
      <c r="E4">
        <v>-7</v>
      </c>
      <c r="F4">
        <f>E4*-1</f>
        <v>7</v>
      </c>
      <c r="G4">
        <f t="shared" si="0"/>
        <v>6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str">
        <f t="shared" si="1"/>
        <v>Vikings</v>
      </c>
      <c r="K4" t="str">
        <f t="shared" si="2"/>
        <v>Vikings</v>
      </c>
      <c r="L4" t="str" cm="1">
        <f t="array" ref="L4">_xlfn.IFS(E4=D4,"No MOV",E4&lt;0,IF(E4&lt;D4,B4&amp;" "&amp;(D4-E4),C4&amp;" "&amp;(D4-E4)),E4&gt;0,IF(E4&lt;D4,B4&amp;" "&amp;(E4-D4),C4&amp;" "&amp;(E4-D4)))</f>
        <v>Vikings 1</v>
      </c>
      <c r="M4" cm="1">
        <f t="array" ref="M4">_xlfn.IFS(E4=D4,"No MOV",E4&lt;0,IF(E4&lt;D4,(D4-E4),(D4-E4)),E4&gt;0,IF(E4&lt;D4,(E4-D4),(E4-D4)))</f>
        <v>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Vikings</v>
      </c>
      <c r="W4" t="s">
        <v>43</v>
      </c>
    </row>
    <row r="5" spans="2:23" x14ac:dyDescent="0.3">
      <c r="B5" t="s">
        <v>45</v>
      </c>
      <c r="C5" t="s">
        <v>11</v>
      </c>
      <c r="D5">
        <v>3</v>
      </c>
      <c r="E5">
        <v>3</v>
      </c>
      <c r="F5">
        <f t="shared" ref="F5:F16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B6" t="s">
        <v>13</v>
      </c>
      <c r="C6" t="s">
        <v>47</v>
      </c>
      <c r="D6">
        <v>-4</v>
      </c>
      <c r="E6">
        <v>-6</v>
      </c>
      <c r="F6">
        <f t="shared" si="3"/>
        <v>6</v>
      </c>
      <c r="G6">
        <f t="shared" si="0"/>
        <v>4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MOV",E6&lt;0,IF(E6&lt;D6,B6&amp;" "&amp;(D6-E6),C6&amp;" "&amp;(D6-E6)),E6&gt;0,IF(E6&lt;D6,B6&amp;" "&amp;(E6-D6),C6&amp;" "&amp;(E6-D6)))</f>
        <v>Steelers 2</v>
      </c>
      <c r="M6" cm="1">
        <f t="array" ref="M6">_xlfn.IFS(E6=D6,"No MOV",E6&lt;0,IF(E6&lt;D6,(D6-E6),(D6-E6)),E6&gt;0,IF(E6&lt;D6,(E6-D6),(E6-D6)))</f>
        <v>2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">
      <c r="B7" t="s">
        <v>21</v>
      </c>
      <c r="C7" t="s">
        <v>9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MOV",E7&lt;0,IF(E7&lt;D7,B7&amp;" "&amp;(D7-E7),C7&amp;" "&amp;(D7-E7)),E7&gt;0,IF(E7&lt;D7,B7&amp;" "&amp;(E7-D7),C7&amp;" "&amp;(E7-D7)))</f>
        <v>Raiders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">
      <c r="B8" t="s">
        <v>14</v>
      </c>
      <c r="C8" t="s">
        <v>10</v>
      </c>
      <c r="D8">
        <v>7</v>
      </c>
      <c r="E8">
        <v>3.5</v>
      </c>
      <c r="F8">
        <f t="shared" si="3"/>
        <v>-3.5</v>
      </c>
      <c r="G8">
        <f t="shared" si="0"/>
        <v>-7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Bengals</v>
      </c>
      <c r="K8" t="str">
        <f t="shared" si="2"/>
        <v>Bengals</v>
      </c>
      <c r="L8" t="str" cm="1">
        <f t="array" ref="L8">_xlfn.IFS(E8=D8,"No MOV",E8&lt;0,IF(E8&lt;D8,B8&amp;" "&amp;(D8-E8),C8&amp;" "&amp;(D8-E8)),E8&gt;0,IF(E8&lt;D8,B8&amp;" "&amp;(E8-D8),C8&amp;" "&amp;(E8-D8)))</f>
        <v>Titans -3.5</v>
      </c>
      <c r="M8" cm="1">
        <f t="array" ref="M8">_xlfn.IFS(E8=D8,"No MOV",E8&lt;0,IF(E8&lt;D8,(D8-E8),(D8-E8)),E8&gt;0,IF(E8&lt;D8,(E8-D8),(E8-D8)))</f>
        <v>-3.5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Bengals</v>
      </c>
    </row>
    <row r="9" spans="2:23" x14ac:dyDescent="0.3">
      <c r="B9" t="s">
        <v>25</v>
      </c>
      <c r="C9" t="s">
        <v>17</v>
      </c>
      <c r="D9">
        <v>-4.5</v>
      </c>
      <c r="E9">
        <v>-3</v>
      </c>
      <c r="F9">
        <f t="shared" si="3"/>
        <v>3</v>
      </c>
      <c r="G9">
        <f t="shared" si="0"/>
        <v>4.5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b">
        <f t="shared" si="1"/>
        <v>0</v>
      </c>
      <c r="K9" t="str">
        <f t="shared" si="2"/>
        <v>Patriots</v>
      </c>
      <c r="L9" t="str" cm="1">
        <f t="array" ref="L9">_xlfn.IFS(E9=D9,"No MOV",E9&lt;0,IF(E9&lt;D9,B9&amp;" "&amp;(D9-E9),C9&amp;" "&amp;(D9-E9)),E9&gt;0,IF(E9&lt;D9,B9&amp;" "&amp;(E9-D9),C9&amp;" "&amp;(E9-D9)))</f>
        <v>Bills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">
      <c r="B10" t="s">
        <v>18</v>
      </c>
      <c r="C10" t="s">
        <v>22</v>
      </c>
      <c r="D10">
        <v>-20</v>
      </c>
      <c r="E10">
        <v>-21.5</v>
      </c>
      <c r="F10">
        <f t="shared" si="3"/>
        <v>21.5</v>
      </c>
      <c r="G10">
        <f t="shared" si="0"/>
        <v>20</v>
      </c>
      <c r="H10" t="str">
        <f t="shared" ref="H10:H16" si="4">IF(D10&lt;0,IF(D10&lt;-7.5,C10,FALSE),IF(AND(D10&gt;3.5,D10&lt;7),C10,FALSE))</f>
        <v>Chiefs</v>
      </c>
      <c r="I10" t="b">
        <f t="shared" ref="I10:I16" si="5">IF(F10&lt;0,IF(F10&lt;-7.5,B10,FALSE),IF(AND(F10&gt;3.5,F10&lt;7),B10,FALSE))</f>
        <v>0</v>
      </c>
      <c r="J10" t="str">
        <f t="shared" si="1"/>
        <v>Chiefs</v>
      </c>
      <c r="K10" t="str">
        <f t="shared" si="2"/>
        <v>Chiefs</v>
      </c>
      <c r="L10" t="str" cm="1">
        <f t="array" ref="L10">_xlfn.IFS(E10=D10,"No MOV",E10&lt;0,IF(E10&lt;D10,B10&amp;" "&amp;(D10-E10),C10&amp;" "&amp;(D10-E10)),E10&gt;0,IF(E10&lt;D10,B10&amp;" "&amp;(E10-D10),C10&amp;" "&amp;(E10-D10)))</f>
        <v>Jets 1.5</v>
      </c>
      <c r="M10" cm="1">
        <f t="array" ref="M10">_xlfn.IFS(E10=D10,"No MOV",E10&lt;0,IF(E10&lt;D10,(D10-E10),(D10-E10)),E10&gt;0,IF(E10&lt;D10,(E10-D10),(E10-D10)))</f>
        <v>1.5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Chiefs</v>
      </c>
    </row>
    <row r="11" spans="2:23" x14ac:dyDescent="0.3">
      <c r="B11" t="s">
        <v>27</v>
      </c>
      <c r="C11" t="s">
        <v>48</v>
      </c>
      <c r="D11">
        <v>3.5</v>
      </c>
      <c r="E11">
        <v>3.5</v>
      </c>
      <c r="F11">
        <f t="shared" si="3"/>
        <v>-3.5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str">
        <f t="shared" si="1"/>
        <v>Dolphins</v>
      </c>
      <c r="K11" t="str">
        <f t="shared" si="2"/>
        <v>Dolphins</v>
      </c>
      <c r="L11" t="str" cm="1">
        <f t="array" ref="L11">_xlfn.IFS(E11=D11,"No MOV",E11&lt;0,IF(E11&lt;D11,B11&amp;" "&amp;(D11-E11),C11&amp;" "&amp;(D11-E11)),E11&gt;0,IF(E11&lt;D11,B11&amp;" "&amp;(E11-D11),C11&amp;" "&amp;(E11-D11)))</f>
        <v>No MOV</v>
      </c>
      <c r="M11" t="str" cm="1">
        <f t="array" ref="M11">_xlfn.IFS(E11=D11,"No MOV",E11&lt;0,IF(E11&lt;D11,(D11-E11),(D11-E11)),E11&gt;0,IF(E11&lt;D11,(E11-D11),(E11-D11)))</f>
        <v>No MOV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Dolphins</v>
      </c>
      <c r="W11" t="s">
        <v>49</v>
      </c>
    </row>
    <row r="12" spans="2:23" x14ac:dyDescent="0.3">
      <c r="B12" t="s">
        <v>20</v>
      </c>
      <c r="C12" t="s">
        <v>23</v>
      </c>
      <c r="D12">
        <v>3</v>
      </c>
      <c r="E12">
        <v>1</v>
      </c>
      <c r="F12">
        <f t="shared" si="3"/>
        <v>-1</v>
      </c>
      <c r="G12">
        <f t="shared" si="0"/>
        <v>-3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MOV",E12&lt;0,IF(E12&lt;D12,B12&amp;" "&amp;(D12-E12),C12&amp;" "&amp;(D12-E12)),E12&gt;0,IF(E12&lt;D12,B12&amp;" "&amp;(E12-D12),C12&amp;" "&amp;(E12-D12)))</f>
        <v>Chargers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</row>
    <row r="13" spans="2:23" x14ac:dyDescent="0.3">
      <c r="B13" t="s">
        <v>24</v>
      </c>
      <c r="C13" t="s">
        <v>28</v>
      </c>
      <c r="D13">
        <v>-3</v>
      </c>
      <c r="E13">
        <v>-6</v>
      </c>
      <c r="F13">
        <f t="shared" si="3"/>
        <v>6</v>
      </c>
      <c r="G13">
        <f t="shared" si="0"/>
        <v>3</v>
      </c>
      <c r="H13" t="b">
        <f t="shared" si="4"/>
        <v>0</v>
      </c>
      <c r="I13" t="str">
        <f t="shared" si="5"/>
        <v>49ers</v>
      </c>
      <c r="J13" t="str">
        <f t="shared" si="1"/>
        <v>49ers</v>
      </c>
      <c r="K13" t="b">
        <f t="shared" si="2"/>
        <v>0</v>
      </c>
      <c r="L13" t="str" cm="1">
        <f t="array" ref="L13">_xlfn.IFS(E13=D13,"No MOV",E13&lt;0,IF(E13&lt;D13,B13&amp;" "&amp;(D13-E13),C13&amp;" "&amp;(D13-E13)),E13&gt;0,IF(E13&lt;D13,B13&amp;" "&amp;(E13-D13),C13&amp;" "&amp;(E13-D13)))</f>
        <v>49ers 3</v>
      </c>
      <c r="M13" cm="1">
        <f t="array" ref="M13">_xlfn.IFS(E13=D13,"No MOV",E13&lt;0,IF(E13&lt;D13,(D13-E13),(D13-E13)),E13&gt;0,IF(E13&lt;D13,(E13-D13),(E13-D13)))</f>
        <v>3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49ers</v>
      </c>
    </row>
    <row r="14" spans="2:23" x14ac:dyDescent="0.3">
      <c r="B14" t="s">
        <v>5</v>
      </c>
      <c r="C14" t="s">
        <v>26</v>
      </c>
      <c r="D14">
        <v>4.5</v>
      </c>
      <c r="E14">
        <v>2.5</v>
      </c>
      <c r="F14">
        <f t="shared" si="3"/>
        <v>-2.5</v>
      </c>
      <c r="G14">
        <f t="shared" si="0"/>
        <v>-4.5</v>
      </c>
      <c r="H14" t="str">
        <f t="shared" si="4"/>
        <v>Bears</v>
      </c>
      <c r="I14" t="b">
        <f t="shared" si="5"/>
        <v>0</v>
      </c>
      <c r="J14" t="b">
        <f t="shared" si="1"/>
        <v>0</v>
      </c>
      <c r="K14" t="str">
        <f t="shared" si="2"/>
        <v>Bears</v>
      </c>
      <c r="L14" t="str" cm="1">
        <f t="array" ref="L14">_xlfn.IFS(E14=D14,"No MOV",E14&lt;0,IF(E14&lt;D14,B14&amp;" "&amp;(D14-E14),C14&amp;" "&amp;(D14-E14)),E14&gt;0,IF(E14&lt;D14,B14&amp;" "&amp;(E14-D14),C14&amp;" "&amp;(E14-D14)))</f>
        <v>Saints -2</v>
      </c>
      <c r="M14" cm="1">
        <f t="array" ref="M14">_xlfn.IFS(E14=D14,"No MOV",E14&lt;0,IF(E14&lt;D14,(D14-E14),(D14-E14)),E14&gt;0,IF(E14&lt;D14,(E14-D14),(E14-D14)))</f>
        <v>-2</v>
      </c>
      <c r="N14" t="str" cm="1">
        <f t="array" ref="N14">IF(J14&lt;&gt;K14,_xlfn.IFS(M14&gt;0,"MAYBE",M14&lt;0,"IGNORE"),"")</f>
        <v>IGNORE</v>
      </c>
      <c r="O14" t="str" cm="1">
        <f t="array" ref="O14">_xlfn.IFS(AND(K14&lt;&gt;FALSE,N14&lt;&gt;"IGNORE"),K14,AND(J14&lt;&gt;FALSE,K14=FALSE,N14="MAYBE"),J14,TRUE,"")</f>
        <v/>
      </c>
    </row>
    <row r="15" spans="2:23" x14ac:dyDescent="0.3">
      <c r="B15" t="s">
        <v>15</v>
      </c>
      <c r="C15" t="s">
        <v>2</v>
      </c>
      <c r="D15">
        <v>-10.5</v>
      </c>
      <c r="E15">
        <v>-3.5</v>
      </c>
      <c r="F15">
        <f t="shared" si="3"/>
        <v>3.5</v>
      </c>
      <c r="G15">
        <f t="shared" si="0"/>
        <v>10.5</v>
      </c>
      <c r="H15" t="str">
        <f t="shared" si="4"/>
        <v>Eagles</v>
      </c>
      <c r="I15" t="b">
        <f t="shared" si="5"/>
        <v>0</v>
      </c>
      <c r="J15" t="str">
        <f t="shared" si="1"/>
        <v>Cowboys</v>
      </c>
      <c r="K15" t="str">
        <f t="shared" si="2"/>
        <v>Eagles</v>
      </c>
      <c r="L15" t="str" cm="1">
        <f t="array" ref="L15">_xlfn.IFS(E15=D15,"No MOV",E15&lt;0,IF(E15&lt;D15,B15&amp;" "&amp;(D15-E15),C15&amp;" "&amp;(D15-E15)),E15&gt;0,IF(E15&lt;D15,B15&amp;" "&amp;(E15-D15),C15&amp;" "&amp;(E15-D15)))</f>
        <v>Eagles -7</v>
      </c>
      <c r="M15" cm="1">
        <f t="array" ref="M15">_xlfn.IFS(E15=D15,"No MOV",E15&lt;0,IF(E15&lt;D15,(D15-E15),(D15-E15)),E15&gt;0,IF(E15&lt;D15,(E15-D15),(E15-D15)))</f>
        <v>-7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">
      <c r="B16" t="s">
        <v>33</v>
      </c>
      <c r="C16" t="s">
        <v>3</v>
      </c>
      <c r="D16">
        <v>13</v>
      </c>
      <c r="E16">
        <v>8.5</v>
      </c>
      <c r="F16">
        <f t="shared" si="3"/>
        <v>-8.5</v>
      </c>
      <c r="G16">
        <f t="shared" si="0"/>
        <v>-13</v>
      </c>
      <c r="H16" t="b">
        <f t="shared" si="4"/>
        <v>0</v>
      </c>
      <c r="I16" t="str">
        <f t="shared" si="5"/>
        <v>Buccaneers</v>
      </c>
      <c r="J16" t="str">
        <f t="shared" si="1"/>
        <v>Buccaneers</v>
      </c>
      <c r="K16" t="str">
        <f t="shared" si="2"/>
        <v>Buccaneers</v>
      </c>
      <c r="L16" t="str" cm="1">
        <f t="array" ref="L16">_xlfn.IFS(E16=D16,"No MOV",E16&lt;0,IF(E16&lt;D16,B16&amp;" "&amp;(D16-E16),C16&amp;" "&amp;(D16-E16)),E16&gt;0,IF(E16&lt;D16,B16&amp;" "&amp;(E16-D16),C16&amp;" "&amp;(E16-D16)))</f>
        <v>Buccaneers -4.5</v>
      </c>
      <c r="M16" cm="1">
        <f t="array" ref="M16">_xlfn.IFS(E16=D16,"No MOV",E16&lt;0,IF(E16&lt;D16,(D16-E16),(D16-E16)),E16&gt;0,IF(E16&lt;D16,(E16-D16),(E16-D16)))</f>
        <v>-4.5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Buccaneers</v>
      </c>
    </row>
  </sheetData>
  <mergeCells count="3">
    <mergeCell ref="D1:E1"/>
    <mergeCell ref="F1:G1"/>
    <mergeCell ref="J1:K1"/>
  </mergeCells>
  <conditionalFormatting sqref="J3:J16">
    <cfRule type="cellIs" dxfId="5" priority="3" operator="notEqual">
      <formula>FALSE</formula>
    </cfRule>
  </conditionalFormatting>
  <conditionalFormatting sqref="K3:K16">
    <cfRule type="cellIs" dxfId="4" priority="2" operator="notEqual">
      <formula>FALSE</formula>
    </cfRule>
  </conditionalFormatting>
  <conditionalFormatting sqref="O3:O16">
    <cfRule type="cellIs" dxfId="3" priority="1" operator="notEqual">
      <formula>""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475-102F-4385-AE26-CA328BB522E6}">
  <dimension ref="B1:W16"/>
  <sheetViews>
    <sheetView workbookViewId="0">
      <selection activeCell="P3" sqref="P3"/>
    </sheetView>
  </sheetViews>
  <sheetFormatPr defaultRowHeight="14.4" x14ac:dyDescent="0.3"/>
  <cols>
    <col min="4" max="4" width="4.88671875" bestFit="1" customWidth="1"/>
    <col min="5" max="5" width="6.109375" bestFit="1" customWidth="1"/>
    <col min="6" max="6" width="4.88671875" customWidth="1"/>
    <col min="7" max="7" width="6.109375" customWidth="1"/>
    <col min="8" max="9" width="9.109375" customWidth="1"/>
    <col min="12" max="12" width="13.88671875" bestFit="1" customWidth="1"/>
    <col min="13" max="14" width="8.88671875" hidden="1" customWidth="1"/>
    <col min="16" max="17" width="3.1093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30</v>
      </c>
      <c r="E2" t="s">
        <v>31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">
      <c r="B3" t="s">
        <v>3</v>
      </c>
      <c r="C3" t="s">
        <v>2</v>
      </c>
      <c r="D3">
        <v>-6</v>
      </c>
      <c r="E3">
        <v>-5</v>
      </c>
      <c r="F3">
        <f>D3*-1</f>
        <v>6</v>
      </c>
      <c r="G3">
        <f>E3*-1</f>
        <v>5</v>
      </c>
      <c r="H3" t="b">
        <f>IF(E3&lt;0,IF(E3&lt;-7.5,C3,FALSE),IF(AND(E3&gt;3.5,E3&lt;7),C3,FALSE))</f>
        <v>0</v>
      </c>
      <c r="I3" t="str">
        <f>IF(F3&lt;0,IF(F3&lt;-7.5,B3,FALSE),IF(AND(F3&gt;3.5,F3&lt;7),B3,FALSE))</f>
        <v>Giants</v>
      </c>
      <c r="J3" t="str">
        <f>IF(D3&lt;0,IF(D3&lt;=-7.5,C3,IF(AND(ABS(D3)&gt;=3.5,ABS(D3)&lt;=7),B3,FALSE)),IF(AND(D3&gt;=3.5,D3&lt;=7),C3,IF(D3&gt;=7.5,B3,FALSE)))</f>
        <v>Giants</v>
      </c>
      <c r="K3" t="str">
        <f>IF(E3&lt;0,IF(E3&lt;=-7.5,C3,IF(AND(ABS(E3)&gt;=3.5,ABS(E3)&lt;=7),B3,FALSE)),IF(AND(E3&gt;=3.5,E3&lt;=7),C3,IF(E3&gt;=7.5,B3,FALSE)))</f>
        <v>Giants</v>
      </c>
      <c r="L3" t="str" cm="1">
        <f t="array" ref="L3">_xlfn.IFS(D3=E3,"No MOV",D3&lt;0,IF(D3&lt;E3,B3&amp;" "&amp;(E3-D3),C3&amp;" "&amp;(E3-D3)),D3&gt;0,IF(D3&lt;E3,B3&amp;" "&amp;(D3-E3),C3&amp;" "&amp;(D3-E3)))</f>
        <v>Giants 1</v>
      </c>
      <c r="M3" cm="1">
        <f t="array" ref="M3">_xlfn.IFS(D3=E3,"No MOV",D3&lt;0,IF(D3&lt;E3,(E3-D3),(E3-D3)),D3&gt;0,IF(D3&lt;E3,(D3-E3),(D3-E3)))</f>
        <v>1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Giants</v>
      </c>
      <c r="R3" t="s">
        <v>39</v>
      </c>
      <c r="S3">
        <f>COMBIN(COUNTIF(K4:K16,"&lt;&gt;FALSE"),5)</f>
        <v>56</v>
      </c>
      <c r="T3" cm="1">
        <f t="array" ref="T3">COMBIN(SUMPRODUCT((TRIM(O4:O16)&lt;&gt;"")*1),5)</f>
        <v>6</v>
      </c>
      <c r="W3" t="s">
        <v>42</v>
      </c>
    </row>
    <row r="4" spans="2:23" x14ac:dyDescent="0.3">
      <c r="B4" t="s">
        <v>6</v>
      </c>
      <c r="C4" t="s">
        <v>5</v>
      </c>
      <c r="D4">
        <v>-7</v>
      </c>
      <c r="E4">
        <v>-7</v>
      </c>
      <c r="F4">
        <f>D4*-1</f>
        <v>7</v>
      </c>
      <c r="G4">
        <f>E4*-1</f>
        <v>7</v>
      </c>
      <c r="H4" t="b">
        <f>IF(E4&lt;0,IF(E4&lt;-7.5,B4,FALSE),IF(AND(E4&gt;3.5,E4&lt;7),B4,FALSE))</f>
        <v>0</v>
      </c>
      <c r="I4" t="b">
        <f>IF(F4&lt;0,IF(F4&lt;-7.5,C4,FALSE),IF(AND(F4&gt;3.5,F4&lt;7),C4,FALSE))</f>
        <v>0</v>
      </c>
      <c r="J4" t="str">
        <f t="shared" ref="J4:J16" si="0">IF(D4&lt;0,IF(D4&lt;=-7.5,C4,IF(AND(ABS(D4)&gt;=3.5,ABS(D4)&lt;=7),B4,FALSE)),IF(AND(D4&gt;=3.5,D4&lt;=7),C4,IF(D4&gt;=7.5,B4,FALSE)))</f>
        <v>Panthers</v>
      </c>
      <c r="K4" t="str">
        <f t="shared" ref="K4:K16" si="1">IF(E4&lt;0,IF(E4&lt;=-7.5,C4,IF(AND(ABS(E4)&gt;=3.5,ABS(E4)&lt;=7),B4,FALSE)),IF(AND(E4&gt;=3.5,E4&lt;=7),C4,IF(E4&gt;=7.5,B4,FALSE)))</f>
        <v>Panthers</v>
      </c>
      <c r="L4" t="str" cm="1">
        <f t="array" ref="L4">_xlfn.IFS(D4=E4,"No MOV",D4&lt;0,IF(D4&lt;E4,B4&amp;" "&amp;(E4-D4),C4&amp;" "&amp;(E4-D4)),D4&gt;0,IF(D4&lt;E4,B4&amp;" "&amp;(D4-E4),C4&amp;" "&amp;(D4-E4)))</f>
        <v>No MOV</v>
      </c>
      <c r="M4" t="str" cm="1">
        <f t="array" ref="M4">_xlfn.IFS(D4=E4,"No MOV",D4&lt;0,IF(D4&lt;E4,(E4-D4),(E4-D4)),D4&gt;0,IF(D4&lt;E4,(D4-E4),(D4-E4)))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Panthers</v>
      </c>
      <c r="W4" t="s">
        <v>43</v>
      </c>
    </row>
    <row r="5" spans="2:23" x14ac:dyDescent="0.3">
      <c r="B5" t="s">
        <v>7</v>
      </c>
      <c r="C5" t="s">
        <v>8</v>
      </c>
      <c r="D5">
        <v>3</v>
      </c>
      <c r="E5">
        <v>3</v>
      </c>
      <c r="F5">
        <f t="shared" ref="F5:F16" si="2">D5*-1</f>
        <v>-3</v>
      </c>
      <c r="G5">
        <f t="shared" ref="G5:G16" si="3">E5*-1</f>
        <v>-3</v>
      </c>
      <c r="H5" t="b">
        <f>IF(E5&lt;0,IF(E5&lt;-7.5,C5,FALSE),IF(AND(E5&gt;3.5,E5&lt;7),C5,FALSE))</f>
        <v>0</v>
      </c>
      <c r="I5" t="b">
        <f>IF(F5&lt;0,IF(F5&lt;-7.5,B5,FALSE),IF(AND(F5&gt;3.5,F5&lt;7),B5,FALSE))</f>
        <v>0</v>
      </c>
      <c r="J5" t="b">
        <f t="shared" si="0"/>
        <v>0</v>
      </c>
      <c r="K5" t="b">
        <f t="shared" si="1"/>
        <v>0</v>
      </c>
      <c r="L5" t="str" cm="1">
        <f t="array" ref="L5">_xlfn.IFS(D5=E5,"No MOV",D5&lt;0,IF(D5&lt;E5,B5&amp;" "&amp;(E5-D5),C5&amp;" "&amp;(E5-D5)),D5&gt;0,IF(D5&lt;E5,B5&amp;" "&amp;(D5-E5),C5&amp;" "&amp;(D5-E5)))</f>
        <v>No MOV</v>
      </c>
      <c r="M5" t="str" cm="1">
        <f t="array" ref="M5">_xlfn.IFS(D5=E5,"No MOV",D5&lt;0,IF(D5&lt;E5,(E5-D5),(E5-D5)),D5&gt;0,IF(D5&lt;E5,(D5-E5),(D5-E5)))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B6" t="s">
        <v>9</v>
      </c>
      <c r="C6" t="s">
        <v>10</v>
      </c>
      <c r="D6">
        <v>4</v>
      </c>
      <c r="E6">
        <v>3.5</v>
      </c>
      <c r="F6">
        <f t="shared" si="2"/>
        <v>-4</v>
      </c>
      <c r="G6">
        <f t="shared" si="3"/>
        <v>-3.5</v>
      </c>
      <c r="H6" t="b">
        <f>IF(E6&lt;0,IF(E6&lt;-7.5,C6,FALSE),IF(AND(E6&gt;3.5,E6&lt;7),C6,FALSE))</f>
        <v>0</v>
      </c>
      <c r="I6" t="b">
        <f>IF(F6&lt;0,IF(F6&lt;-7.5,B6,FALSE),IF(AND(F6&gt;3.5,F6&lt;7),B6,FALSE))</f>
        <v>0</v>
      </c>
      <c r="J6" t="str">
        <f t="shared" si="0"/>
        <v>Bengals</v>
      </c>
      <c r="K6" t="str">
        <f t="shared" si="1"/>
        <v>Bengals</v>
      </c>
      <c r="L6" t="str" cm="1">
        <f t="array" ref="L6">_xlfn.IFS(D6=E6,"No MOV",D6&lt;0,IF(D6&lt;E6,B6&amp;" "&amp;(E6-D6),C6&amp;" "&amp;(E6-D6)),D6&gt;0,IF(D6&lt;E6,B6&amp;" "&amp;(D6-E6),C6&amp;" "&amp;(D6-E6)))</f>
        <v>Bengals 0.5</v>
      </c>
      <c r="M6" cm="1">
        <f t="array" ref="M6">_xlfn.IFS(D6=E6,"No MOV",D6&lt;0,IF(D6&lt;E6,(E6-D6),(E6-D6)),D6&gt;0,IF(D6&lt;E6,(D6-E6),(D6-E6)))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Bengals</v>
      </c>
    </row>
    <row r="7" spans="2:23" x14ac:dyDescent="0.3">
      <c r="B7" t="s">
        <v>11</v>
      </c>
      <c r="C7" t="s">
        <v>12</v>
      </c>
      <c r="D7">
        <v>-1</v>
      </c>
      <c r="E7">
        <v>-1</v>
      </c>
      <c r="F7">
        <f t="shared" si="2"/>
        <v>1</v>
      </c>
      <c r="G7">
        <f t="shared" si="3"/>
        <v>1</v>
      </c>
      <c r="H7" t="b">
        <f>IF(E7&lt;0,IF(E7&lt;-7.5,C7,FALSE),IF(AND(E7&gt;3.5,E7&lt;7),C7,FALSE))</f>
        <v>0</v>
      </c>
      <c r="I7" t="b">
        <f>IF(F7&lt;0,IF(F7&lt;-7.5,B7,FALSE),IF(AND(F7&gt;3.5,F7&lt;7),B7,FALSE))</f>
        <v>0</v>
      </c>
      <c r="J7" t="b">
        <f t="shared" si="0"/>
        <v>0</v>
      </c>
      <c r="K7" t="b">
        <f t="shared" si="1"/>
        <v>0</v>
      </c>
      <c r="L7" t="str" cm="1">
        <f t="array" ref="L7">_xlfn.IFS(D7=E7,"No MOV",D7&lt;0,IF(D7&lt;E7,B7&amp;" "&amp;(E7-D7),C7&amp;" "&amp;(E7-D7)),D7&gt;0,IF(D7&lt;E7,B7&amp;" "&amp;(D7-E7),C7&amp;" "&amp;(D7-E7)))</f>
        <v>No MOV</v>
      </c>
      <c r="M7" t="str" cm="1">
        <f t="array" ref="M7">_xlfn.IFS(D7=E7,"No MOV",D7&lt;0,IF(D7&lt;E7,(E7-D7),(E7-D7)),D7&gt;0,IF(D7&lt;E7,(D7-E7),(D7-E7)))</f>
        <v>No MOV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">
      <c r="B8" t="s">
        <v>13</v>
      </c>
      <c r="C8" t="s">
        <v>14</v>
      </c>
      <c r="D8">
        <v>-1</v>
      </c>
      <c r="E8">
        <v>-1</v>
      </c>
      <c r="F8">
        <f t="shared" si="2"/>
        <v>1</v>
      </c>
      <c r="G8">
        <f t="shared" si="3"/>
        <v>1</v>
      </c>
      <c r="H8" t="b">
        <f>IF(E8&lt;0,IF(E8&lt;-7.5,C8,FALSE),IF(AND(E8&gt;3.5,E8&lt;7),C8,FALSE))</f>
        <v>0</v>
      </c>
      <c r="I8" t="b">
        <f>IF(F8&lt;0,IF(F8&lt;-7.5,B8,FALSE),IF(AND(F8&gt;3.5,F8&lt;7),B8,FALSE))</f>
        <v>0</v>
      </c>
      <c r="J8" t="b">
        <f t="shared" si="0"/>
        <v>0</v>
      </c>
      <c r="K8" t="b">
        <f t="shared" si="1"/>
        <v>0</v>
      </c>
      <c r="L8" t="str" cm="1">
        <f t="array" ref="L8">_xlfn.IFS(D8=E8,"No MOV",D8&lt;0,IF(D8&lt;E8,B8&amp;" "&amp;(E8-D8),C8&amp;" "&amp;(E8-D8)),D8&gt;0,IF(D8&lt;E8,B8&amp;" "&amp;(D8-E8),C8&amp;" "&amp;(D8-E8)))</f>
        <v>No MOV</v>
      </c>
      <c r="M8" t="str" cm="1">
        <f t="array" ref="M8">_xlfn.IFS(D8=E8,"No MOV",D8&lt;0,IF(D8&lt;E8,(E8-D8),(E8-D8)),D8&gt;0,IF(D8&lt;E8,(D8-E8),(D8-E8)))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">
      <c r="B9" t="s">
        <v>15</v>
      </c>
      <c r="C9" t="s">
        <v>16</v>
      </c>
      <c r="D9">
        <v>3</v>
      </c>
      <c r="E9">
        <v>-1</v>
      </c>
      <c r="F9">
        <f t="shared" si="2"/>
        <v>-3</v>
      </c>
      <c r="G9">
        <f t="shared" si="3"/>
        <v>1</v>
      </c>
      <c r="H9" t="b">
        <f>IF(E9&lt;0,IF(E9&lt;-7.5,#REF!,FALSE),IF(AND(E9&gt;3.5,E9&lt;7),#REF!,FALSE))</f>
        <v>0</v>
      </c>
      <c r="I9" t="b">
        <f>IF(F9&lt;0,IF(F9&lt;-7.5,C9,FALSE),IF(AND(F9&gt;3.5,F9&lt;7),C9,FALSE))</f>
        <v>0</v>
      </c>
      <c r="J9" t="b">
        <f t="shared" si="0"/>
        <v>0</v>
      </c>
      <c r="K9" t="b">
        <f t="shared" si="1"/>
        <v>0</v>
      </c>
      <c r="L9" t="str" cm="1">
        <f t="array" ref="L9">_xlfn.IFS(D9=E9,"No MOV",D9&lt;0,IF(D9&lt;E9,B9&amp;" "&amp;(E9-D9),C9&amp;" "&amp;(E9-D9)),D9&gt;0,IF(D9&lt;E9,B9&amp;" "&amp;(D9-E9),C9&amp;" "&amp;(D9-E9)))</f>
        <v>Football Team 4</v>
      </c>
      <c r="M9" cm="1">
        <f t="array" ref="M9">_xlfn.IFS(D9=E9,"No MOV",D9&lt;0,IF(D9&lt;E9,(E9-D9),(E9-D9)),D9&gt;0,IF(D9&lt;E9,(D9-E9),(D9-E9)))</f>
        <v>4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/>
      </c>
    </row>
    <row r="10" spans="2:23" x14ac:dyDescent="0.3">
      <c r="B10" t="s">
        <v>17</v>
      </c>
      <c r="C10" t="s">
        <v>18</v>
      </c>
      <c r="D10">
        <v>10</v>
      </c>
      <c r="E10">
        <v>10</v>
      </c>
      <c r="F10">
        <f t="shared" si="2"/>
        <v>-10</v>
      </c>
      <c r="G10">
        <f t="shared" si="3"/>
        <v>-10</v>
      </c>
      <c r="H10" t="b">
        <f t="shared" ref="H10:H16" si="4">IF(E10&lt;0,IF(E10&lt;-7.5,C10,FALSE),IF(AND(E10&gt;3.5,E10&lt;7),C10,FALSE))</f>
        <v>0</v>
      </c>
      <c r="I10" t="str">
        <f t="shared" ref="I10:I16" si="5">IF(F10&lt;0,IF(F10&lt;-7.5,B10,FALSE),IF(AND(F10&gt;3.5,F10&lt;7),B10,FALSE))</f>
        <v>Bills</v>
      </c>
      <c r="J10" t="str">
        <f t="shared" si="0"/>
        <v>Bills</v>
      </c>
      <c r="K10" t="str">
        <f t="shared" si="1"/>
        <v>Bills</v>
      </c>
      <c r="L10" t="str" cm="1">
        <f t="array" ref="L10">_xlfn.IFS(D10=E10,"No MOV",D10&lt;0,IF(D10&lt;E10,B10&amp;" "&amp;(E10-D10),C10&amp;" "&amp;(E10-D10)),D10&gt;0,IF(D10&lt;E10,B10&amp;" "&amp;(D10-E10),C10&amp;" "&amp;(D10-E10)))</f>
        <v>No MOV</v>
      </c>
      <c r="M10" t="str" cm="1">
        <f t="array" ref="M10">_xlfn.IFS(D10=E10,"No MOV",D10&lt;0,IF(D10&lt;E10,(E10-D10),(E10-D10)),D10&gt;0,IF(D10&lt;E10,(D10-E10),(D10-E10)))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Bills</v>
      </c>
    </row>
    <row r="11" spans="2:23" x14ac:dyDescent="0.3">
      <c r="B11" t="s">
        <v>19</v>
      </c>
      <c r="C11" t="s">
        <v>20</v>
      </c>
      <c r="D11">
        <v>-7</v>
      </c>
      <c r="E11">
        <v>-7.5</v>
      </c>
      <c r="F11">
        <f t="shared" si="2"/>
        <v>7</v>
      </c>
      <c r="G11">
        <f t="shared" si="3"/>
        <v>7.5</v>
      </c>
      <c r="H11" t="b">
        <f t="shared" si="4"/>
        <v>0</v>
      </c>
      <c r="I11" t="b">
        <f t="shared" si="5"/>
        <v>0</v>
      </c>
      <c r="J11" t="str">
        <f t="shared" si="0"/>
        <v>Jaguars</v>
      </c>
      <c r="K11" t="str">
        <f t="shared" si="1"/>
        <v>Chargers</v>
      </c>
      <c r="L11" t="str" cm="1">
        <f t="array" ref="L11">_xlfn.IFS(D11=E11,"No MOV",D11&lt;0,IF(D11&lt;E11,B11&amp;" "&amp;(E11-D11),C11&amp;" "&amp;(E11-D11)),D11&gt;0,IF(D11&lt;E11,B11&amp;" "&amp;(D11-E11),C11&amp;" "&amp;(D11-E11)))</f>
        <v>Chargers -0.5</v>
      </c>
      <c r="M11" cm="1">
        <f t="array" ref="M11">_xlfn.IFS(D11=E11,"No MOV",D11&lt;0,IF(D11&lt;E11,(E11-D11),(E11-D11)),D11&gt;0,IF(D11&lt;E11,(D11-E11),(D11-E11)))</f>
        <v>-0.5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</row>
    <row r="12" spans="2:23" x14ac:dyDescent="0.3">
      <c r="B12" t="s">
        <v>33</v>
      </c>
      <c r="C12" t="s">
        <v>21</v>
      </c>
      <c r="D12">
        <v>2</v>
      </c>
      <c r="E12">
        <v>4</v>
      </c>
      <c r="F12">
        <f t="shared" si="2"/>
        <v>-2</v>
      </c>
      <c r="G12">
        <f t="shared" si="3"/>
        <v>-4</v>
      </c>
      <c r="H12" t="str">
        <f t="shared" si="4"/>
        <v>Raiders</v>
      </c>
      <c r="I12" t="b">
        <f t="shared" si="5"/>
        <v>0</v>
      </c>
      <c r="J12" t="b">
        <f t="shared" si="0"/>
        <v>0</v>
      </c>
      <c r="K12" t="str">
        <f t="shared" si="1"/>
        <v>Raiders</v>
      </c>
      <c r="L12" t="str" cm="1">
        <f t="array" ref="L12">_xlfn.IFS(D12=E12,"No MOV",D12&lt;0,IF(D12&lt;E12,B12&amp;" "&amp;(E12-D12),C12&amp;" "&amp;(E12-D12)),D12&gt;0,IF(D12&lt;E12,B12&amp;" "&amp;(D12-E12),C12&amp;" "&amp;(D12-E12)))</f>
        <v>Buccaneers -2</v>
      </c>
      <c r="M12" cm="1">
        <f t="array" ref="M12">_xlfn.IFS(D12=E12,"No MOV",D12&lt;0,IF(D12&lt;E12,(E12-D12),(E12-D12)),D12&gt;0,IF(D12&lt;E12,(D12-E12),(D12-E12)))</f>
        <v>-2</v>
      </c>
      <c r="N12" t="str" cm="1">
        <f t="array" ref="N12">IF(J12&lt;&gt;K12,_xlfn.IFS(M12&gt;0,"MAYBE",M12&lt;0,"IGNORE"),"")</f>
        <v>IGNORE</v>
      </c>
      <c r="O12" t="str" cm="1">
        <f t="array" ref="O12">_xlfn.IFS(AND(K12&lt;&gt;FALSE,N12&lt;&gt;"IGNORE"),K12,AND(J12&lt;&gt;FALSE,K12=FALSE,N12="MAYBE"),J12,TRUE,"")</f>
        <v/>
      </c>
    </row>
    <row r="13" spans="2:23" x14ac:dyDescent="0.3">
      <c r="B13" t="s">
        <v>22</v>
      </c>
      <c r="C13" t="s">
        <v>23</v>
      </c>
      <c r="D13">
        <v>9.5</v>
      </c>
      <c r="E13">
        <v>7</v>
      </c>
      <c r="F13">
        <f t="shared" si="2"/>
        <v>-9.5</v>
      </c>
      <c r="G13">
        <f t="shared" si="3"/>
        <v>-7</v>
      </c>
      <c r="H13" t="b">
        <f t="shared" si="4"/>
        <v>0</v>
      </c>
      <c r="I13" t="str">
        <f t="shared" si="5"/>
        <v>Chiefs</v>
      </c>
      <c r="J13" t="str">
        <f t="shared" si="0"/>
        <v>Chiefs</v>
      </c>
      <c r="K13" t="str">
        <f t="shared" si="1"/>
        <v>Broncos</v>
      </c>
      <c r="L13" t="str" cm="1">
        <f t="array" ref="L13">_xlfn.IFS(D13=E13,"No MOV",D13&lt;0,IF(D13&lt;E13,B13&amp;" "&amp;(E13-D13),C13&amp;" "&amp;(E13-D13)),D13&gt;0,IF(D13&lt;E13,B13&amp;" "&amp;(D13-E13),C13&amp;" "&amp;(D13-E13)))</f>
        <v>Broncos 2.5</v>
      </c>
      <c r="M13" cm="1">
        <f t="array" ref="M13">_xlfn.IFS(D13=E13,"No MOV",D13&lt;0,IF(D13&lt;E13,(E13-D13),(E13-D13)),D13&gt;0,IF(D13&lt;E13,(D13-E13),(D13-E13)))</f>
        <v>2.5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Broncos</v>
      </c>
    </row>
    <row r="14" spans="2:23" x14ac:dyDescent="0.3">
      <c r="B14" t="s">
        <v>24</v>
      </c>
      <c r="C14" t="s">
        <v>25</v>
      </c>
      <c r="D14">
        <v>-5.5</v>
      </c>
      <c r="E14">
        <v>-3</v>
      </c>
      <c r="F14">
        <f t="shared" si="2"/>
        <v>5.5</v>
      </c>
      <c r="G14">
        <f t="shared" si="3"/>
        <v>3</v>
      </c>
      <c r="H14" t="b">
        <f t="shared" si="4"/>
        <v>0</v>
      </c>
      <c r="I14" t="str">
        <f t="shared" si="5"/>
        <v>49ers</v>
      </c>
      <c r="J14" t="str">
        <f t="shared" si="0"/>
        <v>49ers</v>
      </c>
      <c r="K14" t="b">
        <f t="shared" si="1"/>
        <v>0</v>
      </c>
      <c r="L14" t="str" cm="1">
        <f t="array" ref="L14">_xlfn.IFS(D14=E14,"No MOV",D14&lt;0,IF(D14&lt;E14,B14&amp;" "&amp;(E14-D14),C14&amp;" "&amp;(E14-D14)),D14&gt;0,IF(D14&lt;E14,B14&amp;" "&amp;(D14-E14),C14&amp;" "&amp;(D14-E14)))</f>
        <v>49ers 2.5</v>
      </c>
      <c r="M14" cm="1">
        <f t="array" ref="M14">_xlfn.IFS(D14=E14,"No MOV",D14&lt;0,IF(D14&lt;E14,(E14-D14),(E14-D14)),D14&gt;0,IF(D14&lt;E14,(D14-E14),(D14-E14)))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">
      <c r="B15" t="s">
        <v>26</v>
      </c>
      <c r="C15" t="s">
        <v>27</v>
      </c>
      <c r="D15">
        <v>-7</v>
      </c>
      <c r="E15">
        <v>-6</v>
      </c>
      <c r="F15">
        <f t="shared" si="2"/>
        <v>7</v>
      </c>
      <c r="G15">
        <f t="shared" si="3"/>
        <v>6</v>
      </c>
      <c r="H15" t="b">
        <f t="shared" si="4"/>
        <v>0</v>
      </c>
      <c r="I15" t="b">
        <f t="shared" si="5"/>
        <v>0</v>
      </c>
      <c r="J15" t="str">
        <f t="shared" si="0"/>
        <v>Bears</v>
      </c>
      <c r="K15" t="str">
        <f t="shared" si="1"/>
        <v>Bears</v>
      </c>
      <c r="L15" t="str" cm="1">
        <f t="array" ref="L15">_xlfn.IFS(D15=E15,"No MOV",D15&lt;0,IF(D15&lt;E15,B15&amp;" "&amp;(E15-D15),C15&amp;" "&amp;(E15-D15)),D15&gt;0,IF(D15&lt;E15,B15&amp;" "&amp;(D15-E15),C15&amp;" "&amp;(D15-E15)))</f>
        <v>Bears 1</v>
      </c>
      <c r="M15" cm="1">
        <f t="array" ref="M15">_xlfn.IFS(D15=E15,"No MOV",D15&lt;0,IF(D15&lt;E15,(E15-D15),(E15-D15)),D15&gt;0,IF(D15&lt;E15,(D15-E15),(D15-E15)))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Bears</v>
      </c>
    </row>
    <row r="16" spans="2:23" x14ac:dyDescent="0.3">
      <c r="B16" t="s">
        <v>28</v>
      </c>
      <c r="C16" t="s">
        <v>29</v>
      </c>
      <c r="D16">
        <v>3</v>
      </c>
      <c r="E16">
        <v>3.5</v>
      </c>
      <c r="F16">
        <f t="shared" si="2"/>
        <v>-3</v>
      </c>
      <c r="G16">
        <f t="shared" si="3"/>
        <v>-3.5</v>
      </c>
      <c r="H16" t="b">
        <f t="shared" si="4"/>
        <v>0</v>
      </c>
      <c r="I16" t="b">
        <f t="shared" si="5"/>
        <v>0</v>
      </c>
      <c r="J16" t="b">
        <f t="shared" si="0"/>
        <v>0</v>
      </c>
      <c r="K16" t="str">
        <f t="shared" si="1"/>
        <v>Cardinals</v>
      </c>
      <c r="L16" t="str" cm="1">
        <f t="array" ref="L16">_xlfn.IFS(D16=E16,"No MOV",D16&lt;0,IF(D16&lt;E16,B16&amp;" "&amp;(E16-D16),C16&amp;" "&amp;(E16-D16)),D16&gt;0,IF(D16&lt;E16,B16&amp;" "&amp;(D16-E16),C16&amp;" "&amp;(D16-E16)))</f>
        <v>Seahawks -0.5</v>
      </c>
      <c r="M16" cm="1">
        <f t="array" ref="M16">_xlfn.IFS(D16=E16,"No MOV",D16&lt;0,IF(D16&lt;E16,(E16-D16),(E16-D16)),D16&gt;0,IF(D16&lt;E16,(D16-E16),(D16-E16)))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2" priority="3" operator="notEqual">
      <formula>FALSE</formula>
    </cfRule>
  </conditionalFormatting>
  <conditionalFormatting sqref="K3:K16">
    <cfRule type="cellIs" dxfId="1" priority="2" operator="notEqual">
      <formula>FALSE</formula>
    </cfRule>
  </conditionalFormatting>
  <conditionalFormatting sqref="O3:O16">
    <cfRule type="cellIs" dxfId="0" priority="1" operator="notEqual">
      <formula>""</formula>
    </cfRule>
  </conditionalFormatting>
  <pageMargins left="0.7" right="0.7" top="0.75" bottom="0.75" header="0.3" footer="0.3"/>
  <pageSetup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039D-DD95-4FC1-B4DE-BF271006E0B2}">
  <dimension ref="B1:N21"/>
  <sheetViews>
    <sheetView workbookViewId="0">
      <selection activeCell="E9" sqref="E9"/>
    </sheetView>
  </sheetViews>
  <sheetFormatPr defaultRowHeight="14.4" x14ac:dyDescent="0.3"/>
  <cols>
    <col min="2" max="2" width="17.88671875" bestFit="1" customWidth="1"/>
    <col min="3" max="3" width="14.109375" bestFit="1" customWidth="1"/>
    <col min="4" max="5" width="9.5546875" bestFit="1" customWidth="1"/>
    <col min="12" max="12" width="8.44140625" customWidth="1"/>
    <col min="14" max="14" width="12.88671875" bestFit="1" customWidth="1"/>
  </cols>
  <sheetData>
    <row r="1" spans="2:14" x14ac:dyDescent="0.3">
      <c r="C1" t="s">
        <v>53</v>
      </c>
      <c r="D1" t="s">
        <v>50</v>
      </c>
      <c r="E1" t="s">
        <v>51</v>
      </c>
      <c r="F1" t="s">
        <v>52</v>
      </c>
    </row>
    <row r="2" spans="2:14" x14ac:dyDescent="0.3">
      <c r="C2">
        <v>2</v>
      </c>
      <c r="D2">
        <f>1/2</f>
        <v>0.5</v>
      </c>
      <c r="E2">
        <f>1/2</f>
        <v>0.5</v>
      </c>
      <c r="F2">
        <f t="shared" ref="F2:F8" si="0">((C2*D2)-E2)/C2</f>
        <v>0.25</v>
      </c>
      <c r="J2">
        <v>50</v>
      </c>
      <c r="K2">
        <v>75</v>
      </c>
    </row>
    <row r="3" spans="2:14" x14ac:dyDescent="0.3">
      <c r="C3">
        <v>2</v>
      </c>
      <c r="D3">
        <f>7/10</f>
        <v>0.7</v>
      </c>
      <c r="E3">
        <f>3/10</f>
        <v>0.3</v>
      </c>
      <c r="F3">
        <f t="shared" si="0"/>
        <v>0.54999999999999993</v>
      </c>
    </row>
    <row r="4" spans="2:14" x14ac:dyDescent="0.3">
      <c r="C4">
        <v>10</v>
      </c>
      <c r="D4">
        <f>7/10</f>
        <v>0.7</v>
      </c>
      <c r="E4">
        <f>3/10</f>
        <v>0.3</v>
      </c>
      <c r="F4">
        <f t="shared" si="0"/>
        <v>0.67</v>
      </c>
      <c r="J4" t="s">
        <v>54</v>
      </c>
      <c r="K4" t="s">
        <v>55</v>
      </c>
    </row>
    <row r="5" spans="2:14" x14ac:dyDescent="0.3">
      <c r="C5">
        <v>2</v>
      </c>
      <c r="D5">
        <v>0.3</v>
      </c>
      <c r="E5">
        <v>0.7</v>
      </c>
      <c r="F5">
        <f t="shared" si="0"/>
        <v>-4.9999999999999989E-2</v>
      </c>
      <c r="J5">
        <v>200</v>
      </c>
      <c r="K5">
        <v>100</v>
      </c>
      <c r="L5">
        <f>J5/K5</f>
        <v>2</v>
      </c>
    </row>
    <row r="6" spans="2:14" x14ac:dyDescent="0.3">
      <c r="C6">
        <v>2</v>
      </c>
      <c r="D6" s="1">
        <f>24/37</f>
        <v>0.64864864864864868</v>
      </c>
      <c r="E6" s="1">
        <f>1-D6</f>
        <v>0.35135135135135132</v>
      </c>
      <c r="F6">
        <f t="shared" si="0"/>
        <v>0.47297297297297303</v>
      </c>
      <c r="J6">
        <v>300</v>
      </c>
      <c r="K6">
        <v>200</v>
      </c>
      <c r="L6">
        <f>J6/K6</f>
        <v>1.5</v>
      </c>
    </row>
    <row r="7" spans="2:14" x14ac:dyDescent="0.3">
      <c r="B7" t="s">
        <v>56</v>
      </c>
      <c r="C7">
        <v>1.5</v>
      </c>
      <c r="D7" s="1">
        <f>24/38</f>
        <v>0.63157894736842102</v>
      </c>
      <c r="E7" s="1">
        <f>1-D7</f>
        <v>0.36842105263157898</v>
      </c>
      <c r="F7">
        <f t="shared" si="0"/>
        <v>0.38596491228070168</v>
      </c>
    </row>
    <row r="8" spans="2:14" x14ac:dyDescent="0.3">
      <c r="B8" t="s">
        <v>57</v>
      </c>
      <c r="C8">
        <v>1.5</v>
      </c>
      <c r="D8" s="1">
        <f>24/37</f>
        <v>0.64864864864864868</v>
      </c>
      <c r="E8" s="1">
        <f>1-D8</f>
        <v>0.35135135135135132</v>
      </c>
      <c r="F8">
        <f t="shared" si="0"/>
        <v>0.41441441441441446</v>
      </c>
      <c r="J8" t="s">
        <v>54</v>
      </c>
      <c r="K8" t="s">
        <v>60</v>
      </c>
    </row>
    <row r="9" spans="2:14" x14ac:dyDescent="0.3">
      <c r="I9" t="s">
        <v>58</v>
      </c>
      <c r="J9">
        <v>1</v>
      </c>
      <c r="K9">
        <v>-2</v>
      </c>
    </row>
    <row r="10" spans="2:14" x14ac:dyDescent="0.3">
      <c r="I10" t="s">
        <v>59</v>
      </c>
      <c r="J10" s="1">
        <f>12/37</f>
        <v>0.32432432432432434</v>
      </c>
      <c r="K10" s="1">
        <f>1-J10</f>
        <v>0.67567567567567566</v>
      </c>
    </row>
    <row r="11" spans="2:14" x14ac:dyDescent="0.3">
      <c r="J11">
        <f>J9*J10</f>
        <v>0.32432432432432434</v>
      </c>
      <c r="K11">
        <f>K9*K10</f>
        <v>-1.3513513513513513</v>
      </c>
      <c r="L11">
        <f>(J11+K11)</f>
        <v>-1.027027027027027</v>
      </c>
      <c r="N11" s="2">
        <f>SUMPRODUCT(J9:K9,J10:K10)</f>
        <v>-1.027027027027027</v>
      </c>
    </row>
    <row r="13" spans="2:14" x14ac:dyDescent="0.3">
      <c r="J13" t="s">
        <v>54</v>
      </c>
      <c r="K13" t="s">
        <v>60</v>
      </c>
    </row>
    <row r="14" spans="2:14" x14ac:dyDescent="0.3">
      <c r="I14" t="s">
        <v>58</v>
      </c>
      <c r="J14">
        <v>1</v>
      </c>
      <c r="K14">
        <v>-2</v>
      </c>
    </row>
    <row r="15" spans="2:14" x14ac:dyDescent="0.3">
      <c r="I15" t="s">
        <v>59</v>
      </c>
      <c r="J15" s="1">
        <f>24/37</f>
        <v>0.64864864864864868</v>
      </c>
      <c r="K15" s="1">
        <f>1-J15</f>
        <v>0.35135135135135132</v>
      </c>
    </row>
    <row r="16" spans="2:14" x14ac:dyDescent="0.3">
      <c r="J16">
        <f>J14*J15</f>
        <v>0.64864864864864868</v>
      </c>
      <c r="K16">
        <f>K14*K15</f>
        <v>-0.70270270270270263</v>
      </c>
      <c r="L16">
        <f>(J16+K16)</f>
        <v>-5.4054054054053946E-2</v>
      </c>
      <c r="N16" s="2">
        <f>SUMPRODUCT(J14:K14,J15:K15)</f>
        <v>-5.4054054054053946E-2</v>
      </c>
    </row>
    <row r="18" spans="9:14" x14ac:dyDescent="0.3">
      <c r="J18" t="s">
        <v>54</v>
      </c>
      <c r="K18" t="s">
        <v>60</v>
      </c>
    </row>
    <row r="19" spans="9:14" x14ac:dyDescent="0.3">
      <c r="I19" t="s">
        <v>58</v>
      </c>
      <c r="J19">
        <v>34</v>
      </c>
      <c r="K19">
        <v>-1</v>
      </c>
    </row>
    <row r="20" spans="9:14" x14ac:dyDescent="0.3">
      <c r="I20" t="s">
        <v>59</v>
      </c>
      <c r="J20" s="1">
        <f>1/36</f>
        <v>2.7777777777777776E-2</v>
      </c>
      <c r="K20" s="1">
        <f>1-J20</f>
        <v>0.97222222222222221</v>
      </c>
    </row>
    <row r="21" spans="9:14" x14ac:dyDescent="0.3">
      <c r="J21">
        <f>J19*J20</f>
        <v>0.94444444444444442</v>
      </c>
      <c r="K21">
        <f>K19*K20</f>
        <v>-0.97222222222222221</v>
      </c>
      <c r="L21">
        <f>(J21+K21)</f>
        <v>-2.777777777777779E-2</v>
      </c>
      <c r="N21" s="2">
        <f>SUMPRODUCT(J19:K19,J20:K20)</f>
        <v>-2.777777777777779E-2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16</vt:lpstr>
      <vt:lpstr>Week 14</vt:lpstr>
      <vt:lpstr>Week 13</vt:lpstr>
      <vt:lpstr>Week 12</vt:lpstr>
      <vt:lpstr>Week 11</vt:lpstr>
      <vt:lpstr>Week 10</vt:lpstr>
      <vt:lpstr>Week 9</vt:lpstr>
      <vt:lpstr>Week 8</vt:lpstr>
      <vt:lpstr>Probablities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Hedges, Andrew</cp:lastModifiedBy>
  <dcterms:created xsi:type="dcterms:W3CDTF">2020-10-23T00:36:58Z</dcterms:created>
  <dcterms:modified xsi:type="dcterms:W3CDTF">2021-01-04T13:32:50Z</dcterms:modified>
</cp:coreProperties>
</file>