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mc:AlternateContent xmlns:mc="http://schemas.openxmlformats.org/markup-compatibility/2006">
    <mc:Choice Requires="x15">
      <x15ac:absPath xmlns:x15ac="http://schemas.microsoft.com/office/spreadsheetml/2010/11/ac" url="E:\Hisyam\INCA NUSA AQUACULTURE\INTERNAL\REPORT REPORT\"/>
    </mc:Choice>
  </mc:AlternateContent>
  <xr:revisionPtr revIDLastSave="0" documentId="13_ncr:1_{3E83B9DF-1C02-41FE-BDB2-E267CD0A0E27}" xr6:coauthVersionLast="47" xr6:coauthVersionMax="47" xr10:uidLastSave="{00000000-0000-0000-0000-000000000000}"/>
  <bookViews>
    <workbookView xWindow="-108" yWindow="-108" windowWidth="23256" windowHeight="12456" activeTab="2" xr2:uid="{00000000-000D-0000-FFFF-FFFF00000000}"/>
  </bookViews>
  <sheets>
    <sheet name="Kontrak" sheetId="11" r:id="rId1"/>
    <sheet name="DASHBOARD" sheetId="8" r:id="rId2"/>
    <sheet name="BASE DATA (wajib update)" sheetId="9" r:id="rId3"/>
    <sheet name="NILAI KONTRAK" sheetId="14" r:id="rId4"/>
    <sheet name="PIVOT" sheetId="13" r:id="rId5"/>
    <sheet name="Help" sheetId="2" state="hidden" r:id="rId6"/>
  </sheets>
  <definedNames>
    <definedName name="_xlnm._FilterDatabase" localSheetId="2" hidden="1">'BASE DATA (wajib update)'!$A$1:$S$1</definedName>
    <definedName name="_xlnm._FilterDatabase" localSheetId="0" hidden="1">Kontrak!$B$10:$S$46</definedName>
    <definedName name="_xlcn.WorksheetConnection_DASHBOARDPROJECTkontrak1.xlsxTable11" hidden="1">Table1[]</definedName>
    <definedName name="_xlnm.Print_Area" localSheetId="1">DASHBOARD!$B$2:$Q$172</definedName>
    <definedName name="Slicer_AREA_PEKERJAAN">#N/A</definedName>
    <definedName name="Slicer_KONTRAK">#N/A</definedName>
    <definedName name="Slicer_NOMOR_DOKUMEN">#N/A</definedName>
    <definedName name="Slicer_SUB_AREA_PEKERJAAN">#N/A</definedName>
    <definedName name="valuevx">42.314159</definedName>
    <definedName name="vertex42_copyright" hidden="1">"© 2017 Vertex42 LLC"</definedName>
    <definedName name="vertex42_id" hidden="1">"project-task-list-with-gantt-chart.xlsx"</definedName>
    <definedName name="vertex42_title" hidden="1">"Project Task List with Gantt Chart"</definedName>
  </definedNames>
  <calcPr calcId="191029"/>
  <pivotCaches>
    <pivotCache cacheId="0" r:id="rId7"/>
    <pivotCache cacheId="1" r:id="rId8"/>
    <pivotCache cacheId="2" r:id="rId9"/>
    <pivotCache cacheId="3" r:id="rId10"/>
    <pivotCache cacheId="4" r:id="rId11"/>
    <pivotCache cacheId="5" r:id="rId12"/>
  </pivotCaches>
  <extLst>
    <ext xmlns:x14="http://schemas.microsoft.com/office/spreadsheetml/2009/9/main" uri="{876F7934-8845-4945-9796-88D515C7AA90}">
      <x14:pivotCaches>
        <pivotCache cacheId="6" r:id="rId13"/>
      </x14:pivotCaches>
    </ex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SHBOARD PROJECT kontrak(1).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G134" i="9" l="1"/>
  <c r="H134" i="9"/>
  <c r="O134" i="9"/>
  <c r="S134" i="9"/>
  <c r="P134" i="9" s="1"/>
  <c r="Q134" i="9" s="1"/>
  <c r="T134" i="9"/>
  <c r="G133" i="9"/>
  <c r="H133" i="9"/>
  <c r="O133" i="9"/>
  <c r="S133" i="9"/>
  <c r="P133" i="9" s="1"/>
  <c r="Q133" i="9" s="1"/>
  <c r="T133" i="9"/>
  <c r="G132" i="9"/>
  <c r="H132" i="9"/>
  <c r="O132" i="9"/>
  <c r="R132" i="9"/>
  <c r="S132" i="9"/>
  <c r="T132" i="9"/>
  <c r="G131" i="9"/>
  <c r="H131" i="9"/>
  <c r="O131" i="9"/>
  <c r="R131" i="9"/>
  <c r="S131" i="9"/>
  <c r="P131" i="9" s="1"/>
  <c r="T131" i="9"/>
  <c r="G130" i="9"/>
  <c r="H130" i="9"/>
  <c r="O130" i="9"/>
  <c r="R130" i="9"/>
  <c r="S130" i="9"/>
  <c r="P130" i="9" s="1"/>
  <c r="T130" i="9"/>
  <c r="G129" i="9"/>
  <c r="H129" i="9"/>
  <c r="O129" i="9"/>
  <c r="S129" i="9"/>
  <c r="P129" i="9" s="1"/>
  <c r="T129" i="9"/>
  <c r="O128" i="9"/>
  <c r="G128" i="9"/>
  <c r="H128" i="9"/>
  <c r="S128" i="9"/>
  <c r="P128" i="9" s="1"/>
  <c r="T128" i="9"/>
  <c r="G69" i="9"/>
  <c r="R133" i="9" l="1"/>
  <c r="R128" i="9"/>
  <c r="R134" i="9"/>
  <c r="R129" i="9"/>
  <c r="P132" i="9"/>
  <c r="Q132" i="9" s="1"/>
  <c r="Q131" i="9"/>
  <c r="Q130" i="9"/>
  <c r="Q129" i="9"/>
  <c r="Q128" i="9"/>
  <c r="H2" i="9"/>
  <c r="G9" i="8" l="1"/>
  <c r="G8" i="8"/>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M2" i="13"/>
  <c r="M1" i="13"/>
  <c r="J1" i="13"/>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T2" i="9"/>
  <c r="T3" i="9"/>
  <c r="T4" i="9"/>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U2" i="13"/>
  <c r="V2" i="13"/>
  <c r="K2" i="13" l="1"/>
  <c r="J2" i="13"/>
  <c r="G5" i="14"/>
  <c r="G6" i="14"/>
  <c r="G7" i="14"/>
  <c r="G8" i="14"/>
  <c r="G9" i="14"/>
  <c r="G10" i="14"/>
  <c r="G11" i="14"/>
  <c r="G12" i="14"/>
  <c r="G13" i="14"/>
  <c r="G14" i="14"/>
  <c r="G15" i="14"/>
  <c r="G16" i="14"/>
  <c r="G17" i="14"/>
  <c r="G18" i="14"/>
  <c r="G19" i="14"/>
  <c r="G20" i="14"/>
  <c r="G21" i="14"/>
  <c r="G22" i="14"/>
  <c r="G23" i="14"/>
  <c r="G24" i="14"/>
  <c r="G4" i="14"/>
  <c r="R14" i="11"/>
  <c r="R16" i="11"/>
  <c r="R18" i="11"/>
  <c r="R20" i="11"/>
  <c r="R21" i="11"/>
  <c r="R22" i="11"/>
  <c r="R27" i="11"/>
  <c r="R25" i="11"/>
  <c r="R26" i="11"/>
  <c r="R29" i="11"/>
  <c r="R31" i="11"/>
  <c r="R32" i="11"/>
  <c r="R35" i="11"/>
  <c r="R36" i="11"/>
  <c r="R37" i="11"/>
  <c r="R34" i="11"/>
  <c r="R33" i="11"/>
  <c r="R39" i="11"/>
  <c r="R40" i="11"/>
  <c r="R41" i="11"/>
  <c r="R43" i="11"/>
  <c r="R44" i="11"/>
  <c r="R45" i="11"/>
  <c r="R23" i="11"/>
  <c r="R24" i="11"/>
  <c r="R46" i="11"/>
  <c r="R19" i="11"/>
  <c r="R42" i="11"/>
  <c r="R28" i="11"/>
  <c r="R38" i="11"/>
  <c r="R17" i="11"/>
  <c r="R30" i="11"/>
  <c r="R15" i="11"/>
  <c r="R11" i="11"/>
  <c r="R12" i="11"/>
  <c r="R13" i="11"/>
  <c r="Q14" i="11"/>
  <c r="S14" i="11" s="1"/>
  <c r="Q16" i="11"/>
  <c r="S16" i="11" s="1"/>
  <c r="Q18" i="11"/>
  <c r="S18" i="11" s="1"/>
  <c r="Q20" i="11"/>
  <c r="S20" i="11" s="1"/>
  <c r="Q21" i="11"/>
  <c r="S21" i="11" s="1"/>
  <c r="Q22" i="11"/>
  <c r="S22" i="11" s="1"/>
  <c r="Q27" i="11"/>
  <c r="S27" i="11" s="1"/>
  <c r="Q25" i="11"/>
  <c r="S25" i="11" s="1"/>
  <c r="Q26" i="11"/>
  <c r="S26" i="11" s="1"/>
  <c r="Q29" i="11"/>
  <c r="S29" i="11" s="1"/>
  <c r="Q31" i="11"/>
  <c r="S31" i="11" s="1"/>
  <c r="Q32" i="11"/>
  <c r="S32" i="11" s="1"/>
  <c r="Q35" i="11"/>
  <c r="S35" i="11" s="1"/>
  <c r="Q36" i="11"/>
  <c r="S36" i="11" s="1"/>
  <c r="Q37" i="11"/>
  <c r="S37" i="11" s="1"/>
  <c r="Q34" i="11"/>
  <c r="S34" i="11" s="1"/>
  <c r="Q33" i="11"/>
  <c r="S33" i="11" s="1"/>
  <c r="Q39" i="11"/>
  <c r="S39" i="11" s="1"/>
  <c r="Q40" i="11"/>
  <c r="S40" i="11" s="1"/>
  <c r="Q41" i="11"/>
  <c r="S41" i="11" s="1"/>
  <c r="Q43" i="11"/>
  <c r="S43" i="11" s="1"/>
  <c r="Q44" i="11"/>
  <c r="S44" i="11" s="1"/>
  <c r="Q45" i="11"/>
  <c r="S45" i="11" s="1"/>
  <c r="Q23" i="11"/>
  <c r="S23" i="11" s="1"/>
  <c r="Q24" i="11"/>
  <c r="S24" i="11" s="1"/>
  <c r="Q46" i="11"/>
  <c r="S46" i="11" s="1"/>
  <c r="Q19" i="11"/>
  <c r="S19" i="11" s="1"/>
  <c r="Q42" i="11"/>
  <c r="S42" i="11" s="1"/>
  <c r="Q28" i="11"/>
  <c r="S28" i="11" s="1"/>
  <c r="Q38" i="11"/>
  <c r="S38" i="11" s="1"/>
  <c r="Q17" i="11"/>
  <c r="S17" i="11" s="1"/>
  <c r="Q30" i="11"/>
  <c r="S30" i="11" s="1"/>
  <c r="Q15" i="11"/>
  <c r="S15" i="11" s="1"/>
  <c r="Q11" i="11"/>
  <c r="S11" i="11" s="1"/>
  <c r="Q12" i="11"/>
  <c r="S12" i="11" s="1"/>
  <c r="Q13" i="11"/>
  <c r="S13" i="11" s="1"/>
  <c r="I25" i="14"/>
  <c r="F24" i="14"/>
  <c r="H24" i="14" s="1"/>
  <c r="D25" i="14"/>
  <c r="E25" i="14"/>
  <c r="C25" i="14"/>
  <c r="F5" i="14"/>
  <c r="H5" i="14" s="1"/>
  <c r="F6" i="14"/>
  <c r="H6" i="14" s="1"/>
  <c r="F7" i="14"/>
  <c r="H7" i="14" s="1"/>
  <c r="F8" i="14"/>
  <c r="H8" i="14" s="1"/>
  <c r="F9" i="14"/>
  <c r="H9" i="14" s="1"/>
  <c r="F10" i="14"/>
  <c r="H10" i="14" s="1"/>
  <c r="F11" i="14"/>
  <c r="H11" i="14" s="1"/>
  <c r="F12" i="14"/>
  <c r="H12" i="14" s="1"/>
  <c r="F13" i="14"/>
  <c r="H13" i="14" s="1"/>
  <c r="F14" i="14"/>
  <c r="H14" i="14" s="1"/>
  <c r="F15" i="14"/>
  <c r="H15" i="14" s="1"/>
  <c r="F16" i="14"/>
  <c r="H16" i="14" s="1"/>
  <c r="F17" i="14"/>
  <c r="H17" i="14" s="1"/>
  <c r="F18" i="14"/>
  <c r="H18" i="14" s="1"/>
  <c r="F19" i="14"/>
  <c r="H19" i="14" s="1"/>
  <c r="F20" i="14"/>
  <c r="H20" i="14" s="1"/>
  <c r="F21" i="14"/>
  <c r="H21" i="14" s="1"/>
  <c r="F22" i="14"/>
  <c r="H22" i="14" s="1"/>
  <c r="F23" i="14"/>
  <c r="H23" i="14" s="1"/>
  <c r="F4" i="14"/>
  <c r="H4" i="14" s="1"/>
  <c r="G25" i="14" l="1"/>
  <c r="F25" i="14"/>
  <c r="H25" i="14" s="1"/>
  <c r="AD5" i="13" l="1"/>
  <c r="AD6" i="13"/>
  <c r="AD7" i="13"/>
  <c r="AD8" i="13"/>
  <c r="AD9" i="13"/>
  <c r="AD10" i="13"/>
  <c r="AD11" i="13"/>
  <c r="AD12" i="13"/>
  <c r="AD13" i="13"/>
  <c r="AD14" i="13"/>
  <c r="AD15" i="13"/>
  <c r="AD16" i="13"/>
  <c r="AD17" i="13"/>
  <c r="AD18" i="13"/>
  <c r="AD19" i="13"/>
  <c r="AD20" i="13"/>
  <c r="AD21" i="13"/>
  <c r="AD22" i="13"/>
  <c r="AD23" i="13"/>
  <c r="AD24" i="13"/>
  <c r="AD25" i="13"/>
  <c r="AD26" i="13"/>
  <c r="AD27" i="13"/>
  <c r="AD28" i="13"/>
  <c r="AD29" i="13"/>
  <c r="AD30" i="13"/>
  <c r="AD31" i="13"/>
  <c r="AD32" i="13"/>
  <c r="AD33" i="13"/>
  <c r="AD34" i="13"/>
  <c r="AD35" i="13"/>
  <c r="AD36" i="13"/>
  <c r="AD37" i="13"/>
  <c r="AD38" i="13"/>
  <c r="AD39" i="13"/>
  <c r="AD40" i="13"/>
  <c r="AD41" i="13"/>
  <c r="AD42" i="13"/>
  <c r="AD43" i="13"/>
  <c r="AD44" i="13"/>
  <c r="AD45" i="13"/>
  <c r="AD46" i="13"/>
  <c r="AD47" i="13"/>
  <c r="AD48" i="13"/>
  <c r="AD49" i="13"/>
  <c r="AD50" i="13"/>
  <c r="AD51" i="13"/>
  <c r="AD52" i="13"/>
  <c r="AD53" i="13"/>
  <c r="AD54" i="13"/>
  <c r="AD55" i="13"/>
  <c r="AD56" i="13"/>
  <c r="AD57" i="13"/>
  <c r="AD58" i="13"/>
  <c r="AD59" i="13"/>
  <c r="AD60" i="13"/>
  <c r="AD61" i="13"/>
  <c r="AD62" i="13"/>
  <c r="AD63" i="13"/>
  <c r="AD64" i="13"/>
  <c r="AD65" i="13"/>
  <c r="AD66" i="13"/>
  <c r="AD67" i="13"/>
  <c r="AD68" i="13"/>
  <c r="AD69" i="13"/>
  <c r="AD70" i="13"/>
  <c r="AD71" i="13"/>
  <c r="AD72" i="13"/>
  <c r="AD73" i="13"/>
  <c r="AD74" i="13"/>
  <c r="AD75" i="13"/>
  <c r="AD76" i="13"/>
  <c r="AD77" i="13"/>
  <c r="AD78" i="13"/>
  <c r="AD79" i="13"/>
  <c r="AD80" i="13"/>
  <c r="AD81" i="13"/>
  <c r="AD82" i="13"/>
  <c r="AD83" i="13"/>
  <c r="AD84" i="13"/>
  <c r="AD85" i="13"/>
  <c r="AD86" i="13"/>
  <c r="AD87" i="13"/>
  <c r="AD88" i="13"/>
  <c r="AD89" i="13"/>
  <c r="AD90" i="13"/>
  <c r="AD91" i="13"/>
  <c r="AD92" i="13"/>
  <c r="AD93" i="13"/>
  <c r="AD94" i="13"/>
  <c r="AD95" i="13"/>
  <c r="AD96" i="13"/>
  <c r="AD97" i="13"/>
  <c r="AD98" i="13"/>
  <c r="AD99" i="13"/>
  <c r="AD100" i="13"/>
  <c r="AD101" i="13"/>
  <c r="AD102" i="13"/>
  <c r="AD103" i="13"/>
  <c r="AD104" i="13"/>
  <c r="AD105" i="13"/>
  <c r="AD106" i="13"/>
  <c r="AD107" i="13"/>
  <c r="AD108" i="13"/>
  <c r="AD109" i="13"/>
  <c r="AD110" i="13"/>
  <c r="AD111" i="13"/>
  <c r="AD112" i="13"/>
  <c r="AD113" i="13"/>
  <c r="AD114" i="13"/>
  <c r="AD115" i="13"/>
  <c r="AD116" i="13"/>
  <c r="AD117" i="13"/>
  <c r="AD118" i="13"/>
  <c r="AD119" i="13"/>
  <c r="AD120" i="13"/>
  <c r="AD121" i="13"/>
  <c r="AD122" i="13"/>
  <c r="AD123" i="13"/>
  <c r="AD124" i="13"/>
  <c r="AD125" i="13"/>
  <c r="AD126" i="13"/>
  <c r="AD127" i="13"/>
  <c r="AD128" i="13"/>
  <c r="AD129" i="13"/>
  <c r="AD130" i="13"/>
  <c r="P2" i="13" l="1"/>
  <c r="P1" i="13"/>
  <c r="I13" i="11" l="1"/>
  <c r="I14" i="11"/>
  <c r="I16" i="11"/>
  <c r="I21" i="11"/>
  <c r="I32" i="11"/>
  <c r="I36" i="11"/>
  <c r="I39" i="11"/>
  <c r="I41" i="11"/>
  <c r="I45" i="11"/>
  <c r="I15" i="11"/>
  <c r="I11" i="11"/>
  <c r="I12" i="11"/>
  <c r="AI19" i="11" l="1"/>
  <c r="AH19" i="11"/>
  <c r="AH20" i="11"/>
  <c r="AH21" i="11"/>
  <c r="AW2" i="13"/>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B39" i="8"/>
  <c r="B40" i="8"/>
  <c r="B41" i="8"/>
  <c r="B42" i="8"/>
  <c r="B43" i="8"/>
  <c r="B44" i="8"/>
  <c r="B45" i="8"/>
  <c r="B46" i="8"/>
  <c r="B47" i="8"/>
  <c r="B48" i="8"/>
  <c r="B49" i="8"/>
  <c r="B50" i="8"/>
  <c r="B51"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6" i="8"/>
  <c r="B117" i="8"/>
  <c r="B118" i="8"/>
  <c r="B119" i="8"/>
  <c r="B120" i="8"/>
  <c r="B121" i="8"/>
  <c r="B122" i="8"/>
  <c r="B123" i="8"/>
  <c r="B124" i="8"/>
  <c r="B125" i="8"/>
  <c r="B126" i="8"/>
  <c r="B127" i="8"/>
  <c r="B128" i="8"/>
  <c r="B129" i="8"/>
  <c r="B130" i="8"/>
  <c r="B131" i="8"/>
  <c r="B132" i="8"/>
  <c r="B133" i="8"/>
  <c r="B134" i="8"/>
  <c r="B135" i="8"/>
  <c r="B136" i="8"/>
  <c r="B137" i="8"/>
  <c r="B138" i="8"/>
  <c r="B139" i="8"/>
  <c r="B140" i="8"/>
  <c r="B141" i="8"/>
  <c r="B142" i="8"/>
  <c r="B143" i="8"/>
  <c r="B144" i="8"/>
  <c r="B145" i="8"/>
  <c r="B146" i="8"/>
  <c r="B147" i="8"/>
  <c r="B148" i="8"/>
  <c r="B149" i="8"/>
  <c r="B150" i="8"/>
  <c r="B151" i="8"/>
  <c r="B152" i="8"/>
  <c r="B153" i="8"/>
  <c r="B154" i="8"/>
  <c r="B155" i="8"/>
  <c r="B156" i="8"/>
  <c r="B157" i="8"/>
  <c r="B158" i="8"/>
  <c r="B159" i="8"/>
  <c r="B160" i="8"/>
  <c r="B161" i="8"/>
  <c r="B162" i="8"/>
  <c r="B163" i="8"/>
  <c r="B164" i="8"/>
  <c r="B165" i="8"/>
  <c r="B166" i="8"/>
  <c r="B167" i="8"/>
  <c r="B168" i="8"/>
  <c r="B169" i="8"/>
  <c r="B170" i="8"/>
  <c r="B171" i="8"/>
  <c r="B172" i="8"/>
  <c r="B173" i="8"/>
  <c r="B174" i="8"/>
  <c r="B175" i="8"/>
  <c r="B176" i="8"/>
  <c r="B177" i="8"/>
  <c r="B178" i="8"/>
  <c r="B179" i="8"/>
  <c r="B180" i="8"/>
  <c r="B181" i="8"/>
  <c r="B182" i="8"/>
  <c r="B183" i="8"/>
  <c r="B184" i="8"/>
  <c r="B185" i="8"/>
  <c r="B186" i="8"/>
  <c r="B187" i="8"/>
  <c r="B188" i="8"/>
  <c r="B189" i="8"/>
  <c r="B190" i="8"/>
  <c r="B191" i="8"/>
  <c r="B192" i="8"/>
  <c r="B193" i="8"/>
  <c r="B194" i="8"/>
  <c r="B195" i="8"/>
  <c r="B196" i="8"/>
  <c r="B197" i="8"/>
  <c r="B198" i="8"/>
  <c r="B199" i="8"/>
  <c r="B200" i="8"/>
  <c r="G3" i="9"/>
  <c r="K8" i="8"/>
  <c r="K9" i="8"/>
  <c r="K10" i="8"/>
  <c r="K11" i="8"/>
  <c r="K12" i="8"/>
  <c r="K13" i="8"/>
  <c r="K14" i="8"/>
  <c r="K15" i="8"/>
  <c r="K16" i="8"/>
  <c r="K17" i="8"/>
  <c r="K18" i="8"/>
  <c r="K19" i="8"/>
  <c r="K20" i="8"/>
  <c r="K21" i="8"/>
  <c r="K22" i="8"/>
  <c r="K23" i="8"/>
  <c r="K24" i="8"/>
  <c r="K25" i="8"/>
  <c r="K26" i="8"/>
  <c r="K27" i="8"/>
  <c r="K28" i="8"/>
  <c r="K29" i="8"/>
  <c r="K30" i="8"/>
  <c r="K31" i="8"/>
  <c r="K32" i="8"/>
  <c r="K33" i="8"/>
  <c r="K34" i="8"/>
  <c r="K35" i="8"/>
  <c r="K36" i="8"/>
  <c r="K37" i="8"/>
  <c r="K38" i="8"/>
  <c r="K39" i="8"/>
  <c r="K40" i="8"/>
  <c r="K41" i="8"/>
  <c r="K42" i="8"/>
  <c r="K43" i="8"/>
  <c r="K44" i="8"/>
  <c r="K45" i="8"/>
  <c r="K46" i="8"/>
  <c r="K47" i="8"/>
  <c r="K48" i="8"/>
  <c r="K49" i="8"/>
  <c r="K50" i="8"/>
  <c r="K51" i="8"/>
  <c r="K52" i="8"/>
  <c r="K53" i="8"/>
  <c r="K54" i="8"/>
  <c r="K55" i="8"/>
  <c r="K56" i="8"/>
  <c r="K57" i="8"/>
  <c r="K58" i="8"/>
  <c r="K59" i="8"/>
  <c r="K60" i="8"/>
  <c r="K61" i="8"/>
  <c r="K62" i="8"/>
  <c r="K63" i="8"/>
  <c r="K64" i="8"/>
  <c r="K65"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5"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O2" i="13"/>
  <c r="Q200" i="8" l="1"/>
  <c r="O200" i="8"/>
  <c r="N200" i="8"/>
  <c r="M200" i="8"/>
  <c r="L200" i="8"/>
  <c r="J200" i="8"/>
  <c r="I200" i="8"/>
  <c r="H200" i="8"/>
  <c r="G200" i="8"/>
  <c r="F200" i="8"/>
  <c r="E200" i="8"/>
  <c r="D200" i="8"/>
  <c r="C200" i="8"/>
  <c r="Q199" i="8"/>
  <c r="O199" i="8"/>
  <c r="N199" i="8"/>
  <c r="M199" i="8"/>
  <c r="L199" i="8"/>
  <c r="J199" i="8"/>
  <c r="I199" i="8"/>
  <c r="H199" i="8"/>
  <c r="G199" i="8"/>
  <c r="F199" i="8"/>
  <c r="E199" i="8"/>
  <c r="D199" i="8"/>
  <c r="C199" i="8"/>
  <c r="Q198" i="8"/>
  <c r="O198" i="8"/>
  <c r="N198" i="8"/>
  <c r="M198" i="8"/>
  <c r="L198" i="8"/>
  <c r="J198" i="8"/>
  <c r="I198" i="8"/>
  <c r="H198" i="8"/>
  <c r="G198" i="8"/>
  <c r="F198" i="8"/>
  <c r="E198" i="8"/>
  <c r="D198" i="8"/>
  <c r="C198" i="8"/>
  <c r="Q197" i="8"/>
  <c r="O197" i="8"/>
  <c r="N197" i="8"/>
  <c r="M197" i="8"/>
  <c r="L197" i="8"/>
  <c r="J197" i="8"/>
  <c r="I197" i="8"/>
  <c r="H197" i="8"/>
  <c r="G197" i="8"/>
  <c r="F197" i="8"/>
  <c r="E197" i="8"/>
  <c r="D197" i="8"/>
  <c r="C197" i="8"/>
  <c r="Q196" i="8"/>
  <c r="O196" i="8"/>
  <c r="N196" i="8"/>
  <c r="M196" i="8"/>
  <c r="L196" i="8"/>
  <c r="J196" i="8"/>
  <c r="I196" i="8"/>
  <c r="H196" i="8"/>
  <c r="G196" i="8"/>
  <c r="F196" i="8"/>
  <c r="E196" i="8"/>
  <c r="D196" i="8"/>
  <c r="C196" i="8"/>
  <c r="Q195" i="8"/>
  <c r="O195" i="8"/>
  <c r="N195" i="8"/>
  <c r="M195" i="8"/>
  <c r="L195" i="8"/>
  <c r="J195" i="8"/>
  <c r="I195" i="8"/>
  <c r="H195" i="8"/>
  <c r="G195" i="8"/>
  <c r="F195" i="8"/>
  <c r="E195" i="8"/>
  <c r="D195" i="8"/>
  <c r="C195" i="8"/>
  <c r="Q194" i="8"/>
  <c r="O194" i="8"/>
  <c r="N194" i="8"/>
  <c r="M194" i="8"/>
  <c r="L194" i="8"/>
  <c r="J194" i="8"/>
  <c r="I194" i="8"/>
  <c r="H194" i="8"/>
  <c r="G194" i="8"/>
  <c r="F194" i="8"/>
  <c r="E194" i="8"/>
  <c r="D194" i="8"/>
  <c r="C194" i="8"/>
  <c r="Q193" i="8"/>
  <c r="O193" i="8"/>
  <c r="N193" i="8"/>
  <c r="M193" i="8"/>
  <c r="L193" i="8"/>
  <c r="J193" i="8"/>
  <c r="I193" i="8"/>
  <c r="H193" i="8"/>
  <c r="G193" i="8"/>
  <c r="F193" i="8"/>
  <c r="E193" i="8"/>
  <c r="D193" i="8"/>
  <c r="C193" i="8"/>
  <c r="Q192" i="8"/>
  <c r="O192" i="8"/>
  <c r="N192" i="8"/>
  <c r="M192" i="8"/>
  <c r="L192" i="8"/>
  <c r="J192" i="8"/>
  <c r="I192" i="8"/>
  <c r="H192" i="8"/>
  <c r="G192" i="8"/>
  <c r="F192" i="8"/>
  <c r="E192" i="8"/>
  <c r="D192" i="8"/>
  <c r="C192" i="8"/>
  <c r="Q191" i="8"/>
  <c r="O191" i="8"/>
  <c r="N191" i="8"/>
  <c r="M191" i="8"/>
  <c r="L191" i="8"/>
  <c r="J191" i="8"/>
  <c r="I191" i="8"/>
  <c r="H191" i="8"/>
  <c r="G191" i="8"/>
  <c r="F191" i="8"/>
  <c r="E191" i="8"/>
  <c r="D191" i="8"/>
  <c r="C191" i="8"/>
  <c r="Q190" i="8"/>
  <c r="O190" i="8"/>
  <c r="N190" i="8"/>
  <c r="M190" i="8"/>
  <c r="L190" i="8"/>
  <c r="J190" i="8"/>
  <c r="I190" i="8"/>
  <c r="H190" i="8"/>
  <c r="G190" i="8"/>
  <c r="F190" i="8"/>
  <c r="E190" i="8"/>
  <c r="D190" i="8"/>
  <c r="C190" i="8"/>
  <c r="Q189" i="8"/>
  <c r="O189" i="8"/>
  <c r="N189" i="8"/>
  <c r="M189" i="8"/>
  <c r="L189" i="8"/>
  <c r="J189" i="8"/>
  <c r="I189" i="8"/>
  <c r="H189" i="8"/>
  <c r="G189" i="8"/>
  <c r="F189" i="8"/>
  <c r="E189" i="8"/>
  <c r="D189" i="8"/>
  <c r="C189" i="8"/>
  <c r="Q188" i="8"/>
  <c r="O188" i="8"/>
  <c r="N188" i="8"/>
  <c r="M188" i="8"/>
  <c r="L188" i="8"/>
  <c r="J188" i="8"/>
  <c r="I188" i="8"/>
  <c r="H188" i="8"/>
  <c r="G188" i="8"/>
  <c r="F188" i="8"/>
  <c r="E188" i="8"/>
  <c r="D188" i="8"/>
  <c r="C188" i="8"/>
  <c r="Q187" i="8"/>
  <c r="O187" i="8"/>
  <c r="N187" i="8"/>
  <c r="M187" i="8"/>
  <c r="L187" i="8"/>
  <c r="J187" i="8"/>
  <c r="I187" i="8"/>
  <c r="H187" i="8"/>
  <c r="G187" i="8"/>
  <c r="F187" i="8"/>
  <c r="E187" i="8"/>
  <c r="D187" i="8"/>
  <c r="C187" i="8"/>
  <c r="Q186" i="8"/>
  <c r="O186" i="8"/>
  <c r="N186" i="8"/>
  <c r="M186" i="8"/>
  <c r="L186" i="8"/>
  <c r="J186" i="8"/>
  <c r="I186" i="8"/>
  <c r="H186" i="8"/>
  <c r="G186" i="8"/>
  <c r="F186" i="8"/>
  <c r="E186" i="8"/>
  <c r="D186" i="8"/>
  <c r="C186" i="8"/>
  <c r="Q185" i="8"/>
  <c r="O185" i="8"/>
  <c r="N185" i="8"/>
  <c r="M185" i="8"/>
  <c r="L185" i="8"/>
  <c r="J185" i="8"/>
  <c r="I185" i="8"/>
  <c r="H185" i="8"/>
  <c r="G185" i="8"/>
  <c r="F185" i="8"/>
  <c r="E185" i="8"/>
  <c r="D185" i="8"/>
  <c r="C185" i="8"/>
  <c r="Q184" i="8"/>
  <c r="O184" i="8"/>
  <c r="N184" i="8"/>
  <c r="M184" i="8"/>
  <c r="L184" i="8"/>
  <c r="J184" i="8"/>
  <c r="I184" i="8"/>
  <c r="H184" i="8"/>
  <c r="G184" i="8"/>
  <c r="F184" i="8"/>
  <c r="E184" i="8"/>
  <c r="D184" i="8"/>
  <c r="C184" i="8"/>
  <c r="Q183" i="8"/>
  <c r="O183" i="8"/>
  <c r="N183" i="8"/>
  <c r="M183" i="8"/>
  <c r="L183" i="8"/>
  <c r="J183" i="8"/>
  <c r="I183" i="8"/>
  <c r="H183" i="8"/>
  <c r="G183" i="8"/>
  <c r="F183" i="8"/>
  <c r="E183" i="8"/>
  <c r="D183" i="8"/>
  <c r="C183" i="8"/>
  <c r="Q182" i="8"/>
  <c r="O182" i="8"/>
  <c r="N182" i="8"/>
  <c r="M182" i="8"/>
  <c r="L182" i="8"/>
  <c r="J182" i="8"/>
  <c r="I182" i="8"/>
  <c r="H182" i="8"/>
  <c r="G182" i="8"/>
  <c r="F182" i="8"/>
  <c r="E182" i="8"/>
  <c r="D182" i="8"/>
  <c r="C182" i="8"/>
  <c r="Q181" i="8"/>
  <c r="O181" i="8"/>
  <c r="N181" i="8"/>
  <c r="M181" i="8"/>
  <c r="L181" i="8"/>
  <c r="J181" i="8"/>
  <c r="I181" i="8"/>
  <c r="H181" i="8"/>
  <c r="G181" i="8"/>
  <c r="F181" i="8"/>
  <c r="E181" i="8"/>
  <c r="D181" i="8"/>
  <c r="C181" i="8"/>
  <c r="Q180" i="8"/>
  <c r="O180" i="8"/>
  <c r="N180" i="8"/>
  <c r="M180" i="8"/>
  <c r="L180" i="8"/>
  <c r="J180" i="8"/>
  <c r="I180" i="8"/>
  <c r="H180" i="8"/>
  <c r="G180" i="8"/>
  <c r="F180" i="8"/>
  <c r="E180" i="8"/>
  <c r="D180" i="8"/>
  <c r="C180" i="8"/>
  <c r="Q179" i="8"/>
  <c r="O179" i="8"/>
  <c r="N179" i="8"/>
  <c r="M179" i="8"/>
  <c r="L179" i="8"/>
  <c r="J179" i="8"/>
  <c r="I179" i="8"/>
  <c r="H179" i="8"/>
  <c r="G179" i="8"/>
  <c r="F179" i="8"/>
  <c r="E179" i="8"/>
  <c r="D179" i="8"/>
  <c r="C179" i="8"/>
  <c r="Q178" i="8"/>
  <c r="O178" i="8"/>
  <c r="N178" i="8"/>
  <c r="M178" i="8"/>
  <c r="L178" i="8"/>
  <c r="J178" i="8"/>
  <c r="I178" i="8"/>
  <c r="H178" i="8"/>
  <c r="G178" i="8"/>
  <c r="F178" i="8"/>
  <c r="E178" i="8"/>
  <c r="D178" i="8"/>
  <c r="C178" i="8"/>
  <c r="Q177" i="8"/>
  <c r="O177" i="8"/>
  <c r="N177" i="8"/>
  <c r="M177" i="8"/>
  <c r="L177" i="8"/>
  <c r="J177" i="8"/>
  <c r="I177" i="8"/>
  <c r="H177" i="8"/>
  <c r="G177" i="8"/>
  <c r="F177" i="8"/>
  <c r="E177" i="8"/>
  <c r="D177" i="8"/>
  <c r="C177" i="8"/>
  <c r="Q176" i="8"/>
  <c r="O176" i="8"/>
  <c r="N176" i="8"/>
  <c r="M176" i="8"/>
  <c r="L176" i="8"/>
  <c r="J176" i="8"/>
  <c r="I176" i="8"/>
  <c r="H176" i="8"/>
  <c r="G176" i="8"/>
  <c r="F176" i="8"/>
  <c r="E176" i="8"/>
  <c r="D176" i="8"/>
  <c r="C176" i="8"/>
  <c r="Q175" i="8"/>
  <c r="O175" i="8"/>
  <c r="N175" i="8"/>
  <c r="M175" i="8"/>
  <c r="L175" i="8"/>
  <c r="J175" i="8"/>
  <c r="I175" i="8"/>
  <c r="H175" i="8"/>
  <c r="G175" i="8"/>
  <c r="F175" i="8"/>
  <c r="E175" i="8"/>
  <c r="D175" i="8"/>
  <c r="C175" i="8"/>
  <c r="Q174" i="8"/>
  <c r="O174" i="8"/>
  <c r="N174" i="8"/>
  <c r="M174" i="8"/>
  <c r="L174" i="8"/>
  <c r="J174" i="8"/>
  <c r="I174" i="8"/>
  <c r="H174" i="8"/>
  <c r="G174" i="8"/>
  <c r="F174" i="8"/>
  <c r="E174" i="8"/>
  <c r="D174" i="8"/>
  <c r="C174" i="8"/>
  <c r="Q173" i="8"/>
  <c r="O173" i="8"/>
  <c r="N173" i="8"/>
  <c r="M173" i="8"/>
  <c r="L173" i="8"/>
  <c r="J173" i="8"/>
  <c r="I173" i="8"/>
  <c r="H173" i="8"/>
  <c r="G173" i="8"/>
  <c r="F173" i="8"/>
  <c r="E173" i="8"/>
  <c r="D173" i="8"/>
  <c r="C173" i="8"/>
  <c r="Q172" i="8"/>
  <c r="O172" i="8"/>
  <c r="N172" i="8"/>
  <c r="M172" i="8"/>
  <c r="L172" i="8"/>
  <c r="J172" i="8"/>
  <c r="I172" i="8"/>
  <c r="H172" i="8"/>
  <c r="G172" i="8"/>
  <c r="F172" i="8"/>
  <c r="E172" i="8"/>
  <c r="D172" i="8"/>
  <c r="C172" i="8"/>
  <c r="Q171" i="8"/>
  <c r="O171" i="8"/>
  <c r="N171" i="8"/>
  <c r="M171" i="8"/>
  <c r="L171" i="8"/>
  <c r="J171" i="8"/>
  <c r="I171" i="8"/>
  <c r="H171" i="8"/>
  <c r="G171" i="8"/>
  <c r="F171" i="8"/>
  <c r="E171" i="8"/>
  <c r="D171" i="8"/>
  <c r="C171" i="8"/>
  <c r="Q170" i="8"/>
  <c r="O170" i="8"/>
  <c r="N170" i="8"/>
  <c r="M170" i="8"/>
  <c r="L170" i="8"/>
  <c r="J170" i="8"/>
  <c r="I170" i="8"/>
  <c r="H170" i="8"/>
  <c r="G170" i="8"/>
  <c r="F170" i="8"/>
  <c r="E170" i="8"/>
  <c r="D170" i="8"/>
  <c r="C170" i="8"/>
  <c r="Q169" i="8"/>
  <c r="O169" i="8"/>
  <c r="N169" i="8"/>
  <c r="M169" i="8"/>
  <c r="L169" i="8"/>
  <c r="J169" i="8"/>
  <c r="I169" i="8"/>
  <c r="H169" i="8"/>
  <c r="G169" i="8"/>
  <c r="F169" i="8"/>
  <c r="E169" i="8"/>
  <c r="D169" i="8"/>
  <c r="C169" i="8"/>
  <c r="Q168" i="8"/>
  <c r="O168" i="8"/>
  <c r="N168" i="8"/>
  <c r="M168" i="8"/>
  <c r="L168" i="8"/>
  <c r="J168" i="8"/>
  <c r="I168" i="8"/>
  <c r="H168" i="8"/>
  <c r="G168" i="8"/>
  <c r="F168" i="8"/>
  <c r="E168" i="8"/>
  <c r="D168" i="8"/>
  <c r="C168" i="8"/>
  <c r="Q167" i="8"/>
  <c r="O167" i="8"/>
  <c r="N167" i="8"/>
  <c r="M167" i="8"/>
  <c r="L167" i="8"/>
  <c r="J167" i="8"/>
  <c r="I167" i="8"/>
  <c r="H167" i="8"/>
  <c r="G167" i="8"/>
  <c r="F167" i="8"/>
  <c r="E167" i="8"/>
  <c r="D167" i="8"/>
  <c r="C167" i="8"/>
  <c r="Q166" i="8"/>
  <c r="O166" i="8"/>
  <c r="N166" i="8"/>
  <c r="M166" i="8"/>
  <c r="L166" i="8"/>
  <c r="J166" i="8"/>
  <c r="I166" i="8"/>
  <c r="H166" i="8"/>
  <c r="G166" i="8"/>
  <c r="F166" i="8"/>
  <c r="E166" i="8"/>
  <c r="D166" i="8"/>
  <c r="C166" i="8"/>
  <c r="Q165" i="8"/>
  <c r="O165" i="8"/>
  <c r="N165" i="8"/>
  <c r="M165" i="8"/>
  <c r="L165" i="8"/>
  <c r="J165" i="8"/>
  <c r="I165" i="8"/>
  <c r="H165" i="8"/>
  <c r="G165" i="8"/>
  <c r="F165" i="8"/>
  <c r="E165" i="8"/>
  <c r="D165" i="8"/>
  <c r="C165" i="8"/>
  <c r="Q164" i="8"/>
  <c r="O164" i="8"/>
  <c r="N164" i="8"/>
  <c r="M164" i="8"/>
  <c r="L164" i="8"/>
  <c r="J164" i="8"/>
  <c r="I164" i="8"/>
  <c r="H164" i="8"/>
  <c r="G164" i="8"/>
  <c r="F164" i="8"/>
  <c r="E164" i="8"/>
  <c r="D164" i="8"/>
  <c r="C164" i="8"/>
  <c r="Q163" i="8"/>
  <c r="O163" i="8"/>
  <c r="N163" i="8"/>
  <c r="M163" i="8"/>
  <c r="L163" i="8"/>
  <c r="J163" i="8"/>
  <c r="I163" i="8"/>
  <c r="H163" i="8"/>
  <c r="G163" i="8"/>
  <c r="F163" i="8"/>
  <c r="E163" i="8"/>
  <c r="D163" i="8"/>
  <c r="C163" i="8"/>
  <c r="Q162" i="8"/>
  <c r="O162" i="8"/>
  <c r="N162" i="8"/>
  <c r="M162" i="8"/>
  <c r="L162" i="8"/>
  <c r="J162" i="8"/>
  <c r="I162" i="8"/>
  <c r="H162" i="8"/>
  <c r="G162" i="8"/>
  <c r="F162" i="8"/>
  <c r="E162" i="8"/>
  <c r="D162" i="8"/>
  <c r="C162" i="8"/>
  <c r="Q161" i="8"/>
  <c r="O161" i="8"/>
  <c r="N161" i="8"/>
  <c r="M161" i="8"/>
  <c r="L161" i="8"/>
  <c r="J161" i="8"/>
  <c r="I161" i="8"/>
  <c r="H161" i="8"/>
  <c r="G161" i="8"/>
  <c r="F161" i="8"/>
  <c r="E161" i="8"/>
  <c r="D161" i="8"/>
  <c r="C161" i="8"/>
  <c r="Q160" i="8"/>
  <c r="O160" i="8"/>
  <c r="N160" i="8"/>
  <c r="M160" i="8"/>
  <c r="L160" i="8"/>
  <c r="J160" i="8"/>
  <c r="I160" i="8"/>
  <c r="H160" i="8"/>
  <c r="G160" i="8"/>
  <c r="F160" i="8"/>
  <c r="E160" i="8"/>
  <c r="D160" i="8"/>
  <c r="C160" i="8"/>
  <c r="Q159" i="8"/>
  <c r="O159" i="8"/>
  <c r="N159" i="8"/>
  <c r="M159" i="8"/>
  <c r="L159" i="8"/>
  <c r="J159" i="8"/>
  <c r="I159" i="8"/>
  <c r="H159" i="8"/>
  <c r="G159" i="8"/>
  <c r="F159" i="8"/>
  <c r="E159" i="8"/>
  <c r="D159" i="8"/>
  <c r="C159" i="8"/>
  <c r="Q158" i="8"/>
  <c r="O158" i="8"/>
  <c r="N158" i="8"/>
  <c r="M158" i="8"/>
  <c r="L158" i="8"/>
  <c r="J158" i="8"/>
  <c r="I158" i="8"/>
  <c r="H158" i="8"/>
  <c r="G158" i="8"/>
  <c r="F158" i="8"/>
  <c r="E158" i="8"/>
  <c r="D158" i="8"/>
  <c r="C158" i="8"/>
  <c r="Q157" i="8"/>
  <c r="O157" i="8"/>
  <c r="N157" i="8"/>
  <c r="M157" i="8"/>
  <c r="L157" i="8"/>
  <c r="J157" i="8"/>
  <c r="I157" i="8"/>
  <c r="H157" i="8"/>
  <c r="G157" i="8"/>
  <c r="F157" i="8"/>
  <c r="E157" i="8"/>
  <c r="D157" i="8"/>
  <c r="C157" i="8"/>
  <c r="Q156" i="8"/>
  <c r="O156" i="8"/>
  <c r="N156" i="8"/>
  <c r="M156" i="8"/>
  <c r="L156" i="8"/>
  <c r="J156" i="8"/>
  <c r="I156" i="8"/>
  <c r="H156" i="8"/>
  <c r="G156" i="8"/>
  <c r="F156" i="8"/>
  <c r="E156" i="8"/>
  <c r="D156" i="8"/>
  <c r="C156" i="8"/>
  <c r="Q155" i="8"/>
  <c r="O155" i="8"/>
  <c r="N155" i="8"/>
  <c r="M155" i="8"/>
  <c r="L155" i="8"/>
  <c r="J155" i="8"/>
  <c r="I155" i="8"/>
  <c r="H155" i="8"/>
  <c r="G155" i="8"/>
  <c r="F155" i="8"/>
  <c r="E155" i="8"/>
  <c r="D155" i="8"/>
  <c r="C155" i="8"/>
  <c r="Q154" i="8"/>
  <c r="O154" i="8"/>
  <c r="N154" i="8"/>
  <c r="M154" i="8"/>
  <c r="L154" i="8"/>
  <c r="J154" i="8"/>
  <c r="I154" i="8"/>
  <c r="H154" i="8"/>
  <c r="G154" i="8"/>
  <c r="F154" i="8"/>
  <c r="E154" i="8"/>
  <c r="D154" i="8"/>
  <c r="C154" i="8"/>
  <c r="Q153" i="8"/>
  <c r="O153" i="8"/>
  <c r="N153" i="8"/>
  <c r="M153" i="8"/>
  <c r="L153" i="8"/>
  <c r="J153" i="8"/>
  <c r="I153" i="8"/>
  <c r="H153" i="8"/>
  <c r="G153" i="8"/>
  <c r="F153" i="8"/>
  <c r="E153" i="8"/>
  <c r="D153" i="8"/>
  <c r="C153" i="8"/>
  <c r="Q152" i="8"/>
  <c r="O152" i="8"/>
  <c r="N152" i="8"/>
  <c r="M152" i="8"/>
  <c r="L152" i="8"/>
  <c r="J152" i="8"/>
  <c r="I152" i="8"/>
  <c r="H152" i="8"/>
  <c r="G152" i="8"/>
  <c r="F152" i="8"/>
  <c r="E152" i="8"/>
  <c r="D152" i="8"/>
  <c r="C152" i="8"/>
  <c r="Q151" i="8"/>
  <c r="O151" i="8"/>
  <c r="N151" i="8"/>
  <c r="M151" i="8"/>
  <c r="L151" i="8"/>
  <c r="J151" i="8"/>
  <c r="I151" i="8"/>
  <c r="H151" i="8"/>
  <c r="G151" i="8"/>
  <c r="F151" i="8"/>
  <c r="E151" i="8"/>
  <c r="D151" i="8"/>
  <c r="C151" i="8"/>
  <c r="Q150" i="8"/>
  <c r="O150" i="8"/>
  <c r="N150" i="8"/>
  <c r="M150" i="8"/>
  <c r="L150" i="8"/>
  <c r="J150" i="8"/>
  <c r="I150" i="8"/>
  <c r="H150" i="8"/>
  <c r="G150" i="8"/>
  <c r="F150" i="8"/>
  <c r="E150" i="8"/>
  <c r="D150" i="8"/>
  <c r="C150" i="8"/>
  <c r="Q149" i="8"/>
  <c r="O149" i="8"/>
  <c r="N149" i="8"/>
  <c r="M149" i="8"/>
  <c r="L149" i="8"/>
  <c r="J149" i="8"/>
  <c r="I149" i="8"/>
  <c r="H149" i="8"/>
  <c r="G149" i="8"/>
  <c r="F149" i="8"/>
  <c r="E149" i="8"/>
  <c r="D149" i="8"/>
  <c r="C149" i="8"/>
  <c r="Q148" i="8"/>
  <c r="O148" i="8"/>
  <c r="N148" i="8"/>
  <c r="M148" i="8"/>
  <c r="L148" i="8"/>
  <c r="J148" i="8"/>
  <c r="I148" i="8"/>
  <c r="H148" i="8"/>
  <c r="G148" i="8"/>
  <c r="F148" i="8"/>
  <c r="E148" i="8"/>
  <c r="D148" i="8"/>
  <c r="C148" i="8"/>
  <c r="Q147" i="8"/>
  <c r="O147" i="8"/>
  <c r="N147" i="8"/>
  <c r="M147" i="8"/>
  <c r="L147" i="8"/>
  <c r="J147" i="8"/>
  <c r="I147" i="8"/>
  <c r="H147" i="8"/>
  <c r="G147" i="8"/>
  <c r="F147" i="8"/>
  <c r="E147" i="8"/>
  <c r="D147" i="8"/>
  <c r="C147" i="8"/>
  <c r="Q146" i="8"/>
  <c r="O146" i="8"/>
  <c r="N146" i="8"/>
  <c r="M146" i="8"/>
  <c r="L146" i="8"/>
  <c r="J146" i="8"/>
  <c r="I146" i="8"/>
  <c r="H146" i="8"/>
  <c r="G146" i="8"/>
  <c r="F146" i="8"/>
  <c r="E146" i="8"/>
  <c r="D146" i="8"/>
  <c r="C146" i="8"/>
  <c r="Q145" i="8"/>
  <c r="O145" i="8"/>
  <c r="N145" i="8"/>
  <c r="M145" i="8"/>
  <c r="L145" i="8"/>
  <c r="J145" i="8"/>
  <c r="I145" i="8"/>
  <c r="H145" i="8"/>
  <c r="G145" i="8"/>
  <c r="F145" i="8"/>
  <c r="E145" i="8"/>
  <c r="D145" i="8"/>
  <c r="C145" i="8"/>
  <c r="Q144" i="8"/>
  <c r="O144" i="8"/>
  <c r="N144" i="8"/>
  <c r="M144" i="8"/>
  <c r="L144" i="8"/>
  <c r="J144" i="8"/>
  <c r="I144" i="8"/>
  <c r="H144" i="8"/>
  <c r="G144" i="8"/>
  <c r="F144" i="8"/>
  <c r="E144" i="8"/>
  <c r="D144" i="8"/>
  <c r="C144" i="8"/>
  <c r="Q143" i="8"/>
  <c r="O143" i="8"/>
  <c r="N143" i="8"/>
  <c r="M143" i="8"/>
  <c r="L143" i="8"/>
  <c r="J143" i="8"/>
  <c r="I143" i="8"/>
  <c r="H143" i="8"/>
  <c r="G143" i="8"/>
  <c r="F143" i="8"/>
  <c r="E143" i="8"/>
  <c r="D143" i="8"/>
  <c r="C143" i="8"/>
  <c r="Q142" i="8"/>
  <c r="O142" i="8"/>
  <c r="N142" i="8"/>
  <c r="M142" i="8"/>
  <c r="L142" i="8"/>
  <c r="J142" i="8"/>
  <c r="I142" i="8"/>
  <c r="H142" i="8"/>
  <c r="G142" i="8"/>
  <c r="F142" i="8"/>
  <c r="E142" i="8"/>
  <c r="D142" i="8"/>
  <c r="C142" i="8"/>
  <c r="Q141" i="8"/>
  <c r="O141" i="8"/>
  <c r="N141" i="8"/>
  <c r="M141" i="8"/>
  <c r="L141" i="8"/>
  <c r="J141" i="8"/>
  <c r="I141" i="8"/>
  <c r="H141" i="8"/>
  <c r="G141" i="8"/>
  <c r="F141" i="8"/>
  <c r="E141" i="8"/>
  <c r="D141" i="8"/>
  <c r="C141" i="8"/>
  <c r="Q140" i="8"/>
  <c r="O140" i="8"/>
  <c r="N140" i="8"/>
  <c r="M140" i="8"/>
  <c r="L140" i="8"/>
  <c r="J140" i="8"/>
  <c r="I140" i="8"/>
  <c r="H140" i="8"/>
  <c r="G140" i="8"/>
  <c r="F140" i="8"/>
  <c r="E140" i="8"/>
  <c r="D140" i="8"/>
  <c r="C140" i="8"/>
  <c r="Q139" i="8"/>
  <c r="O139" i="8"/>
  <c r="N139" i="8"/>
  <c r="M139" i="8"/>
  <c r="L139" i="8"/>
  <c r="J139" i="8"/>
  <c r="I139" i="8"/>
  <c r="H139" i="8"/>
  <c r="G139" i="8"/>
  <c r="F139" i="8"/>
  <c r="E139" i="8"/>
  <c r="D139" i="8"/>
  <c r="C139" i="8"/>
  <c r="Q138" i="8"/>
  <c r="O138" i="8"/>
  <c r="N138" i="8"/>
  <c r="M138" i="8"/>
  <c r="L138" i="8"/>
  <c r="J138" i="8"/>
  <c r="I138" i="8"/>
  <c r="H138" i="8"/>
  <c r="G138" i="8"/>
  <c r="F138" i="8"/>
  <c r="E138" i="8"/>
  <c r="D138" i="8"/>
  <c r="C138" i="8"/>
  <c r="Q137" i="8"/>
  <c r="O137" i="8"/>
  <c r="N137" i="8"/>
  <c r="M137" i="8"/>
  <c r="L137" i="8"/>
  <c r="J137" i="8"/>
  <c r="I137" i="8"/>
  <c r="H137" i="8"/>
  <c r="G137" i="8"/>
  <c r="F137" i="8"/>
  <c r="E137" i="8"/>
  <c r="D137" i="8"/>
  <c r="C137" i="8"/>
  <c r="Q136" i="8"/>
  <c r="O136" i="8"/>
  <c r="N136" i="8"/>
  <c r="M136" i="8"/>
  <c r="L136" i="8"/>
  <c r="J136" i="8"/>
  <c r="I136" i="8"/>
  <c r="H136" i="8"/>
  <c r="G136" i="8"/>
  <c r="F136" i="8"/>
  <c r="E136" i="8"/>
  <c r="D136" i="8"/>
  <c r="C136" i="8"/>
  <c r="Q135" i="8"/>
  <c r="O135" i="8"/>
  <c r="N135" i="8"/>
  <c r="M135" i="8"/>
  <c r="L135" i="8"/>
  <c r="J135" i="8"/>
  <c r="I135" i="8"/>
  <c r="H135" i="8"/>
  <c r="G135" i="8"/>
  <c r="F135" i="8"/>
  <c r="E135" i="8"/>
  <c r="D135" i="8"/>
  <c r="C135" i="8"/>
  <c r="Q134" i="8"/>
  <c r="O134" i="8"/>
  <c r="N134" i="8"/>
  <c r="M134" i="8"/>
  <c r="L134" i="8"/>
  <c r="J134" i="8"/>
  <c r="I134" i="8"/>
  <c r="H134" i="8"/>
  <c r="G134" i="8"/>
  <c r="F134" i="8"/>
  <c r="E134" i="8"/>
  <c r="D134" i="8"/>
  <c r="C134" i="8"/>
  <c r="Q133" i="8"/>
  <c r="O133" i="8"/>
  <c r="N133" i="8"/>
  <c r="M133" i="8"/>
  <c r="L133" i="8"/>
  <c r="J133" i="8"/>
  <c r="I133" i="8"/>
  <c r="H133" i="8"/>
  <c r="G133" i="8"/>
  <c r="F133" i="8"/>
  <c r="E133" i="8"/>
  <c r="D133" i="8"/>
  <c r="C133" i="8"/>
  <c r="Q132" i="8"/>
  <c r="O132" i="8"/>
  <c r="N132" i="8"/>
  <c r="M132" i="8"/>
  <c r="L132" i="8"/>
  <c r="J132" i="8"/>
  <c r="I132" i="8"/>
  <c r="H132" i="8"/>
  <c r="G132" i="8"/>
  <c r="F132" i="8"/>
  <c r="E132" i="8"/>
  <c r="D132" i="8"/>
  <c r="C132" i="8"/>
  <c r="Q131" i="8"/>
  <c r="O131" i="8"/>
  <c r="N131" i="8"/>
  <c r="M131" i="8"/>
  <c r="L131" i="8"/>
  <c r="J131" i="8"/>
  <c r="I131" i="8"/>
  <c r="H131" i="8"/>
  <c r="G131" i="8"/>
  <c r="F131" i="8"/>
  <c r="E131" i="8"/>
  <c r="D131" i="8"/>
  <c r="C131" i="8"/>
  <c r="Q130" i="8"/>
  <c r="O130" i="8"/>
  <c r="N130" i="8"/>
  <c r="M130" i="8"/>
  <c r="L130" i="8"/>
  <c r="J130" i="8"/>
  <c r="I130" i="8"/>
  <c r="H130" i="8"/>
  <c r="G130" i="8"/>
  <c r="F130" i="8"/>
  <c r="E130" i="8"/>
  <c r="D130" i="8"/>
  <c r="C130" i="8"/>
  <c r="Q129" i="8"/>
  <c r="O129" i="8"/>
  <c r="N129" i="8"/>
  <c r="M129" i="8"/>
  <c r="L129" i="8"/>
  <c r="J129" i="8"/>
  <c r="I129" i="8"/>
  <c r="H129" i="8"/>
  <c r="G129" i="8"/>
  <c r="F129" i="8"/>
  <c r="E129" i="8"/>
  <c r="D129" i="8"/>
  <c r="C129" i="8"/>
  <c r="Q128" i="8"/>
  <c r="O128" i="8"/>
  <c r="N128" i="8"/>
  <c r="M128" i="8"/>
  <c r="L128" i="8"/>
  <c r="J128" i="8"/>
  <c r="I128" i="8"/>
  <c r="H128" i="8"/>
  <c r="G128" i="8"/>
  <c r="F128" i="8"/>
  <c r="E128" i="8"/>
  <c r="D128" i="8"/>
  <c r="C128" i="8"/>
  <c r="Q127" i="8"/>
  <c r="O127" i="8"/>
  <c r="N127" i="8"/>
  <c r="M127" i="8"/>
  <c r="L127" i="8"/>
  <c r="J127" i="8"/>
  <c r="I127" i="8"/>
  <c r="H127" i="8"/>
  <c r="G127" i="8"/>
  <c r="F127" i="8"/>
  <c r="E127" i="8"/>
  <c r="D127" i="8"/>
  <c r="C127" i="8"/>
  <c r="Q126" i="8"/>
  <c r="O126" i="8"/>
  <c r="N126" i="8"/>
  <c r="M126" i="8"/>
  <c r="L126" i="8"/>
  <c r="J126" i="8"/>
  <c r="I126" i="8"/>
  <c r="H126" i="8"/>
  <c r="G126" i="8"/>
  <c r="F126" i="8"/>
  <c r="E126" i="8"/>
  <c r="D126" i="8"/>
  <c r="C126" i="8"/>
  <c r="Q125" i="8"/>
  <c r="O125" i="8"/>
  <c r="N125" i="8"/>
  <c r="M125" i="8"/>
  <c r="L125" i="8"/>
  <c r="J125" i="8"/>
  <c r="I125" i="8"/>
  <c r="H125" i="8"/>
  <c r="G125" i="8"/>
  <c r="F125" i="8"/>
  <c r="E125" i="8"/>
  <c r="D125" i="8"/>
  <c r="C125" i="8"/>
  <c r="Q124" i="8"/>
  <c r="O124" i="8"/>
  <c r="N124" i="8"/>
  <c r="M124" i="8"/>
  <c r="L124" i="8"/>
  <c r="J124" i="8"/>
  <c r="I124" i="8"/>
  <c r="H124" i="8"/>
  <c r="G124" i="8"/>
  <c r="F124" i="8"/>
  <c r="E124" i="8"/>
  <c r="D124" i="8"/>
  <c r="C124" i="8"/>
  <c r="Q123" i="8"/>
  <c r="O123" i="8"/>
  <c r="N123" i="8"/>
  <c r="M123" i="8"/>
  <c r="L123" i="8"/>
  <c r="J123" i="8"/>
  <c r="I123" i="8"/>
  <c r="H123" i="8"/>
  <c r="G123" i="8"/>
  <c r="F123" i="8"/>
  <c r="E123" i="8"/>
  <c r="D123" i="8"/>
  <c r="C123" i="8"/>
  <c r="Q122" i="8"/>
  <c r="O122" i="8"/>
  <c r="N122" i="8"/>
  <c r="M122" i="8"/>
  <c r="L122" i="8"/>
  <c r="J122" i="8"/>
  <c r="I122" i="8"/>
  <c r="H122" i="8"/>
  <c r="G122" i="8"/>
  <c r="F122" i="8"/>
  <c r="E122" i="8"/>
  <c r="D122" i="8"/>
  <c r="C122" i="8"/>
  <c r="Q121" i="8"/>
  <c r="O121" i="8"/>
  <c r="N121" i="8"/>
  <c r="M121" i="8"/>
  <c r="L121" i="8"/>
  <c r="J121" i="8"/>
  <c r="I121" i="8"/>
  <c r="H121" i="8"/>
  <c r="G121" i="8"/>
  <c r="F121" i="8"/>
  <c r="E121" i="8"/>
  <c r="D121" i="8"/>
  <c r="C121" i="8"/>
  <c r="Q120" i="8"/>
  <c r="O120" i="8"/>
  <c r="N120" i="8"/>
  <c r="M120" i="8"/>
  <c r="L120" i="8"/>
  <c r="J120" i="8"/>
  <c r="I120" i="8"/>
  <c r="H120" i="8"/>
  <c r="G120" i="8"/>
  <c r="F120" i="8"/>
  <c r="E120" i="8"/>
  <c r="D120" i="8"/>
  <c r="C120" i="8"/>
  <c r="Q119" i="8"/>
  <c r="O119" i="8"/>
  <c r="N119" i="8"/>
  <c r="M119" i="8"/>
  <c r="L119" i="8"/>
  <c r="J119" i="8"/>
  <c r="I119" i="8"/>
  <c r="H119" i="8"/>
  <c r="G119" i="8"/>
  <c r="F119" i="8"/>
  <c r="E119" i="8"/>
  <c r="D119" i="8"/>
  <c r="C119" i="8"/>
  <c r="Q118" i="8"/>
  <c r="O118" i="8"/>
  <c r="N118" i="8"/>
  <c r="M118" i="8"/>
  <c r="L118" i="8"/>
  <c r="J118" i="8"/>
  <c r="I118" i="8"/>
  <c r="H118" i="8"/>
  <c r="G118" i="8"/>
  <c r="F118" i="8"/>
  <c r="E118" i="8"/>
  <c r="D118" i="8"/>
  <c r="C118" i="8"/>
  <c r="Q117" i="8"/>
  <c r="O117" i="8"/>
  <c r="N117" i="8"/>
  <c r="M117" i="8"/>
  <c r="L117" i="8"/>
  <c r="J117" i="8"/>
  <c r="I117" i="8"/>
  <c r="H117" i="8"/>
  <c r="G117" i="8"/>
  <c r="F117" i="8"/>
  <c r="E117" i="8"/>
  <c r="D117" i="8"/>
  <c r="C117" i="8"/>
  <c r="Q116" i="8"/>
  <c r="O116" i="8"/>
  <c r="N116" i="8"/>
  <c r="M116" i="8"/>
  <c r="L116" i="8"/>
  <c r="J116" i="8"/>
  <c r="I116" i="8"/>
  <c r="H116" i="8"/>
  <c r="G116" i="8"/>
  <c r="F116" i="8"/>
  <c r="E116" i="8"/>
  <c r="D116" i="8"/>
  <c r="C116" i="8"/>
  <c r="Q115" i="8"/>
  <c r="O115" i="8"/>
  <c r="N115" i="8"/>
  <c r="M115" i="8"/>
  <c r="L115" i="8"/>
  <c r="J115" i="8"/>
  <c r="I115" i="8"/>
  <c r="H115" i="8"/>
  <c r="G115" i="8"/>
  <c r="F115" i="8"/>
  <c r="E115" i="8"/>
  <c r="D115" i="8"/>
  <c r="C115" i="8"/>
  <c r="Q114" i="8"/>
  <c r="O114" i="8"/>
  <c r="N114" i="8"/>
  <c r="M114" i="8"/>
  <c r="L114" i="8"/>
  <c r="J114" i="8"/>
  <c r="I114" i="8"/>
  <c r="H114" i="8"/>
  <c r="G114" i="8"/>
  <c r="F114" i="8"/>
  <c r="E114" i="8"/>
  <c r="D114" i="8"/>
  <c r="C114" i="8"/>
  <c r="Q113" i="8"/>
  <c r="O113" i="8"/>
  <c r="N113" i="8"/>
  <c r="M113" i="8"/>
  <c r="L113" i="8"/>
  <c r="J113" i="8"/>
  <c r="I113" i="8"/>
  <c r="H113" i="8"/>
  <c r="G113" i="8"/>
  <c r="F113" i="8"/>
  <c r="E113" i="8"/>
  <c r="D113" i="8"/>
  <c r="C113" i="8"/>
  <c r="Q112" i="8"/>
  <c r="O112" i="8"/>
  <c r="N112" i="8"/>
  <c r="M112" i="8"/>
  <c r="L112" i="8"/>
  <c r="J112" i="8"/>
  <c r="I112" i="8"/>
  <c r="H112" i="8"/>
  <c r="G112" i="8"/>
  <c r="F112" i="8"/>
  <c r="E112" i="8"/>
  <c r="D112" i="8"/>
  <c r="C112" i="8"/>
  <c r="Q111" i="8"/>
  <c r="O111" i="8"/>
  <c r="N111" i="8"/>
  <c r="M111" i="8"/>
  <c r="L111" i="8"/>
  <c r="J111" i="8"/>
  <c r="I111" i="8"/>
  <c r="H111" i="8"/>
  <c r="G111" i="8"/>
  <c r="F111" i="8"/>
  <c r="E111" i="8"/>
  <c r="D111" i="8"/>
  <c r="C111" i="8"/>
  <c r="Q110" i="8"/>
  <c r="O110" i="8"/>
  <c r="N110" i="8"/>
  <c r="M110" i="8"/>
  <c r="L110" i="8"/>
  <c r="J110" i="8"/>
  <c r="I110" i="8"/>
  <c r="H110" i="8"/>
  <c r="G110" i="8"/>
  <c r="F110" i="8"/>
  <c r="E110" i="8"/>
  <c r="D110" i="8"/>
  <c r="C110" i="8"/>
  <c r="Q109" i="8"/>
  <c r="O109" i="8"/>
  <c r="N109" i="8"/>
  <c r="M109" i="8"/>
  <c r="L109" i="8"/>
  <c r="J109" i="8"/>
  <c r="I109" i="8"/>
  <c r="H109" i="8"/>
  <c r="G109" i="8"/>
  <c r="F109" i="8"/>
  <c r="E109" i="8"/>
  <c r="D109" i="8"/>
  <c r="C109" i="8"/>
  <c r="Q108" i="8"/>
  <c r="O108" i="8"/>
  <c r="N108" i="8"/>
  <c r="M108" i="8"/>
  <c r="L108" i="8"/>
  <c r="J108" i="8"/>
  <c r="I108" i="8"/>
  <c r="H108" i="8"/>
  <c r="G108" i="8"/>
  <c r="F108" i="8"/>
  <c r="E108" i="8"/>
  <c r="D108" i="8"/>
  <c r="C108" i="8"/>
  <c r="Q107" i="8"/>
  <c r="O107" i="8"/>
  <c r="N107" i="8"/>
  <c r="M107" i="8"/>
  <c r="L107" i="8"/>
  <c r="J107" i="8"/>
  <c r="I107" i="8"/>
  <c r="H107" i="8"/>
  <c r="G107" i="8"/>
  <c r="F107" i="8"/>
  <c r="E107" i="8"/>
  <c r="D107" i="8"/>
  <c r="C107" i="8"/>
  <c r="Q106" i="8"/>
  <c r="O106" i="8"/>
  <c r="N106" i="8"/>
  <c r="M106" i="8"/>
  <c r="L106" i="8"/>
  <c r="J106" i="8"/>
  <c r="I106" i="8"/>
  <c r="H106" i="8"/>
  <c r="G106" i="8"/>
  <c r="F106" i="8"/>
  <c r="E106" i="8"/>
  <c r="D106" i="8"/>
  <c r="C106" i="8"/>
  <c r="Q105" i="8"/>
  <c r="O105" i="8"/>
  <c r="N105" i="8"/>
  <c r="M105" i="8"/>
  <c r="L105" i="8"/>
  <c r="J105" i="8"/>
  <c r="I105" i="8"/>
  <c r="H105" i="8"/>
  <c r="G105" i="8"/>
  <c r="F105" i="8"/>
  <c r="E105" i="8"/>
  <c r="D105" i="8"/>
  <c r="C105" i="8"/>
  <c r="Q104" i="8"/>
  <c r="O104" i="8"/>
  <c r="N104" i="8"/>
  <c r="M104" i="8"/>
  <c r="L104" i="8"/>
  <c r="J104" i="8"/>
  <c r="I104" i="8"/>
  <c r="H104" i="8"/>
  <c r="G104" i="8"/>
  <c r="F104" i="8"/>
  <c r="E104" i="8"/>
  <c r="D104" i="8"/>
  <c r="C104" i="8"/>
  <c r="Q103" i="8"/>
  <c r="O103" i="8"/>
  <c r="N103" i="8"/>
  <c r="M103" i="8"/>
  <c r="L103" i="8"/>
  <c r="J103" i="8"/>
  <c r="I103" i="8"/>
  <c r="H103" i="8"/>
  <c r="G103" i="8"/>
  <c r="F103" i="8"/>
  <c r="E103" i="8"/>
  <c r="D103" i="8"/>
  <c r="C103" i="8"/>
  <c r="Q102" i="8"/>
  <c r="O102" i="8"/>
  <c r="N102" i="8"/>
  <c r="M102" i="8"/>
  <c r="L102" i="8"/>
  <c r="J102" i="8"/>
  <c r="I102" i="8"/>
  <c r="H102" i="8"/>
  <c r="G102" i="8"/>
  <c r="F102" i="8"/>
  <c r="E102" i="8"/>
  <c r="D102" i="8"/>
  <c r="C102" i="8"/>
  <c r="Q101" i="8"/>
  <c r="O101" i="8"/>
  <c r="N101" i="8"/>
  <c r="M101" i="8"/>
  <c r="L101" i="8"/>
  <c r="J101" i="8"/>
  <c r="I101" i="8"/>
  <c r="H101" i="8"/>
  <c r="G101" i="8"/>
  <c r="F101" i="8"/>
  <c r="E101" i="8"/>
  <c r="D101" i="8"/>
  <c r="C101" i="8"/>
  <c r="Q100" i="8"/>
  <c r="O100" i="8"/>
  <c r="N100" i="8"/>
  <c r="M100" i="8"/>
  <c r="L100" i="8"/>
  <c r="J100" i="8"/>
  <c r="I100" i="8"/>
  <c r="H100" i="8"/>
  <c r="G100" i="8"/>
  <c r="F100" i="8"/>
  <c r="E100" i="8"/>
  <c r="D100" i="8"/>
  <c r="C100" i="8"/>
  <c r="Q99" i="8"/>
  <c r="O99" i="8"/>
  <c r="N99" i="8"/>
  <c r="M99" i="8"/>
  <c r="L99" i="8"/>
  <c r="J99" i="8"/>
  <c r="I99" i="8"/>
  <c r="H99" i="8"/>
  <c r="G99" i="8"/>
  <c r="F99" i="8"/>
  <c r="E99" i="8"/>
  <c r="D99" i="8"/>
  <c r="C99" i="8"/>
  <c r="Q98" i="8"/>
  <c r="O98" i="8"/>
  <c r="N98" i="8"/>
  <c r="M98" i="8"/>
  <c r="L98" i="8"/>
  <c r="J98" i="8"/>
  <c r="I98" i="8"/>
  <c r="H98" i="8"/>
  <c r="G98" i="8"/>
  <c r="F98" i="8"/>
  <c r="E98" i="8"/>
  <c r="D98" i="8"/>
  <c r="C98" i="8"/>
  <c r="Q97" i="8"/>
  <c r="O97" i="8"/>
  <c r="N97" i="8"/>
  <c r="M97" i="8"/>
  <c r="L97" i="8"/>
  <c r="J97" i="8"/>
  <c r="I97" i="8"/>
  <c r="H97" i="8"/>
  <c r="G97" i="8"/>
  <c r="F97" i="8"/>
  <c r="E97" i="8"/>
  <c r="D97" i="8"/>
  <c r="C97" i="8"/>
  <c r="Q96" i="8"/>
  <c r="O96" i="8"/>
  <c r="N96" i="8"/>
  <c r="M96" i="8"/>
  <c r="L96" i="8"/>
  <c r="J96" i="8"/>
  <c r="I96" i="8"/>
  <c r="H96" i="8"/>
  <c r="G96" i="8"/>
  <c r="F96" i="8"/>
  <c r="E96" i="8"/>
  <c r="D96" i="8"/>
  <c r="C96" i="8"/>
  <c r="Q95" i="8"/>
  <c r="O95" i="8"/>
  <c r="N95" i="8"/>
  <c r="M95" i="8"/>
  <c r="L95" i="8"/>
  <c r="J95" i="8"/>
  <c r="I95" i="8"/>
  <c r="H95" i="8"/>
  <c r="G95" i="8"/>
  <c r="F95" i="8"/>
  <c r="E95" i="8"/>
  <c r="D95" i="8"/>
  <c r="C95" i="8"/>
  <c r="Q94" i="8"/>
  <c r="O94" i="8"/>
  <c r="N94" i="8"/>
  <c r="M94" i="8"/>
  <c r="L94" i="8"/>
  <c r="J94" i="8"/>
  <c r="I94" i="8"/>
  <c r="H94" i="8"/>
  <c r="G94" i="8"/>
  <c r="F94" i="8"/>
  <c r="E94" i="8"/>
  <c r="D94" i="8"/>
  <c r="C94" i="8"/>
  <c r="Q93" i="8"/>
  <c r="O93" i="8"/>
  <c r="N93" i="8"/>
  <c r="M93" i="8"/>
  <c r="L93" i="8"/>
  <c r="J93" i="8"/>
  <c r="I93" i="8"/>
  <c r="H93" i="8"/>
  <c r="G93" i="8"/>
  <c r="F93" i="8"/>
  <c r="E93" i="8"/>
  <c r="D93" i="8"/>
  <c r="C93" i="8"/>
  <c r="Q92" i="8"/>
  <c r="O92" i="8"/>
  <c r="N92" i="8"/>
  <c r="M92" i="8"/>
  <c r="L92" i="8"/>
  <c r="J92" i="8"/>
  <c r="I92" i="8"/>
  <c r="H92" i="8"/>
  <c r="G92" i="8"/>
  <c r="F92" i="8"/>
  <c r="E92" i="8"/>
  <c r="D92" i="8"/>
  <c r="C92" i="8"/>
  <c r="Q91" i="8"/>
  <c r="O91" i="8"/>
  <c r="N91" i="8"/>
  <c r="M91" i="8"/>
  <c r="L91" i="8"/>
  <c r="J91" i="8"/>
  <c r="I91" i="8"/>
  <c r="H91" i="8"/>
  <c r="G91" i="8"/>
  <c r="F91" i="8"/>
  <c r="E91" i="8"/>
  <c r="D91" i="8"/>
  <c r="C91" i="8"/>
  <c r="Q90" i="8"/>
  <c r="O90" i="8"/>
  <c r="N90" i="8"/>
  <c r="M90" i="8"/>
  <c r="L90" i="8"/>
  <c r="J90" i="8"/>
  <c r="I90" i="8"/>
  <c r="H90" i="8"/>
  <c r="G90" i="8"/>
  <c r="F90" i="8"/>
  <c r="E90" i="8"/>
  <c r="D90" i="8"/>
  <c r="C90" i="8"/>
  <c r="Q89" i="8"/>
  <c r="O89" i="8"/>
  <c r="N89" i="8"/>
  <c r="M89" i="8"/>
  <c r="L89" i="8"/>
  <c r="J89" i="8"/>
  <c r="I89" i="8"/>
  <c r="H89" i="8"/>
  <c r="G89" i="8"/>
  <c r="F89" i="8"/>
  <c r="E89" i="8"/>
  <c r="D89" i="8"/>
  <c r="C89" i="8"/>
  <c r="Q88" i="8"/>
  <c r="O88" i="8"/>
  <c r="N88" i="8"/>
  <c r="M88" i="8"/>
  <c r="L88" i="8"/>
  <c r="J88" i="8"/>
  <c r="I88" i="8"/>
  <c r="H88" i="8"/>
  <c r="G88" i="8"/>
  <c r="F88" i="8"/>
  <c r="E88" i="8"/>
  <c r="D88" i="8"/>
  <c r="C88" i="8"/>
  <c r="Q87" i="8"/>
  <c r="O87" i="8"/>
  <c r="N87" i="8"/>
  <c r="M87" i="8"/>
  <c r="L87" i="8"/>
  <c r="J87" i="8"/>
  <c r="I87" i="8"/>
  <c r="H87" i="8"/>
  <c r="G87" i="8"/>
  <c r="F87" i="8"/>
  <c r="E87" i="8"/>
  <c r="D87" i="8"/>
  <c r="C87" i="8"/>
  <c r="Q86" i="8"/>
  <c r="O86" i="8"/>
  <c r="N86" i="8"/>
  <c r="M86" i="8"/>
  <c r="L86" i="8"/>
  <c r="J86" i="8"/>
  <c r="I86" i="8"/>
  <c r="H86" i="8"/>
  <c r="G86" i="8"/>
  <c r="F86" i="8"/>
  <c r="E86" i="8"/>
  <c r="D86" i="8"/>
  <c r="C86" i="8"/>
  <c r="Q85" i="8"/>
  <c r="O85" i="8"/>
  <c r="N85" i="8"/>
  <c r="M85" i="8"/>
  <c r="L85" i="8"/>
  <c r="J85" i="8"/>
  <c r="I85" i="8"/>
  <c r="H85" i="8"/>
  <c r="G85" i="8"/>
  <c r="F85" i="8"/>
  <c r="E85" i="8"/>
  <c r="D85" i="8"/>
  <c r="C85" i="8"/>
  <c r="Q84" i="8"/>
  <c r="O84" i="8"/>
  <c r="N84" i="8"/>
  <c r="M84" i="8"/>
  <c r="L84" i="8"/>
  <c r="J84" i="8"/>
  <c r="I84" i="8"/>
  <c r="H84" i="8"/>
  <c r="G84" i="8"/>
  <c r="F84" i="8"/>
  <c r="E84" i="8"/>
  <c r="D84" i="8"/>
  <c r="C84" i="8"/>
  <c r="Q83" i="8"/>
  <c r="O83" i="8"/>
  <c r="N83" i="8"/>
  <c r="M83" i="8"/>
  <c r="L83" i="8"/>
  <c r="J83" i="8"/>
  <c r="I83" i="8"/>
  <c r="H83" i="8"/>
  <c r="G83" i="8"/>
  <c r="F83" i="8"/>
  <c r="E83" i="8"/>
  <c r="D83" i="8"/>
  <c r="C83" i="8"/>
  <c r="Q82" i="8"/>
  <c r="O82" i="8"/>
  <c r="N82" i="8"/>
  <c r="M82" i="8"/>
  <c r="L82" i="8"/>
  <c r="J82" i="8"/>
  <c r="I82" i="8"/>
  <c r="H82" i="8"/>
  <c r="G82" i="8"/>
  <c r="F82" i="8"/>
  <c r="E82" i="8"/>
  <c r="D82" i="8"/>
  <c r="C82" i="8"/>
  <c r="Q81" i="8"/>
  <c r="O81" i="8"/>
  <c r="N81" i="8"/>
  <c r="M81" i="8"/>
  <c r="L81" i="8"/>
  <c r="J81" i="8"/>
  <c r="I81" i="8"/>
  <c r="H81" i="8"/>
  <c r="G81" i="8"/>
  <c r="F81" i="8"/>
  <c r="E81" i="8"/>
  <c r="D81" i="8"/>
  <c r="C81" i="8"/>
  <c r="Q80" i="8"/>
  <c r="O80" i="8"/>
  <c r="N80" i="8"/>
  <c r="M80" i="8"/>
  <c r="L80" i="8"/>
  <c r="J80" i="8"/>
  <c r="I80" i="8"/>
  <c r="H80" i="8"/>
  <c r="G80" i="8"/>
  <c r="F80" i="8"/>
  <c r="E80" i="8"/>
  <c r="D80" i="8"/>
  <c r="C80" i="8"/>
  <c r="Q79" i="8"/>
  <c r="O79" i="8"/>
  <c r="N79" i="8"/>
  <c r="M79" i="8"/>
  <c r="L79" i="8"/>
  <c r="J79" i="8"/>
  <c r="I79" i="8"/>
  <c r="H79" i="8"/>
  <c r="G79" i="8"/>
  <c r="F79" i="8"/>
  <c r="E79" i="8"/>
  <c r="D79" i="8"/>
  <c r="C79" i="8"/>
  <c r="Q78" i="8"/>
  <c r="O78" i="8"/>
  <c r="N78" i="8"/>
  <c r="M78" i="8"/>
  <c r="L78" i="8"/>
  <c r="J78" i="8"/>
  <c r="I78" i="8"/>
  <c r="H78" i="8"/>
  <c r="G78" i="8"/>
  <c r="F78" i="8"/>
  <c r="E78" i="8"/>
  <c r="D78" i="8"/>
  <c r="C78" i="8"/>
  <c r="Q77" i="8"/>
  <c r="O77" i="8"/>
  <c r="N77" i="8"/>
  <c r="M77" i="8"/>
  <c r="L77" i="8"/>
  <c r="J77" i="8"/>
  <c r="I77" i="8"/>
  <c r="H77" i="8"/>
  <c r="G77" i="8"/>
  <c r="F77" i="8"/>
  <c r="E77" i="8"/>
  <c r="D77" i="8"/>
  <c r="C77" i="8"/>
  <c r="Q76" i="8"/>
  <c r="O76" i="8"/>
  <c r="N76" i="8"/>
  <c r="M76" i="8"/>
  <c r="L76" i="8"/>
  <c r="J76" i="8"/>
  <c r="I76" i="8"/>
  <c r="H76" i="8"/>
  <c r="G76" i="8"/>
  <c r="F76" i="8"/>
  <c r="E76" i="8"/>
  <c r="D76" i="8"/>
  <c r="C76" i="8"/>
  <c r="Q75" i="8"/>
  <c r="O75" i="8"/>
  <c r="N75" i="8"/>
  <c r="M75" i="8"/>
  <c r="L75" i="8"/>
  <c r="J75" i="8"/>
  <c r="I75" i="8"/>
  <c r="H75" i="8"/>
  <c r="G75" i="8"/>
  <c r="F75" i="8"/>
  <c r="E75" i="8"/>
  <c r="D75" i="8"/>
  <c r="C75" i="8"/>
  <c r="Q74" i="8"/>
  <c r="O74" i="8"/>
  <c r="N74" i="8"/>
  <c r="M74" i="8"/>
  <c r="L74" i="8"/>
  <c r="J74" i="8"/>
  <c r="I74" i="8"/>
  <c r="H74" i="8"/>
  <c r="G74" i="8"/>
  <c r="F74" i="8"/>
  <c r="E74" i="8"/>
  <c r="D74" i="8"/>
  <c r="C74" i="8"/>
  <c r="Q73" i="8"/>
  <c r="O73" i="8"/>
  <c r="N73" i="8"/>
  <c r="M73" i="8"/>
  <c r="L73" i="8"/>
  <c r="J73" i="8"/>
  <c r="I73" i="8"/>
  <c r="H73" i="8"/>
  <c r="G73" i="8"/>
  <c r="F73" i="8"/>
  <c r="E73" i="8"/>
  <c r="D73" i="8"/>
  <c r="C73" i="8"/>
  <c r="Q72" i="8"/>
  <c r="O72" i="8"/>
  <c r="N72" i="8"/>
  <c r="M72" i="8"/>
  <c r="L72" i="8"/>
  <c r="J72" i="8"/>
  <c r="I72" i="8"/>
  <c r="H72" i="8"/>
  <c r="G72" i="8"/>
  <c r="F72" i="8"/>
  <c r="E72" i="8"/>
  <c r="D72" i="8"/>
  <c r="C72" i="8"/>
  <c r="Q71" i="8"/>
  <c r="O71" i="8"/>
  <c r="N71" i="8"/>
  <c r="M71" i="8"/>
  <c r="L71" i="8"/>
  <c r="J71" i="8"/>
  <c r="I71" i="8"/>
  <c r="H71" i="8"/>
  <c r="G71" i="8"/>
  <c r="F71" i="8"/>
  <c r="E71" i="8"/>
  <c r="D71" i="8"/>
  <c r="C71" i="8"/>
  <c r="Q70" i="8"/>
  <c r="O70" i="8"/>
  <c r="N70" i="8"/>
  <c r="M70" i="8"/>
  <c r="L70" i="8"/>
  <c r="J70" i="8"/>
  <c r="I70" i="8"/>
  <c r="H70" i="8"/>
  <c r="G70" i="8"/>
  <c r="F70" i="8"/>
  <c r="E70" i="8"/>
  <c r="D70" i="8"/>
  <c r="C70" i="8"/>
  <c r="Q69" i="8"/>
  <c r="O69" i="8"/>
  <c r="N69" i="8"/>
  <c r="M69" i="8"/>
  <c r="L69" i="8"/>
  <c r="J69" i="8"/>
  <c r="I69" i="8"/>
  <c r="H69" i="8"/>
  <c r="G69" i="8"/>
  <c r="F69" i="8"/>
  <c r="E69" i="8"/>
  <c r="D69" i="8"/>
  <c r="C69" i="8"/>
  <c r="Q68" i="8"/>
  <c r="O68" i="8"/>
  <c r="N68" i="8"/>
  <c r="M68" i="8"/>
  <c r="L68" i="8"/>
  <c r="J68" i="8"/>
  <c r="I68" i="8"/>
  <c r="H68" i="8"/>
  <c r="G68" i="8"/>
  <c r="F68" i="8"/>
  <c r="E68" i="8"/>
  <c r="D68" i="8"/>
  <c r="C68" i="8"/>
  <c r="Q67" i="8"/>
  <c r="O67" i="8"/>
  <c r="N67" i="8"/>
  <c r="M67" i="8"/>
  <c r="L67" i="8"/>
  <c r="J67" i="8"/>
  <c r="I67" i="8"/>
  <c r="H67" i="8"/>
  <c r="G67" i="8"/>
  <c r="F67" i="8"/>
  <c r="E67" i="8"/>
  <c r="D67" i="8"/>
  <c r="C67" i="8"/>
  <c r="Q66" i="8"/>
  <c r="O66" i="8"/>
  <c r="N66" i="8"/>
  <c r="M66" i="8"/>
  <c r="L66" i="8"/>
  <c r="J66" i="8"/>
  <c r="I66" i="8"/>
  <c r="H66" i="8"/>
  <c r="G66" i="8"/>
  <c r="F66" i="8"/>
  <c r="E66" i="8"/>
  <c r="D66" i="8"/>
  <c r="C66" i="8"/>
  <c r="Q65" i="8"/>
  <c r="O65" i="8"/>
  <c r="N65" i="8"/>
  <c r="M65" i="8"/>
  <c r="L65" i="8"/>
  <c r="J65" i="8"/>
  <c r="I65" i="8"/>
  <c r="H65" i="8"/>
  <c r="G65" i="8"/>
  <c r="F65" i="8"/>
  <c r="E65" i="8"/>
  <c r="D65" i="8"/>
  <c r="C65" i="8"/>
  <c r="Q64" i="8"/>
  <c r="O64" i="8"/>
  <c r="N64" i="8"/>
  <c r="M64" i="8"/>
  <c r="L64" i="8"/>
  <c r="J64" i="8"/>
  <c r="I64" i="8"/>
  <c r="H64" i="8"/>
  <c r="G64" i="8"/>
  <c r="F64" i="8"/>
  <c r="E64" i="8"/>
  <c r="D64" i="8"/>
  <c r="C64" i="8"/>
  <c r="Q63" i="8"/>
  <c r="O63" i="8"/>
  <c r="N63" i="8"/>
  <c r="M63" i="8"/>
  <c r="L63" i="8"/>
  <c r="J63" i="8"/>
  <c r="I63" i="8"/>
  <c r="H63" i="8"/>
  <c r="G63" i="8"/>
  <c r="F63" i="8"/>
  <c r="E63" i="8"/>
  <c r="D63" i="8"/>
  <c r="C63" i="8"/>
  <c r="Q62" i="8"/>
  <c r="O62" i="8"/>
  <c r="N62" i="8"/>
  <c r="M62" i="8"/>
  <c r="L62" i="8"/>
  <c r="J62" i="8"/>
  <c r="I62" i="8"/>
  <c r="H62" i="8"/>
  <c r="G62" i="8"/>
  <c r="F62" i="8"/>
  <c r="E62" i="8"/>
  <c r="D62" i="8"/>
  <c r="C62" i="8"/>
  <c r="Q61" i="8"/>
  <c r="O61" i="8"/>
  <c r="N61" i="8"/>
  <c r="M61" i="8"/>
  <c r="L61" i="8"/>
  <c r="J61" i="8"/>
  <c r="I61" i="8"/>
  <c r="H61" i="8"/>
  <c r="G61" i="8"/>
  <c r="F61" i="8"/>
  <c r="E61" i="8"/>
  <c r="D61" i="8"/>
  <c r="C61" i="8"/>
  <c r="Q60" i="8"/>
  <c r="O60" i="8"/>
  <c r="N60" i="8"/>
  <c r="M60" i="8"/>
  <c r="L60" i="8"/>
  <c r="J60" i="8"/>
  <c r="I60" i="8"/>
  <c r="H60" i="8"/>
  <c r="G60" i="8"/>
  <c r="F60" i="8"/>
  <c r="E60" i="8"/>
  <c r="D60" i="8"/>
  <c r="C60" i="8"/>
  <c r="Q59" i="8"/>
  <c r="O59" i="8"/>
  <c r="N59" i="8"/>
  <c r="M59" i="8"/>
  <c r="L59" i="8"/>
  <c r="J59" i="8"/>
  <c r="I59" i="8"/>
  <c r="H59" i="8"/>
  <c r="G59" i="8"/>
  <c r="F59" i="8"/>
  <c r="E59" i="8"/>
  <c r="D59" i="8"/>
  <c r="C59" i="8"/>
  <c r="Q58" i="8"/>
  <c r="O58" i="8"/>
  <c r="N58" i="8"/>
  <c r="M58" i="8"/>
  <c r="L58" i="8"/>
  <c r="J58" i="8"/>
  <c r="I58" i="8"/>
  <c r="H58" i="8"/>
  <c r="G58" i="8"/>
  <c r="F58" i="8"/>
  <c r="E58" i="8"/>
  <c r="D58" i="8"/>
  <c r="C58" i="8"/>
  <c r="Q57" i="8"/>
  <c r="O57" i="8"/>
  <c r="N57" i="8"/>
  <c r="M57" i="8"/>
  <c r="L57" i="8"/>
  <c r="J57" i="8"/>
  <c r="I57" i="8"/>
  <c r="H57" i="8"/>
  <c r="G57" i="8"/>
  <c r="F57" i="8"/>
  <c r="E57" i="8"/>
  <c r="D57" i="8"/>
  <c r="C57" i="8"/>
  <c r="Q56" i="8"/>
  <c r="O56" i="8"/>
  <c r="N56" i="8"/>
  <c r="M56" i="8"/>
  <c r="L56" i="8"/>
  <c r="J56" i="8"/>
  <c r="I56" i="8"/>
  <c r="H56" i="8"/>
  <c r="G56" i="8"/>
  <c r="F56" i="8"/>
  <c r="E56" i="8"/>
  <c r="D56" i="8"/>
  <c r="C56" i="8"/>
  <c r="Q55" i="8"/>
  <c r="O55" i="8"/>
  <c r="N55" i="8"/>
  <c r="M55" i="8"/>
  <c r="L55" i="8"/>
  <c r="J55" i="8"/>
  <c r="I55" i="8"/>
  <c r="H55" i="8"/>
  <c r="G55" i="8"/>
  <c r="F55" i="8"/>
  <c r="E55" i="8"/>
  <c r="D55" i="8"/>
  <c r="C55" i="8"/>
  <c r="Q54" i="8"/>
  <c r="O54" i="8"/>
  <c r="N54" i="8"/>
  <c r="M54" i="8"/>
  <c r="L54" i="8"/>
  <c r="J54" i="8"/>
  <c r="I54" i="8"/>
  <c r="H54" i="8"/>
  <c r="G54" i="8"/>
  <c r="F54" i="8"/>
  <c r="E54" i="8"/>
  <c r="D54" i="8"/>
  <c r="C54" i="8"/>
  <c r="Q53" i="8"/>
  <c r="O53" i="8"/>
  <c r="N53" i="8"/>
  <c r="M53" i="8"/>
  <c r="L53" i="8"/>
  <c r="J53" i="8"/>
  <c r="I53" i="8"/>
  <c r="H53" i="8"/>
  <c r="G53" i="8"/>
  <c r="F53" i="8"/>
  <c r="E53" i="8"/>
  <c r="D53" i="8"/>
  <c r="C53" i="8"/>
  <c r="Q52" i="8"/>
  <c r="O52" i="8"/>
  <c r="N52" i="8"/>
  <c r="M52" i="8"/>
  <c r="L52" i="8"/>
  <c r="J52" i="8"/>
  <c r="I52" i="8"/>
  <c r="H52" i="8"/>
  <c r="G52" i="8"/>
  <c r="F52" i="8"/>
  <c r="E52" i="8"/>
  <c r="D52" i="8"/>
  <c r="C52" i="8"/>
  <c r="Q51" i="8"/>
  <c r="O51" i="8"/>
  <c r="N51" i="8"/>
  <c r="M51" i="8"/>
  <c r="L51" i="8"/>
  <c r="J51" i="8"/>
  <c r="I51" i="8"/>
  <c r="H51" i="8"/>
  <c r="G51" i="8"/>
  <c r="F51" i="8"/>
  <c r="E51" i="8"/>
  <c r="D51" i="8"/>
  <c r="C51" i="8"/>
  <c r="Q50" i="8"/>
  <c r="O50" i="8"/>
  <c r="N50" i="8"/>
  <c r="M50" i="8"/>
  <c r="L50" i="8"/>
  <c r="J50" i="8"/>
  <c r="I50" i="8"/>
  <c r="H50" i="8"/>
  <c r="G50" i="8"/>
  <c r="F50" i="8"/>
  <c r="E50" i="8"/>
  <c r="D50" i="8"/>
  <c r="C50" i="8"/>
  <c r="Q49" i="8"/>
  <c r="O49" i="8"/>
  <c r="N49" i="8"/>
  <c r="M49" i="8"/>
  <c r="L49" i="8"/>
  <c r="J49" i="8"/>
  <c r="I49" i="8"/>
  <c r="H49" i="8"/>
  <c r="G49" i="8"/>
  <c r="F49" i="8"/>
  <c r="E49" i="8"/>
  <c r="D49" i="8"/>
  <c r="C49" i="8"/>
  <c r="Q48" i="8"/>
  <c r="O48" i="8"/>
  <c r="N48" i="8"/>
  <c r="M48" i="8"/>
  <c r="L48" i="8"/>
  <c r="J48" i="8"/>
  <c r="I48" i="8"/>
  <c r="H48" i="8"/>
  <c r="G48" i="8"/>
  <c r="F48" i="8"/>
  <c r="E48" i="8"/>
  <c r="D48" i="8"/>
  <c r="C48" i="8"/>
  <c r="Q47" i="8"/>
  <c r="O47" i="8"/>
  <c r="N47" i="8"/>
  <c r="M47" i="8"/>
  <c r="L47" i="8"/>
  <c r="J47" i="8"/>
  <c r="I47" i="8"/>
  <c r="H47" i="8"/>
  <c r="G47" i="8"/>
  <c r="F47" i="8"/>
  <c r="E47" i="8"/>
  <c r="D47" i="8"/>
  <c r="C47" i="8"/>
  <c r="Q46" i="8"/>
  <c r="O46" i="8"/>
  <c r="N46" i="8"/>
  <c r="M46" i="8"/>
  <c r="L46" i="8"/>
  <c r="J46" i="8"/>
  <c r="I46" i="8"/>
  <c r="H46" i="8"/>
  <c r="G46" i="8"/>
  <c r="F46" i="8"/>
  <c r="E46" i="8"/>
  <c r="D46" i="8"/>
  <c r="C46" i="8"/>
  <c r="Q45" i="8"/>
  <c r="O45" i="8"/>
  <c r="N45" i="8"/>
  <c r="M45" i="8"/>
  <c r="L45" i="8"/>
  <c r="J45" i="8"/>
  <c r="I45" i="8"/>
  <c r="H45" i="8"/>
  <c r="G45" i="8"/>
  <c r="F45" i="8"/>
  <c r="E45" i="8"/>
  <c r="D45" i="8"/>
  <c r="C45" i="8"/>
  <c r="Q44" i="8"/>
  <c r="O44" i="8"/>
  <c r="N44" i="8"/>
  <c r="M44" i="8"/>
  <c r="L44" i="8"/>
  <c r="J44" i="8"/>
  <c r="I44" i="8"/>
  <c r="H44" i="8"/>
  <c r="G44" i="8"/>
  <c r="F44" i="8"/>
  <c r="E44" i="8"/>
  <c r="D44" i="8"/>
  <c r="C44" i="8"/>
  <c r="Q43" i="8"/>
  <c r="O43" i="8"/>
  <c r="N43" i="8"/>
  <c r="M43" i="8"/>
  <c r="L43" i="8"/>
  <c r="J43" i="8"/>
  <c r="I43" i="8"/>
  <c r="H43" i="8"/>
  <c r="G43" i="8"/>
  <c r="F43" i="8"/>
  <c r="E43" i="8"/>
  <c r="D43" i="8"/>
  <c r="C43" i="8"/>
  <c r="Q42" i="8"/>
  <c r="O42" i="8"/>
  <c r="N42" i="8"/>
  <c r="M42" i="8"/>
  <c r="L42" i="8"/>
  <c r="J42" i="8"/>
  <c r="I42" i="8"/>
  <c r="H42" i="8"/>
  <c r="G42" i="8"/>
  <c r="F42" i="8"/>
  <c r="E42" i="8"/>
  <c r="D42" i="8"/>
  <c r="C42" i="8"/>
  <c r="Q41" i="8"/>
  <c r="O41" i="8"/>
  <c r="N41" i="8"/>
  <c r="M41" i="8"/>
  <c r="L41" i="8"/>
  <c r="J41" i="8"/>
  <c r="I41" i="8"/>
  <c r="H41" i="8"/>
  <c r="G41" i="8"/>
  <c r="F41" i="8"/>
  <c r="E41" i="8"/>
  <c r="D41" i="8"/>
  <c r="C41" i="8"/>
  <c r="Q40" i="8"/>
  <c r="O40" i="8"/>
  <c r="N40" i="8"/>
  <c r="M40" i="8"/>
  <c r="L40" i="8"/>
  <c r="J40" i="8"/>
  <c r="I40" i="8"/>
  <c r="H40" i="8"/>
  <c r="G40" i="8"/>
  <c r="F40" i="8"/>
  <c r="E40" i="8"/>
  <c r="D40" i="8"/>
  <c r="C40" i="8"/>
  <c r="Q39" i="8"/>
  <c r="O39" i="8"/>
  <c r="N39" i="8"/>
  <c r="M39" i="8"/>
  <c r="L39" i="8"/>
  <c r="J39" i="8"/>
  <c r="I39" i="8"/>
  <c r="H39" i="8"/>
  <c r="G39" i="8"/>
  <c r="F39" i="8"/>
  <c r="E39" i="8"/>
  <c r="D39" i="8"/>
  <c r="C39" i="8"/>
  <c r="Q38" i="8"/>
  <c r="O38" i="8"/>
  <c r="N38" i="8"/>
  <c r="M38" i="8"/>
  <c r="L38" i="8"/>
  <c r="J38" i="8"/>
  <c r="I38" i="8"/>
  <c r="H38" i="8"/>
  <c r="G38" i="8"/>
  <c r="F38" i="8"/>
  <c r="E38" i="8"/>
  <c r="D38" i="8"/>
  <c r="C38" i="8"/>
  <c r="Q37" i="8"/>
  <c r="O37" i="8"/>
  <c r="N37" i="8"/>
  <c r="M37" i="8"/>
  <c r="L37" i="8"/>
  <c r="J37" i="8"/>
  <c r="I37" i="8"/>
  <c r="H37" i="8"/>
  <c r="G37" i="8"/>
  <c r="F37" i="8"/>
  <c r="E37" i="8"/>
  <c r="D37" i="8"/>
  <c r="C37" i="8"/>
  <c r="Q36" i="8"/>
  <c r="O36" i="8"/>
  <c r="N36" i="8"/>
  <c r="M36" i="8"/>
  <c r="L36" i="8"/>
  <c r="J36" i="8"/>
  <c r="I36" i="8"/>
  <c r="H36" i="8"/>
  <c r="G36" i="8"/>
  <c r="F36" i="8"/>
  <c r="E36" i="8"/>
  <c r="D36" i="8"/>
  <c r="C36" i="8"/>
  <c r="Q35" i="8"/>
  <c r="O35" i="8"/>
  <c r="N35" i="8"/>
  <c r="M35" i="8"/>
  <c r="L35" i="8"/>
  <c r="J35" i="8"/>
  <c r="I35" i="8"/>
  <c r="H35" i="8"/>
  <c r="G35" i="8"/>
  <c r="F35" i="8"/>
  <c r="E35" i="8"/>
  <c r="D35" i="8"/>
  <c r="C35" i="8"/>
  <c r="Q34" i="8"/>
  <c r="O34" i="8"/>
  <c r="N34" i="8"/>
  <c r="M34" i="8"/>
  <c r="L34" i="8"/>
  <c r="J34" i="8"/>
  <c r="I34" i="8"/>
  <c r="H34" i="8"/>
  <c r="G34" i="8"/>
  <c r="F34" i="8"/>
  <c r="E34" i="8"/>
  <c r="D34" i="8"/>
  <c r="C34" i="8"/>
  <c r="Q33" i="8"/>
  <c r="O33" i="8"/>
  <c r="N33" i="8"/>
  <c r="M33" i="8"/>
  <c r="L33" i="8"/>
  <c r="J33" i="8"/>
  <c r="I33" i="8"/>
  <c r="H33" i="8"/>
  <c r="G33" i="8"/>
  <c r="F33" i="8"/>
  <c r="E33" i="8"/>
  <c r="D33" i="8"/>
  <c r="C33" i="8"/>
  <c r="Q32" i="8"/>
  <c r="O32" i="8"/>
  <c r="N32" i="8"/>
  <c r="M32" i="8"/>
  <c r="L32" i="8"/>
  <c r="J32" i="8"/>
  <c r="I32" i="8"/>
  <c r="H32" i="8"/>
  <c r="G32" i="8"/>
  <c r="F32" i="8"/>
  <c r="E32" i="8"/>
  <c r="D32" i="8"/>
  <c r="C32" i="8"/>
  <c r="Q31" i="8"/>
  <c r="O31" i="8"/>
  <c r="N31" i="8"/>
  <c r="M31" i="8"/>
  <c r="L31" i="8"/>
  <c r="J31" i="8"/>
  <c r="I31" i="8"/>
  <c r="H31" i="8"/>
  <c r="G31" i="8"/>
  <c r="F31" i="8"/>
  <c r="E31" i="8"/>
  <c r="D31" i="8"/>
  <c r="C31" i="8"/>
  <c r="Q30" i="8"/>
  <c r="O30" i="8"/>
  <c r="N30" i="8"/>
  <c r="M30" i="8"/>
  <c r="L30" i="8"/>
  <c r="J30" i="8"/>
  <c r="I30" i="8"/>
  <c r="H30" i="8"/>
  <c r="G30" i="8"/>
  <c r="F30" i="8"/>
  <c r="E30" i="8"/>
  <c r="D30" i="8"/>
  <c r="C30" i="8"/>
  <c r="Q29" i="8"/>
  <c r="O29" i="8"/>
  <c r="N29" i="8"/>
  <c r="M29" i="8"/>
  <c r="L29" i="8"/>
  <c r="J29" i="8"/>
  <c r="I29" i="8"/>
  <c r="H29" i="8"/>
  <c r="G29" i="8"/>
  <c r="F29" i="8"/>
  <c r="E29" i="8"/>
  <c r="D29" i="8"/>
  <c r="C29" i="8"/>
  <c r="Q28" i="8"/>
  <c r="O28" i="8"/>
  <c r="N28" i="8"/>
  <c r="M28" i="8"/>
  <c r="L28" i="8"/>
  <c r="J28" i="8"/>
  <c r="I28" i="8"/>
  <c r="H28" i="8"/>
  <c r="G28" i="8"/>
  <c r="F28" i="8"/>
  <c r="E28" i="8"/>
  <c r="D28" i="8"/>
  <c r="C28" i="8"/>
  <c r="Q27" i="8"/>
  <c r="O27" i="8"/>
  <c r="N27" i="8"/>
  <c r="M27" i="8"/>
  <c r="L27" i="8"/>
  <c r="J27" i="8"/>
  <c r="I27" i="8"/>
  <c r="H27" i="8"/>
  <c r="G27" i="8"/>
  <c r="F27" i="8"/>
  <c r="E27" i="8"/>
  <c r="D27" i="8"/>
  <c r="C27" i="8"/>
  <c r="Q26" i="8"/>
  <c r="O26" i="8"/>
  <c r="N26" i="8"/>
  <c r="M26" i="8"/>
  <c r="L26" i="8"/>
  <c r="J26" i="8"/>
  <c r="I26" i="8"/>
  <c r="H26" i="8"/>
  <c r="G26" i="8"/>
  <c r="F26" i="8"/>
  <c r="E26" i="8"/>
  <c r="D26" i="8"/>
  <c r="C26" i="8"/>
  <c r="Q25" i="8"/>
  <c r="O25" i="8"/>
  <c r="N25" i="8"/>
  <c r="M25" i="8"/>
  <c r="L25" i="8"/>
  <c r="J25" i="8"/>
  <c r="I25" i="8"/>
  <c r="H25" i="8"/>
  <c r="G25" i="8"/>
  <c r="F25" i="8"/>
  <c r="E25" i="8"/>
  <c r="D25" i="8"/>
  <c r="C25" i="8"/>
  <c r="Q24" i="8"/>
  <c r="O24" i="8"/>
  <c r="N24" i="8"/>
  <c r="M24" i="8"/>
  <c r="L24" i="8"/>
  <c r="J24" i="8"/>
  <c r="I24" i="8"/>
  <c r="H24" i="8"/>
  <c r="G24" i="8"/>
  <c r="F24" i="8"/>
  <c r="E24" i="8"/>
  <c r="D24" i="8"/>
  <c r="C24" i="8"/>
  <c r="Q23" i="8"/>
  <c r="O23" i="8"/>
  <c r="N23" i="8"/>
  <c r="M23" i="8"/>
  <c r="L23" i="8"/>
  <c r="J23" i="8"/>
  <c r="I23" i="8"/>
  <c r="H23" i="8"/>
  <c r="G23" i="8"/>
  <c r="F23" i="8"/>
  <c r="E23" i="8"/>
  <c r="D23" i="8"/>
  <c r="C23" i="8"/>
  <c r="Q22" i="8"/>
  <c r="O22" i="8"/>
  <c r="N22" i="8"/>
  <c r="M22" i="8"/>
  <c r="L22" i="8"/>
  <c r="J22" i="8"/>
  <c r="I22" i="8"/>
  <c r="H22" i="8"/>
  <c r="G22" i="8"/>
  <c r="F22" i="8"/>
  <c r="E22" i="8"/>
  <c r="D22" i="8"/>
  <c r="C22" i="8"/>
  <c r="Q21" i="8"/>
  <c r="O21" i="8"/>
  <c r="N21" i="8"/>
  <c r="M21" i="8"/>
  <c r="L21" i="8"/>
  <c r="J21" i="8"/>
  <c r="I21" i="8"/>
  <c r="H21" i="8"/>
  <c r="G21" i="8"/>
  <c r="F21" i="8"/>
  <c r="E21" i="8"/>
  <c r="D21" i="8"/>
  <c r="C21" i="8"/>
  <c r="Q20" i="8"/>
  <c r="O20" i="8"/>
  <c r="N20" i="8"/>
  <c r="M20" i="8"/>
  <c r="L20" i="8"/>
  <c r="J20" i="8"/>
  <c r="I20" i="8"/>
  <c r="H20" i="8"/>
  <c r="G20" i="8"/>
  <c r="F20" i="8"/>
  <c r="E20" i="8"/>
  <c r="D20" i="8"/>
  <c r="C20" i="8"/>
  <c r="Q19" i="8"/>
  <c r="O19" i="8"/>
  <c r="N19" i="8"/>
  <c r="M19" i="8"/>
  <c r="L19" i="8"/>
  <c r="J19" i="8"/>
  <c r="I19" i="8"/>
  <c r="H19" i="8"/>
  <c r="G19" i="8"/>
  <c r="F19" i="8"/>
  <c r="E19" i="8"/>
  <c r="D19" i="8"/>
  <c r="C19" i="8"/>
  <c r="Q18" i="8"/>
  <c r="O18" i="8"/>
  <c r="N18" i="8"/>
  <c r="M18" i="8"/>
  <c r="L18" i="8"/>
  <c r="J18" i="8"/>
  <c r="I18" i="8"/>
  <c r="H18" i="8"/>
  <c r="G18" i="8"/>
  <c r="F18" i="8"/>
  <c r="E18" i="8"/>
  <c r="D18" i="8"/>
  <c r="C18" i="8"/>
  <c r="Q17" i="8"/>
  <c r="O17" i="8"/>
  <c r="N17" i="8"/>
  <c r="M17" i="8"/>
  <c r="L17" i="8"/>
  <c r="J17" i="8"/>
  <c r="I17" i="8"/>
  <c r="H17" i="8"/>
  <c r="G17" i="8"/>
  <c r="F17" i="8"/>
  <c r="E17" i="8"/>
  <c r="D17" i="8"/>
  <c r="C17" i="8"/>
  <c r="Q16" i="8"/>
  <c r="O16" i="8"/>
  <c r="N16" i="8"/>
  <c r="M16" i="8"/>
  <c r="L16" i="8"/>
  <c r="J16" i="8"/>
  <c r="I16" i="8"/>
  <c r="H16" i="8"/>
  <c r="G16" i="8"/>
  <c r="F16" i="8"/>
  <c r="E16" i="8"/>
  <c r="D16" i="8"/>
  <c r="C16" i="8"/>
  <c r="Q15" i="8"/>
  <c r="O15" i="8"/>
  <c r="N15" i="8"/>
  <c r="M15" i="8"/>
  <c r="L15" i="8"/>
  <c r="J15" i="8"/>
  <c r="I15" i="8"/>
  <c r="H15" i="8"/>
  <c r="G15" i="8"/>
  <c r="F15" i="8"/>
  <c r="E15" i="8"/>
  <c r="D15" i="8"/>
  <c r="C15" i="8"/>
  <c r="Q14" i="8"/>
  <c r="O14" i="8"/>
  <c r="N14" i="8"/>
  <c r="M14" i="8"/>
  <c r="L14" i="8"/>
  <c r="J14" i="8"/>
  <c r="I14" i="8"/>
  <c r="H14" i="8"/>
  <c r="G14" i="8"/>
  <c r="F14" i="8"/>
  <c r="E14" i="8"/>
  <c r="D14" i="8"/>
  <c r="C14" i="8"/>
  <c r="Q13" i="8"/>
  <c r="O13" i="8"/>
  <c r="N13" i="8"/>
  <c r="M13" i="8"/>
  <c r="L13" i="8"/>
  <c r="J13" i="8"/>
  <c r="I13" i="8"/>
  <c r="H13" i="8"/>
  <c r="G13" i="8"/>
  <c r="F13" i="8"/>
  <c r="E13" i="8"/>
  <c r="D13" i="8"/>
  <c r="C13" i="8"/>
  <c r="Q12" i="8"/>
  <c r="O12" i="8"/>
  <c r="N12" i="8"/>
  <c r="M12" i="8"/>
  <c r="L12" i="8"/>
  <c r="J12" i="8"/>
  <c r="I12" i="8"/>
  <c r="H12" i="8"/>
  <c r="G12" i="8"/>
  <c r="F12" i="8"/>
  <c r="E12" i="8"/>
  <c r="D12" i="8"/>
  <c r="C12" i="8"/>
  <c r="Q11" i="8"/>
  <c r="O11" i="8"/>
  <c r="N11" i="8"/>
  <c r="M11" i="8"/>
  <c r="L11" i="8"/>
  <c r="J11" i="8"/>
  <c r="I11" i="8"/>
  <c r="H11" i="8"/>
  <c r="G11" i="8"/>
  <c r="F11" i="8"/>
  <c r="E11" i="8"/>
  <c r="D11" i="8"/>
  <c r="C11" i="8"/>
  <c r="Q10" i="8"/>
  <c r="O10" i="8"/>
  <c r="N10" i="8"/>
  <c r="M10" i="8"/>
  <c r="L10" i="8"/>
  <c r="J10" i="8"/>
  <c r="I10" i="8"/>
  <c r="H10" i="8"/>
  <c r="G10" i="8"/>
  <c r="F10" i="8"/>
  <c r="E10" i="8"/>
  <c r="D10" i="8"/>
  <c r="C10" i="8"/>
  <c r="Q9" i="8"/>
  <c r="O9" i="8"/>
  <c r="N9" i="8"/>
  <c r="M9" i="8"/>
  <c r="L9" i="8"/>
  <c r="J9" i="8"/>
  <c r="I9" i="8"/>
  <c r="H9" i="8"/>
  <c r="F9" i="8"/>
  <c r="E9" i="8"/>
  <c r="D9" i="8"/>
  <c r="C9" i="8"/>
  <c r="Q8" i="8"/>
  <c r="O8" i="8"/>
  <c r="N8" i="8"/>
  <c r="M8" i="8"/>
  <c r="L8" i="8"/>
  <c r="J8" i="8"/>
  <c r="I8" i="8"/>
  <c r="H8" i="8"/>
  <c r="F8" i="8"/>
  <c r="E8" i="8"/>
  <c r="D8" i="8"/>
  <c r="C8" i="8"/>
  <c r="H12" i="11"/>
  <c r="G12" i="11"/>
  <c r="H11" i="11"/>
  <c r="G11" i="11"/>
  <c r="H15" i="11"/>
  <c r="G15" i="11"/>
  <c r="H30" i="11"/>
  <c r="G30" i="11"/>
  <c r="H17" i="11"/>
  <c r="G17" i="11"/>
  <c r="H38" i="11"/>
  <c r="G38" i="11"/>
  <c r="H28" i="11"/>
  <c r="G28" i="11"/>
  <c r="H42" i="11"/>
  <c r="G42" i="11"/>
  <c r="H19" i="11"/>
  <c r="G19" i="11"/>
  <c r="H46" i="11"/>
  <c r="G46" i="11"/>
  <c r="H24" i="11"/>
  <c r="G24" i="11"/>
  <c r="H23" i="11"/>
  <c r="G23" i="11"/>
  <c r="H45" i="11"/>
  <c r="G45" i="11"/>
  <c r="H44" i="11"/>
  <c r="G44" i="11"/>
  <c r="H43" i="11"/>
  <c r="G43" i="11"/>
  <c r="H41" i="11"/>
  <c r="G41" i="11"/>
  <c r="H40" i="11"/>
  <c r="G40" i="11"/>
  <c r="H39" i="11"/>
  <c r="G39" i="11"/>
  <c r="H33" i="11"/>
  <c r="G33" i="11"/>
  <c r="H34" i="11"/>
  <c r="G34" i="11"/>
  <c r="H37" i="11"/>
  <c r="G37" i="11"/>
  <c r="H36" i="11"/>
  <c r="G36" i="11"/>
  <c r="H35" i="11"/>
  <c r="G35" i="11"/>
  <c r="H32" i="11"/>
  <c r="G32" i="11"/>
  <c r="H31" i="11"/>
  <c r="G31" i="11"/>
  <c r="H29" i="11"/>
  <c r="G29" i="11"/>
  <c r="H26" i="11"/>
  <c r="G26" i="11"/>
  <c r="H25" i="11"/>
  <c r="G25" i="11"/>
  <c r="H27" i="11"/>
  <c r="G27" i="11"/>
  <c r="H22" i="11"/>
  <c r="G22" i="11"/>
  <c r="H21" i="11"/>
  <c r="G21" i="11"/>
  <c r="H20" i="11"/>
  <c r="G20" i="11"/>
  <c r="H18" i="11"/>
  <c r="G18" i="11"/>
  <c r="H16" i="11"/>
  <c r="G16" i="11"/>
  <c r="H14" i="11"/>
  <c r="G14" i="11"/>
  <c r="H13" i="11"/>
  <c r="G13" i="11"/>
  <c r="S127" i="9"/>
  <c r="O127" i="9"/>
  <c r="G127" i="9"/>
  <c r="S126" i="9"/>
  <c r="R126" i="9" s="1"/>
  <c r="O126" i="9"/>
  <c r="G126" i="9"/>
  <c r="S125" i="9"/>
  <c r="R125" i="9" s="1"/>
  <c r="O125" i="9"/>
  <c r="G125" i="9"/>
  <c r="S124" i="9"/>
  <c r="R124" i="9" s="1"/>
  <c r="O124" i="9"/>
  <c r="G124" i="9"/>
  <c r="S123" i="9"/>
  <c r="R123" i="9" s="1"/>
  <c r="O123" i="9"/>
  <c r="G123" i="9"/>
  <c r="S122" i="9"/>
  <c r="R122" i="9" s="1"/>
  <c r="O122" i="9"/>
  <c r="G122" i="9"/>
  <c r="S121" i="9"/>
  <c r="R121" i="9" s="1"/>
  <c r="O121" i="9"/>
  <c r="G121" i="9"/>
  <c r="S120" i="9"/>
  <c r="O120" i="9"/>
  <c r="G120" i="9"/>
  <c r="S119" i="9"/>
  <c r="O119" i="9"/>
  <c r="G119" i="9"/>
  <c r="S118" i="9"/>
  <c r="R118" i="9" s="1"/>
  <c r="O118" i="9"/>
  <c r="G118" i="9"/>
  <c r="S117" i="9"/>
  <c r="R117" i="9" s="1"/>
  <c r="O117" i="9"/>
  <c r="G117" i="9"/>
  <c r="S116" i="9"/>
  <c r="R116" i="9" s="1"/>
  <c r="O116" i="9"/>
  <c r="G116" i="9"/>
  <c r="S115" i="9"/>
  <c r="R115" i="9" s="1"/>
  <c r="O115" i="9"/>
  <c r="G115" i="9"/>
  <c r="S114" i="9"/>
  <c r="R114" i="9" s="1"/>
  <c r="O114" i="9"/>
  <c r="G114" i="9"/>
  <c r="S113" i="9"/>
  <c r="O113" i="9"/>
  <c r="G113" i="9"/>
  <c r="S112" i="9"/>
  <c r="R112" i="9" s="1"/>
  <c r="O112" i="9"/>
  <c r="G112" i="9"/>
  <c r="S111" i="9"/>
  <c r="R111" i="9" s="1"/>
  <c r="O111" i="9"/>
  <c r="G111" i="9"/>
  <c r="S110" i="9"/>
  <c r="R110" i="9" s="1"/>
  <c r="O110" i="9"/>
  <c r="G110" i="9"/>
  <c r="S109" i="9"/>
  <c r="R109" i="9" s="1"/>
  <c r="O109" i="9"/>
  <c r="G109" i="9"/>
  <c r="S108" i="9"/>
  <c r="R108" i="9" s="1"/>
  <c r="O108" i="9"/>
  <c r="G108" i="9"/>
  <c r="S107" i="9"/>
  <c r="O107" i="9"/>
  <c r="G107" i="9"/>
  <c r="S106" i="9"/>
  <c r="R106" i="9" s="1"/>
  <c r="O106" i="9"/>
  <c r="G106" i="9"/>
  <c r="S105" i="9"/>
  <c r="R105" i="9" s="1"/>
  <c r="O105" i="9"/>
  <c r="G105" i="9"/>
  <c r="S104" i="9"/>
  <c r="R104" i="9" s="1"/>
  <c r="O104" i="9"/>
  <c r="G104" i="9"/>
  <c r="S103" i="9"/>
  <c r="R103" i="9" s="1"/>
  <c r="O103" i="9"/>
  <c r="G103" i="9"/>
  <c r="S102" i="9"/>
  <c r="R102" i="9" s="1"/>
  <c r="O102" i="9"/>
  <c r="G102" i="9"/>
  <c r="S101" i="9"/>
  <c r="R101" i="9" s="1"/>
  <c r="O101" i="9"/>
  <c r="G101" i="9"/>
  <c r="S100" i="9"/>
  <c r="R100" i="9" s="1"/>
  <c r="O100" i="9"/>
  <c r="G100" i="9"/>
  <c r="S99" i="9"/>
  <c r="R99" i="9" s="1"/>
  <c r="O99" i="9"/>
  <c r="G99" i="9"/>
  <c r="S98" i="9"/>
  <c r="R98" i="9" s="1"/>
  <c r="O98" i="9"/>
  <c r="G98" i="9"/>
  <c r="S97" i="9"/>
  <c r="R97" i="9" s="1"/>
  <c r="O97" i="9"/>
  <c r="G97" i="9"/>
  <c r="S96" i="9"/>
  <c r="R96" i="9" s="1"/>
  <c r="O96" i="9"/>
  <c r="G96" i="9"/>
  <c r="S95" i="9"/>
  <c r="O95" i="9"/>
  <c r="G95" i="9"/>
  <c r="S94" i="9"/>
  <c r="R94" i="9" s="1"/>
  <c r="O94" i="9"/>
  <c r="G94" i="9"/>
  <c r="S93" i="9"/>
  <c r="R93" i="9" s="1"/>
  <c r="O93" i="9"/>
  <c r="G93" i="9"/>
  <c r="S92" i="9"/>
  <c r="R92" i="9" s="1"/>
  <c r="O92" i="9"/>
  <c r="G92" i="9"/>
  <c r="S91" i="9"/>
  <c r="R91" i="9" s="1"/>
  <c r="O91" i="9"/>
  <c r="G91" i="9"/>
  <c r="S90" i="9"/>
  <c r="R90" i="9" s="1"/>
  <c r="O90" i="9"/>
  <c r="G90" i="9"/>
  <c r="S89" i="9"/>
  <c r="O89" i="9"/>
  <c r="G89" i="9"/>
  <c r="S88" i="9"/>
  <c r="R88" i="9" s="1"/>
  <c r="O88" i="9"/>
  <c r="G88" i="9"/>
  <c r="S87" i="9"/>
  <c r="R87" i="9" s="1"/>
  <c r="O87" i="9"/>
  <c r="G87" i="9"/>
  <c r="S86" i="9"/>
  <c r="R86" i="9" s="1"/>
  <c r="O86" i="9"/>
  <c r="G86" i="9"/>
  <c r="S85" i="9"/>
  <c r="R85" i="9" s="1"/>
  <c r="O85" i="9"/>
  <c r="G85" i="9"/>
  <c r="S84" i="9"/>
  <c r="R84" i="9" s="1"/>
  <c r="O84" i="9"/>
  <c r="G84" i="9"/>
  <c r="S83" i="9"/>
  <c r="O83" i="9"/>
  <c r="G83" i="9"/>
  <c r="S82" i="9"/>
  <c r="O82" i="9"/>
  <c r="G82" i="9"/>
  <c r="S81" i="9"/>
  <c r="R81" i="9" s="1"/>
  <c r="O81" i="9"/>
  <c r="G81" i="9"/>
  <c r="S80" i="9"/>
  <c r="R80" i="9" s="1"/>
  <c r="O80" i="9"/>
  <c r="G80" i="9"/>
  <c r="S79" i="9"/>
  <c r="R79" i="9" s="1"/>
  <c r="O79" i="9"/>
  <c r="G79" i="9"/>
  <c r="S78" i="9"/>
  <c r="R78" i="9" s="1"/>
  <c r="O78" i="9"/>
  <c r="G78" i="9"/>
  <c r="S77" i="9"/>
  <c r="R77" i="9" s="1"/>
  <c r="O77" i="9"/>
  <c r="G77" i="9"/>
  <c r="S76" i="9"/>
  <c r="R76" i="9" s="1"/>
  <c r="O76" i="9"/>
  <c r="G76" i="9"/>
  <c r="S75" i="9"/>
  <c r="R75" i="9" s="1"/>
  <c r="O75" i="9"/>
  <c r="G75" i="9"/>
  <c r="S74" i="9"/>
  <c r="O74" i="9"/>
  <c r="G74" i="9"/>
  <c r="S73" i="9"/>
  <c r="R73" i="9" s="1"/>
  <c r="O73" i="9"/>
  <c r="G73" i="9"/>
  <c r="S72" i="9"/>
  <c r="O72" i="9"/>
  <c r="G72" i="9"/>
  <c r="S71" i="9"/>
  <c r="O71" i="9"/>
  <c r="G71" i="9"/>
  <c r="S70" i="9"/>
  <c r="R70" i="9" s="1"/>
  <c r="O70" i="9"/>
  <c r="G70" i="9"/>
  <c r="S69" i="9"/>
  <c r="R69" i="9" s="1"/>
  <c r="O69" i="9"/>
  <c r="S68" i="9"/>
  <c r="R68" i="9" s="1"/>
  <c r="O68" i="9"/>
  <c r="G68" i="9"/>
  <c r="S67" i="9"/>
  <c r="R67" i="9" s="1"/>
  <c r="O67" i="9"/>
  <c r="G67" i="9"/>
  <c r="S66" i="9"/>
  <c r="R66" i="9" s="1"/>
  <c r="O66" i="9"/>
  <c r="G66" i="9"/>
  <c r="S65" i="9"/>
  <c r="O65" i="9"/>
  <c r="G65" i="9"/>
  <c r="S64" i="9"/>
  <c r="R64" i="9" s="1"/>
  <c r="O64" i="9"/>
  <c r="G64" i="9"/>
  <c r="S63" i="9"/>
  <c r="R63" i="9" s="1"/>
  <c r="O63" i="9"/>
  <c r="G63" i="9"/>
  <c r="S62" i="9"/>
  <c r="R62" i="9" s="1"/>
  <c r="O62" i="9"/>
  <c r="G62" i="9"/>
  <c r="S61" i="9"/>
  <c r="R61" i="9" s="1"/>
  <c r="O61" i="9"/>
  <c r="G61" i="9"/>
  <c r="S60" i="9"/>
  <c r="O60" i="9"/>
  <c r="G60" i="9"/>
  <c r="S59" i="9"/>
  <c r="O59" i="9"/>
  <c r="G59" i="9"/>
  <c r="S58" i="9"/>
  <c r="O58" i="9"/>
  <c r="G58" i="9"/>
  <c r="S57" i="9"/>
  <c r="R57" i="9" s="1"/>
  <c r="O57" i="9"/>
  <c r="G57" i="9"/>
  <c r="S56" i="9"/>
  <c r="R56" i="9" s="1"/>
  <c r="O56" i="9"/>
  <c r="G56" i="9"/>
  <c r="S55" i="9"/>
  <c r="R55" i="9" s="1"/>
  <c r="O55" i="9"/>
  <c r="G55" i="9"/>
  <c r="S54" i="9"/>
  <c r="R54" i="9" s="1"/>
  <c r="O54" i="9"/>
  <c r="G54" i="9"/>
  <c r="S53" i="9"/>
  <c r="R53" i="9" s="1"/>
  <c r="O53" i="9"/>
  <c r="G53" i="9"/>
  <c r="S52" i="9"/>
  <c r="R52" i="9" s="1"/>
  <c r="O52" i="9"/>
  <c r="G52" i="9"/>
  <c r="S51" i="9"/>
  <c r="O51" i="9"/>
  <c r="G51" i="9"/>
  <c r="S50" i="9"/>
  <c r="R50" i="9" s="1"/>
  <c r="O50" i="9"/>
  <c r="G50" i="9"/>
  <c r="S49" i="9"/>
  <c r="R49" i="9" s="1"/>
  <c r="O49" i="9"/>
  <c r="G49" i="9"/>
  <c r="S48" i="9"/>
  <c r="R48" i="9" s="1"/>
  <c r="O48" i="9"/>
  <c r="G48" i="9"/>
  <c r="S47" i="9"/>
  <c r="O47" i="9"/>
  <c r="G47" i="9"/>
  <c r="S46" i="9"/>
  <c r="R46" i="9" s="1"/>
  <c r="O46" i="9"/>
  <c r="G46" i="9"/>
  <c r="S45" i="9"/>
  <c r="R45" i="9" s="1"/>
  <c r="O45" i="9"/>
  <c r="G45" i="9"/>
  <c r="S44" i="9"/>
  <c r="R44" i="9" s="1"/>
  <c r="O44" i="9"/>
  <c r="G44" i="9"/>
  <c r="S43" i="9"/>
  <c r="O43" i="9"/>
  <c r="G43" i="9"/>
  <c r="S42" i="9"/>
  <c r="R42" i="9" s="1"/>
  <c r="O42" i="9"/>
  <c r="G42" i="9"/>
  <c r="S41" i="9"/>
  <c r="R41" i="9" s="1"/>
  <c r="O41" i="9"/>
  <c r="G41" i="9"/>
  <c r="S40" i="9"/>
  <c r="R40" i="9" s="1"/>
  <c r="O40" i="9"/>
  <c r="G40" i="9"/>
  <c r="S39" i="9"/>
  <c r="O39" i="9"/>
  <c r="G39" i="9"/>
  <c r="S38" i="9"/>
  <c r="R38" i="9" s="1"/>
  <c r="O38" i="9"/>
  <c r="G38" i="9"/>
  <c r="S37" i="9"/>
  <c r="R37" i="9" s="1"/>
  <c r="O37" i="9"/>
  <c r="G37" i="9"/>
  <c r="S36" i="9"/>
  <c r="R36" i="9" s="1"/>
  <c r="O36" i="9"/>
  <c r="G36" i="9"/>
  <c r="S35" i="9"/>
  <c r="O35" i="9"/>
  <c r="G35" i="9"/>
  <c r="S34" i="9"/>
  <c r="R34" i="9" s="1"/>
  <c r="O34" i="9"/>
  <c r="G34" i="9"/>
  <c r="S33" i="9"/>
  <c r="R33" i="9" s="1"/>
  <c r="O33" i="9"/>
  <c r="G33" i="9"/>
  <c r="S32" i="9"/>
  <c r="R32" i="9" s="1"/>
  <c r="O32" i="9"/>
  <c r="G32" i="9"/>
  <c r="S31" i="9"/>
  <c r="O31" i="9"/>
  <c r="G31" i="9"/>
  <c r="S30" i="9"/>
  <c r="R30" i="9" s="1"/>
  <c r="O30" i="9"/>
  <c r="G30" i="9"/>
  <c r="S29" i="9"/>
  <c r="R29" i="9" s="1"/>
  <c r="O29" i="9"/>
  <c r="G29" i="9"/>
  <c r="S28" i="9"/>
  <c r="R28" i="9" s="1"/>
  <c r="O28" i="9"/>
  <c r="G28" i="9"/>
  <c r="S27" i="9"/>
  <c r="O27" i="9"/>
  <c r="G27" i="9"/>
  <c r="S26" i="9"/>
  <c r="R26" i="9" s="1"/>
  <c r="O26" i="9"/>
  <c r="G26" i="9"/>
  <c r="S25" i="9"/>
  <c r="R25" i="9" s="1"/>
  <c r="O25" i="9"/>
  <c r="G25" i="9"/>
  <c r="S24" i="9"/>
  <c r="R24" i="9" s="1"/>
  <c r="O24" i="9"/>
  <c r="G24" i="9"/>
  <c r="S23" i="9"/>
  <c r="O23" i="9"/>
  <c r="G23" i="9"/>
  <c r="S22" i="9"/>
  <c r="O22" i="9"/>
  <c r="G22" i="9"/>
  <c r="S21" i="9"/>
  <c r="R21" i="9" s="1"/>
  <c r="O21" i="9"/>
  <c r="G21" i="9"/>
  <c r="S20" i="9"/>
  <c r="R20" i="9" s="1"/>
  <c r="O20" i="9"/>
  <c r="G20" i="9"/>
  <c r="S19" i="9"/>
  <c r="R19" i="9" s="1"/>
  <c r="O19" i="9"/>
  <c r="G19" i="9"/>
  <c r="S18" i="9"/>
  <c r="R18" i="9" s="1"/>
  <c r="O18" i="9"/>
  <c r="G18" i="9"/>
  <c r="S17" i="9"/>
  <c r="R17" i="9" s="1"/>
  <c r="O17" i="9"/>
  <c r="G17" i="9"/>
  <c r="S16" i="9"/>
  <c r="R16" i="9" s="1"/>
  <c r="O16" i="9"/>
  <c r="G16" i="9"/>
  <c r="S15" i="9"/>
  <c r="O15" i="9"/>
  <c r="G15" i="9"/>
  <c r="S14" i="9"/>
  <c r="R14" i="9" s="1"/>
  <c r="O14" i="9"/>
  <c r="G14" i="9"/>
  <c r="S13" i="9"/>
  <c r="R13" i="9" s="1"/>
  <c r="O13" i="9"/>
  <c r="G13" i="9"/>
  <c r="S12" i="9"/>
  <c r="R12" i="9" s="1"/>
  <c r="O12" i="9"/>
  <c r="G12" i="9"/>
  <c r="S11" i="9"/>
  <c r="O11" i="9"/>
  <c r="G11" i="9"/>
  <c r="S10" i="9"/>
  <c r="R10" i="9" s="1"/>
  <c r="O10" i="9"/>
  <c r="G10" i="9"/>
  <c r="S9" i="9"/>
  <c r="R9" i="9" s="1"/>
  <c r="O9" i="9"/>
  <c r="G9" i="9"/>
  <c r="S8" i="9"/>
  <c r="R8" i="9" s="1"/>
  <c r="O8" i="9"/>
  <c r="G8" i="9"/>
  <c r="S7" i="9"/>
  <c r="R7" i="9" s="1"/>
  <c r="O7" i="9"/>
  <c r="G7" i="9"/>
  <c r="S6" i="9"/>
  <c r="R6" i="9" s="1"/>
  <c r="O6" i="9"/>
  <c r="G6" i="9"/>
  <c r="S5" i="9"/>
  <c r="R5" i="9" s="1"/>
  <c r="O5" i="9"/>
  <c r="G5" i="9"/>
  <c r="S4" i="9"/>
  <c r="R4" i="9" s="1"/>
  <c r="O4" i="9"/>
  <c r="G4" i="9"/>
  <c r="S3" i="9"/>
  <c r="R3" i="9" s="1"/>
  <c r="O3" i="9"/>
  <c r="S2" i="9"/>
  <c r="O2" i="9"/>
  <c r="G2" i="9"/>
  <c r="R2" i="9" l="1"/>
  <c r="P2" i="9"/>
  <c r="Q2" i="9" s="1"/>
  <c r="P60" i="9"/>
  <c r="Q60" i="9" s="1"/>
  <c r="R60" i="9"/>
  <c r="P72" i="9"/>
  <c r="Q72" i="9" s="1"/>
  <c r="R72" i="9"/>
  <c r="P120" i="9"/>
  <c r="Q120" i="9" s="1"/>
  <c r="R120" i="9"/>
  <c r="P65" i="9"/>
  <c r="Q65" i="9" s="1"/>
  <c r="R65" i="9"/>
  <c r="P89" i="9"/>
  <c r="Q89" i="9" s="1"/>
  <c r="R89" i="9"/>
  <c r="P113" i="9"/>
  <c r="Q113" i="9" s="1"/>
  <c r="R113" i="9"/>
  <c r="P6" i="9"/>
  <c r="Q6" i="9" s="1"/>
  <c r="P22" i="9"/>
  <c r="Q22" i="9" s="1"/>
  <c r="R22" i="9"/>
  <c r="P58" i="9"/>
  <c r="Q58" i="9" s="1"/>
  <c r="R58" i="9"/>
  <c r="P74" i="9"/>
  <c r="Q74" i="9" s="1"/>
  <c r="R74" i="9"/>
  <c r="P82" i="9"/>
  <c r="Q82" i="9" s="1"/>
  <c r="R82" i="9"/>
  <c r="P11" i="9"/>
  <c r="Q11" i="9" s="1"/>
  <c r="R11" i="9"/>
  <c r="P15" i="9"/>
  <c r="Q15" i="9" s="1"/>
  <c r="R15" i="9"/>
  <c r="P23" i="9"/>
  <c r="Q23" i="9" s="1"/>
  <c r="R23" i="9"/>
  <c r="P27" i="9"/>
  <c r="Q27" i="9" s="1"/>
  <c r="R27" i="9"/>
  <c r="P31" i="9"/>
  <c r="Q31" i="9" s="1"/>
  <c r="R31" i="9"/>
  <c r="P35" i="9"/>
  <c r="Q35" i="9" s="1"/>
  <c r="R35" i="9"/>
  <c r="P39" i="9"/>
  <c r="Q39" i="9" s="1"/>
  <c r="R39" i="9"/>
  <c r="P43" i="9"/>
  <c r="Q43" i="9" s="1"/>
  <c r="R43" i="9"/>
  <c r="P47" i="9"/>
  <c r="Q47" i="9" s="1"/>
  <c r="R47" i="9"/>
  <c r="P51" i="9"/>
  <c r="Q51" i="9" s="1"/>
  <c r="R51" i="9"/>
  <c r="P59" i="9"/>
  <c r="Q59" i="9" s="1"/>
  <c r="R59" i="9"/>
  <c r="P71" i="9"/>
  <c r="Q71" i="9" s="1"/>
  <c r="R71" i="9"/>
  <c r="P83" i="9"/>
  <c r="Q83" i="9" s="1"/>
  <c r="R83" i="9"/>
  <c r="P95" i="9"/>
  <c r="Q95" i="9" s="1"/>
  <c r="R95" i="9"/>
  <c r="P107" i="9"/>
  <c r="Q107" i="9" s="1"/>
  <c r="R107" i="9"/>
  <c r="P119" i="9"/>
  <c r="Q119" i="9" s="1"/>
  <c r="R119" i="9"/>
  <c r="P127" i="9"/>
  <c r="Q127" i="9" s="1"/>
  <c r="R127" i="9"/>
  <c r="P3" i="9"/>
  <c r="Q3" i="9" s="1"/>
  <c r="P19" i="9"/>
  <c r="Q19" i="9" s="1"/>
  <c r="P29" i="9"/>
  <c r="Q29" i="9" s="1"/>
  <c r="P46" i="9"/>
  <c r="Q46" i="9" s="1"/>
  <c r="P70" i="9"/>
  <c r="Q70" i="9" s="1"/>
  <c r="P90" i="9"/>
  <c r="Q90" i="9" s="1"/>
  <c r="I29" i="11"/>
  <c r="Y22" i="11" s="1"/>
  <c r="I18" i="11"/>
  <c r="Y15" i="11" s="1"/>
  <c r="I19" i="11"/>
  <c r="I35" i="11"/>
  <c r="Y25" i="11" s="1"/>
  <c r="I43" i="11"/>
  <c r="Y33" i="11" s="1"/>
  <c r="I26" i="11"/>
  <c r="I27" i="11"/>
  <c r="I37" i="11"/>
  <c r="P79" i="9"/>
  <c r="Q79" i="9" s="1"/>
  <c r="P17" i="9"/>
  <c r="Q17" i="9" s="1"/>
  <c r="P84" i="9"/>
  <c r="Q84" i="9" s="1"/>
  <c r="P5" i="9"/>
  <c r="Q5" i="9" s="1"/>
  <c r="P34" i="9"/>
  <c r="Q34" i="9" s="1"/>
  <c r="P122" i="9"/>
  <c r="Q122" i="9" s="1"/>
  <c r="P115" i="9"/>
  <c r="Q115" i="9" s="1"/>
  <c r="P108" i="9"/>
  <c r="Q108" i="9" s="1"/>
  <c r="P126" i="9"/>
  <c r="Q126" i="9" s="1"/>
  <c r="P41" i="9"/>
  <c r="Q41" i="9" s="1"/>
  <c r="P78" i="9"/>
  <c r="Q78" i="9" s="1"/>
  <c r="P48" i="9"/>
  <c r="Q48" i="9" s="1"/>
  <c r="P55" i="9"/>
  <c r="Q55" i="9" s="1"/>
  <c r="P110" i="9"/>
  <c r="Q110" i="9" s="1"/>
  <c r="P26" i="9"/>
  <c r="Q26" i="9" s="1"/>
  <c r="P66" i="9"/>
  <c r="Q66" i="9" s="1"/>
  <c r="P125" i="9"/>
  <c r="Q125" i="9" s="1"/>
  <c r="P10" i="9"/>
  <c r="Q10" i="9" s="1"/>
  <c r="P94" i="9"/>
  <c r="Q94" i="9" s="1"/>
  <c r="P18" i="9"/>
  <c r="Q18" i="9" s="1"/>
  <c r="P24" i="9"/>
  <c r="Q24" i="9" s="1"/>
  <c r="P50" i="9"/>
  <c r="Q50" i="9" s="1"/>
  <c r="P53" i="9"/>
  <c r="Q53" i="9" s="1"/>
  <c r="P91" i="9"/>
  <c r="Q91" i="9" s="1"/>
  <c r="P114" i="9"/>
  <c r="Q114" i="9" s="1"/>
  <c r="P7" i="9"/>
  <c r="Q7" i="9" s="1"/>
  <c r="P30" i="9"/>
  <c r="Q30" i="9" s="1"/>
  <c r="P62" i="9"/>
  <c r="Q62" i="9" s="1"/>
  <c r="P106" i="9"/>
  <c r="Q106" i="9" s="1"/>
  <c r="P103" i="9"/>
  <c r="Q103" i="9" s="1"/>
  <c r="P36" i="9"/>
  <c r="Q36" i="9" s="1"/>
  <c r="P77" i="9"/>
  <c r="Q77" i="9" s="1"/>
  <c r="P42" i="9"/>
  <c r="Q42" i="9" s="1"/>
  <c r="P86" i="9"/>
  <c r="Q86" i="9" s="1"/>
  <c r="P118" i="9"/>
  <c r="Q118" i="9" s="1"/>
  <c r="P14" i="9"/>
  <c r="Q14" i="9" s="1"/>
  <c r="P54" i="9"/>
  <c r="Q54" i="9" s="1"/>
  <c r="P98" i="9"/>
  <c r="Q98" i="9" s="1"/>
  <c r="P101" i="9"/>
  <c r="Q101" i="9" s="1"/>
  <c r="P12" i="9"/>
  <c r="Q12" i="9" s="1"/>
  <c r="P96" i="9"/>
  <c r="Q96" i="9" s="1"/>
  <c r="P38" i="9"/>
  <c r="Q38" i="9" s="1"/>
  <c r="P67" i="9"/>
  <c r="Q67" i="9" s="1"/>
  <c r="P102" i="9"/>
  <c r="Q102" i="9" s="1"/>
  <c r="I25" i="11"/>
  <c r="I46" i="11"/>
  <c r="Y38" i="11" s="1"/>
  <c r="I30" i="11"/>
  <c r="I20" i="11"/>
  <c r="Y16" i="11" s="1"/>
  <c r="I34" i="11"/>
  <c r="I44" i="11"/>
  <c r="Y45" i="11" s="1"/>
  <c r="I33" i="11"/>
  <c r="I24" i="11"/>
  <c r="Y37" i="11" s="1"/>
  <c r="I17" i="11"/>
  <c r="I40" i="11"/>
  <c r="I42" i="11"/>
  <c r="Y40" i="11" s="1"/>
  <c r="I31" i="11"/>
  <c r="I28" i="11"/>
  <c r="Y41" i="11" s="1"/>
  <c r="I22" i="11"/>
  <c r="Y18" i="11" s="1"/>
  <c r="I23" i="11"/>
  <c r="Y24" i="11" s="1"/>
  <c r="I38" i="11"/>
  <c r="Y42" i="11" s="1"/>
  <c r="Y17" i="11"/>
  <c r="Y46" i="11"/>
  <c r="Y12" i="11"/>
  <c r="Y13" i="11"/>
  <c r="Y14" i="11"/>
  <c r="Y26" i="11"/>
  <c r="B4" i="8" a="1"/>
  <c r="B4" i="8" s="1"/>
  <c r="C4" i="8" s="1"/>
  <c r="P9" i="9"/>
  <c r="Q9" i="9" s="1"/>
  <c r="P21" i="9"/>
  <c r="Q21" i="9" s="1"/>
  <c r="P33" i="9"/>
  <c r="Q33" i="9" s="1"/>
  <c r="P45" i="9"/>
  <c r="Q45" i="9" s="1"/>
  <c r="P57" i="9"/>
  <c r="Q57" i="9" s="1"/>
  <c r="P69" i="9"/>
  <c r="Q69" i="9" s="1"/>
  <c r="P81" i="9"/>
  <c r="Q81" i="9" s="1"/>
  <c r="P93" i="9"/>
  <c r="Q93" i="9" s="1"/>
  <c r="P105" i="9"/>
  <c r="Q105" i="9" s="1"/>
  <c r="P117" i="9"/>
  <c r="Q117" i="9" s="1"/>
  <c r="P4" i="9"/>
  <c r="Q4" i="9" s="1"/>
  <c r="P16" i="9"/>
  <c r="Q16" i="9" s="1"/>
  <c r="P28" i="9"/>
  <c r="Q28" i="9" s="1"/>
  <c r="P40" i="9"/>
  <c r="Q40" i="9" s="1"/>
  <c r="P52" i="9"/>
  <c r="Q52" i="9" s="1"/>
  <c r="P64" i="9"/>
  <c r="Q64" i="9" s="1"/>
  <c r="P76" i="9"/>
  <c r="Q76" i="9" s="1"/>
  <c r="P88" i="9"/>
  <c r="Q88" i="9" s="1"/>
  <c r="P100" i="9"/>
  <c r="Q100" i="9" s="1"/>
  <c r="P112" i="9"/>
  <c r="Q112" i="9" s="1"/>
  <c r="P124" i="9"/>
  <c r="Q124" i="9" s="1"/>
  <c r="P25" i="9"/>
  <c r="Q25" i="9" s="1"/>
  <c r="P37" i="9"/>
  <c r="Q37" i="9" s="1"/>
  <c r="P49" i="9"/>
  <c r="Q49" i="9" s="1"/>
  <c r="P61" i="9"/>
  <c r="Q61" i="9" s="1"/>
  <c r="P73" i="9"/>
  <c r="Q73" i="9" s="1"/>
  <c r="P85" i="9"/>
  <c r="Q85" i="9" s="1"/>
  <c r="P97" i="9"/>
  <c r="Q97" i="9" s="1"/>
  <c r="P109" i="9"/>
  <c r="Q109" i="9" s="1"/>
  <c r="P121" i="9"/>
  <c r="Q121" i="9" s="1"/>
  <c r="P13" i="9"/>
  <c r="Q13" i="9" s="1"/>
  <c r="P8" i="9"/>
  <c r="Q8" i="9" s="1"/>
  <c r="P20" i="9"/>
  <c r="Q20" i="9" s="1"/>
  <c r="P32" i="9"/>
  <c r="Q32" i="9" s="1"/>
  <c r="P44" i="9"/>
  <c r="Q44" i="9" s="1"/>
  <c r="P56" i="9"/>
  <c r="Q56" i="9" s="1"/>
  <c r="P68" i="9"/>
  <c r="Q68" i="9" s="1"/>
  <c r="P80" i="9"/>
  <c r="Q80" i="9" s="1"/>
  <c r="P92" i="9"/>
  <c r="Q92" i="9" s="1"/>
  <c r="P104" i="9"/>
  <c r="Q104" i="9" s="1"/>
  <c r="P116" i="9"/>
  <c r="Q116" i="9" s="1"/>
  <c r="P63" i="9"/>
  <c r="Q63" i="9" s="1"/>
  <c r="P75" i="9"/>
  <c r="Q75" i="9" s="1"/>
  <c r="P87" i="9"/>
  <c r="Q87" i="9" s="1"/>
  <c r="P99" i="9"/>
  <c r="Q99" i="9" s="1"/>
  <c r="P111" i="9"/>
  <c r="Q111" i="9" s="1"/>
  <c r="P123" i="9"/>
  <c r="Q123" i="9" s="1"/>
  <c r="Y28" i="11" l="1"/>
  <c r="Y27" i="11"/>
  <c r="Y47" i="11"/>
  <c r="Y39" i="11"/>
  <c r="Y31" i="11"/>
  <c r="Y43" i="11"/>
  <c r="Y30" i="11"/>
  <c r="Y44" i="11"/>
  <c r="Y23" i="11"/>
  <c r="Y32" i="11"/>
  <c r="Y29" i="11"/>
  <c r="Y34" i="11"/>
  <c r="Y20" i="11"/>
  <c r="Y19" i="11"/>
  <c r="AI14" i="11" s="1"/>
  <c r="AL14" i="11" s="1"/>
  <c r="Y36" i="11"/>
  <c r="Y21" i="11"/>
  <c r="Y35" i="11"/>
  <c r="AI21" i="11"/>
  <c r="AI20" i="11"/>
  <c r="AI17" i="11"/>
  <c r="C6" i="8"/>
  <c r="C5" i="8"/>
  <c r="AI12" i="11" l="1"/>
  <c r="AL12" i="11" s="1"/>
  <c r="AI16" i="11"/>
  <c r="AL16" i="11" s="1"/>
  <c r="AI13" i="11"/>
  <c r="AL13" i="11" s="1"/>
  <c r="AI15" i="11"/>
  <c r="AL15"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8086BE-8657-46AB-A73A-DB49CEAD727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B654D39-1268-478E-B8F7-3EA36C3E3521}" name="WorksheetConnection_DASHBOARD PROJECT kontrak(1).xlsx!Table1" type="102" refreshedVersion="8" minRefreshableVersion="5">
    <extLst>
      <ext xmlns:x15="http://schemas.microsoft.com/office/spreadsheetml/2010/11/main" uri="{DE250136-89BD-433C-8126-D09CA5730AF9}">
        <x15:connection id="Table1" autoDelete="1">
          <x15:rangePr sourceName="_xlcn.WorksheetConnection_DASHBOARDPROJECTkontrak1.xlsxTable11"/>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Table1].[SUB AREA PEKERJAAN].[All]}"/>
    <s v="{[Table1].[AREA PEKERJAAN].[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<sst xmlns="http://schemas.openxmlformats.org/spreadsheetml/2006/main" count="2398" uniqueCount="419">
  <si>
    <t>PRIORITY</t>
  </si>
  <si>
    <t>HELP</t>
  </si>
  <si>
    <t>About</t>
  </si>
  <si>
    <t>Conditional Formatting</t>
  </si>
  <si>
    <t>To edit conditional formatting rules, go to Conditional Formatting &gt; Manage Rules and select "This Worksheet" to see and edit all the rules.</t>
  </si>
  <si>
    <t>% COMPLETE</t>
  </si>
  <si>
    <t>HIGH</t>
  </si>
  <si>
    <t>Project Start</t>
  </si>
  <si>
    <t>START</t>
  </si>
  <si>
    <t>PROJECT TASK LIST</t>
  </si>
  <si>
    <t>PROJECT</t>
  </si>
  <si>
    <t>ACTUAL END</t>
  </si>
  <si>
    <t>PLAN END</t>
  </si>
  <si>
    <t>Complete</t>
  </si>
  <si>
    <t>Incomplete</t>
  </si>
  <si>
    <t>Slippage</t>
  </si>
  <si>
    <t>Days to Start</t>
  </si>
  <si>
    <t>When you change the Project Start date, you will need to also update the Minimum bound for the X-axis in the gantt chart. Right-click on the x-axis labels in the chart and go to Format Axis.</t>
  </si>
  <si>
    <t>Adjust the Minimum Bound for the X-axis</t>
  </si>
  <si>
    <t>This task list template shows how you can create a gantt chart as a stacked bar chart in Excel. The Project Start date is the first series in the chart, but it is shown as a hidden bar by changing the fill color to None. The Minimum bound for the x-axis should be set to the Project Start date (and that is a manual process - see below).</t>
  </si>
  <si>
    <t>Adding More Rows</t>
  </si>
  <si>
    <t>When you insert new rows, you should insert a blank row, then copy formulas down in the columns with the gray background.</t>
  </si>
  <si>
    <t>The Priority column uses conditional formatting to highlight cells differently based on their text value. If you change the list of items in the Priority drop-down list, then you may need to edit the conditional formatting rule(s) as well.</t>
  </si>
  <si>
    <t>Plan Days</t>
  </si>
  <si>
    <t>PEKERJAAN ARSITEKTUR</t>
  </si>
  <si>
    <t>PEKERJAAN MEKANIKAL</t>
  </si>
  <si>
    <t>231 049BOQ-Q-GEN-001 -4</t>
  </si>
  <si>
    <t>PEKERJAAN STRUKTUR</t>
  </si>
  <si>
    <t>PEKERJAAN PEKERASAAN JALAN MASUK</t>
  </si>
  <si>
    <t>PEKERJAAN PEKERASAAN JALAN KAWASAN &amp; AREA‐ </t>
  </si>
  <si>
    <t>PEKERJAAN DRAINASE JALAN MASUK &amp; KAWASAN </t>
  </si>
  <si>
    <t>PEKERJAAN DRAINASE IPAL &amp; PANEN</t>
  </si>
  <si>
    <t>POND (12 unit)</t>
  </si>
  <si>
    <t>NURSERY POND (4 unit)</t>
  </si>
  <si>
    <t>SKIMER POND (4 unit)</t>
  </si>
  <si>
    <t>CONTROL ROOM &amp; BLOWER (4 unit)</t>
  </si>
  <si>
    <t>OPERATOR HOUSE (2 unit)</t>
  </si>
  <si>
    <t>IPAL</t>
  </si>
  <si>
    <t>RESEARCH CENTER ROOM</t>
  </si>
  <si>
    <t>DEEPWELL PUMP ROOM (DWP)</t>
  </si>
  <si>
    <t>PUPMP ROOM SWI</t>
  </si>
  <si>
    <t>POWER HOUSE &amp; WEEKLY TANK</t>
  </si>
  <si>
    <t>OFFSHORE AREA</t>
  </si>
  <si>
    <t>PLATFORM RESEARCH CENTER ROOM</t>
  </si>
  <si>
    <t>TANGGA AKSES AREA RESEARCH CENTER ROOM (DERMA‐           </t>
  </si>
  <si>
    <t>POND AREA</t>
  </si>
  <si>
    <t>CONTROL ROOM &amp; BLOWER HOUSE (4 UNIT)‐</t>
  </si>
  <si>
    <t>OPERATOR HOUSE (2 UNIT)‐</t>
  </si>
  <si>
    <t>FACILITY AREA</t>
  </si>
  <si>
    <t>POWER HOUSE</t>
  </si>
  <si>
    <t>DEEPWELL PUMP ROOM </t>
  </si>
  <si>
    <t>PUMP HOUSE SWI</t>
  </si>
  <si>
    <t>PEKERJAAN ELEKTRIKAL</t>
  </si>
  <si>
    <t>GENERAL</t>
  </si>
  <si>
    <t>RESEARCH CENTER ROOM &amp; SWI‐</t>
  </si>
  <si>
    <t>CONTROL ROOM &amp; BLOWER HOUSE 1 s/d 4</t>
  </si>
  <si>
    <t>OPERATOR HOUSE  1 s/d 2</t>
  </si>
  <si>
    <t>DEEP WELL PUMP ROOM</t>
  </si>
  <si>
    <t>POND</t>
  </si>
  <si>
    <t>GENERAL AREA POND</t>
  </si>
  <si>
    <t>POND BLOCK 1‐C.1 s/d 2‐C.2 (typical)</t>
  </si>
  <si>
    <t>AIR BERSIH</t>
  </si>
  <si>
    <t>SEA WATER</t>
  </si>
  <si>
    <t>GALIAN &amp; TIMBUNAN PIPA</t>
  </si>
  <si>
    <t>POWE HOUSE</t>
  </si>
  <si>
    <t>RESEARCH CENTRE ROOM</t>
  </si>
  <si>
    <t>RESERVOIR SEA WATER INTAKE</t>
  </si>
  <si>
    <t>POND AREA</t>
  </si>
  <si>
    <t>MAIN POND (12 UNIT)</t>
  </si>
  <si>
    <t>PROBIOTIK P[OND (4 UNIT)</t>
  </si>
  <si>
    <t>NURSERY POND (4 UNIT)</t>
  </si>
  <si>
    <t>SKIMMER POND (4 UNIT)</t>
  </si>
  <si>
    <t>CONTROL ROOM (4 UNIT)</t>
  </si>
  <si>
    <t>OPERATOR HOUSE (2 UNIT)</t>
  </si>
  <si>
    <t>GALIAN &amp; TIM BUNAN PIPA (4 AREA)</t>
  </si>
  <si>
    <t>TRESTLE RESEARCH CENTRE ROOM &amp; PLATFORM SWI</t>
  </si>
  <si>
    <t>PEKERJAAN &amp; DRAINASE</t>
  </si>
  <si>
    <t>PAGAR PANEL</t>
  </si>
  <si>
    <t>SEA WATER INTAKE</t>
  </si>
  <si>
    <t>PEMBERSIHAN LAHAN</t>
  </si>
  <si>
    <t>LAND GRADING GALIAN &amp; BUANGAN</t>
  </si>
  <si>
    <t>PEKERJAAN ARSITEKTUR</t>
  </si>
  <si>
    <t>JENIS PEKERJAAN</t>
  </si>
  <si>
    <t>NO</t>
  </si>
  <si>
    <t>KONTRAK</t>
  </si>
  <si>
    <t>NOMOR DOKUMEN</t>
  </si>
  <si>
    <t>AREA PEKERJAAN</t>
  </si>
  <si>
    <t>SUB AREA PEKERJAAN</t>
  </si>
  <si>
    <t>231049-BOQ-Q-GEN-002-4 </t>
  </si>
  <si>
    <t>PROJECT 1 B</t>
  </si>
  <si>
    <t xml:space="preserve">PROJECT 1 A </t>
  </si>
  <si>
    <t>GUARD HOUSE 1</t>
  </si>
  <si>
    <t>GUARD HOUSE 2</t>
  </si>
  <si>
    <t>FEED WAREHOUSE</t>
  </si>
  <si>
    <t>LABORATORIUM</t>
  </si>
  <si>
    <t>WATER TOWER 1</t>
  </si>
  <si>
    <t>GUARD TOWER</t>
  </si>
  <si>
    <t>KANTIN</t>
  </si>
  <si>
    <t>FAMILY STAFF HOUSE</t>
  </si>
  <si>
    <t>WORKSHOP</t>
  </si>
  <si>
    <t>MOSQUE</t>
  </si>
  <si>
    <t>PUMP HOUSE</t>
  </si>
  <si>
    <t>DORMITORY FEMALE</t>
  </si>
  <si>
    <t>DORMITORY MALE</t>
  </si>
  <si>
    <t>GAZEBOO</t>
  </si>
  <si>
    <t>GARDU HUB</t>
  </si>
  <si>
    <t>WEIGHT HOUSE</t>
  </si>
  <si>
    <t>OFFICE</t>
  </si>
  <si>
    <t>TPS</t>
  </si>
  <si>
    <t>MAIN GATE</t>
  </si>
  <si>
    <t>PRIVATE AREA</t>
  </si>
  <si>
    <t>GUEST HOUSE</t>
  </si>
  <si>
    <t>PRIVATE HOUSE</t>
  </si>
  <si>
    <t>VVIP HOUSE</t>
  </si>
  <si>
    <t xml:space="preserve">GAZEBOO </t>
  </si>
  <si>
    <t>GAZEBOO (BY VENDOR)</t>
  </si>
  <si>
    <t>WATER TOWER POND AREA</t>
  </si>
  <si>
    <t>WATER TOWER FACILITY AREA</t>
  </si>
  <si>
    <t>PEKERJAAN  ELEKTRIKAL</t>
  </si>
  <si>
    <t>004/INA02/2023L-C = INCA &amp; ABB</t>
  </si>
  <si>
    <t>009/INA02/VIII/2024L-C = INCA &amp; PDM 1A</t>
  </si>
  <si>
    <t>005/INA02/2023L-C = INCA &amp; ATK</t>
  </si>
  <si>
    <t>INCA ABB</t>
  </si>
  <si>
    <t>INCA &amp; ATK</t>
  </si>
  <si>
    <t>INCA &amp; TBA</t>
  </si>
  <si>
    <t>INCA &amp; AVK</t>
  </si>
  <si>
    <t>006/INA06/X/2023-S = INCA &amp; ATK</t>
  </si>
  <si>
    <t>INCA &amp; PDM 1 B</t>
  </si>
  <si>
    <t>INCA &amp; PDM 1 A</t>
  </si>
  <si>
    <t>014/INA01/VI/2024-S</t>
  </si>
  <si>
    <t>INCA &amp; AVK = PENUNJUKAN</t>
  </si>
  <si>
    <t>INCA &amp; TBA = PENUNJUKAN</t>
  </si>
  <si>
    <t>012/INA01/V/2024-S</t>
  </si>
  <si>
    <t>031/INA01/IX/2024-S</t>
  </si>
  <si>
    <t>No.</t>
  </si>
  <si>
    <t>Start Date</t>
  </si>
  <si>
    <t>End Date</t>
  </si>
  <si>
    <t>INCA &amp; EBS = PENUNJUKAN</t>
  </si>
  <si>
    <t xml:space="preserve">INCA &amp; EBS </t>
  </si>
  <si>
    <t>INCA &amp; PDM = ADENDUM 1B</t>
  </si>
  <si>
    <t>INCA &amp; EBS = ADENDUM</t>
  </si>
  <si>
    <t>Ket.</t>
  </si>
  <si>
    <t>INCA &amp; LDS</t>
  </si>
  <si>
    <t>INCA &amp; GEI</t>
  </si>
  <si>
    <t>STATUS</t>
  </si>
  <si>
    <t>INCA &amp; ADT</t>
  </si>
  <si>
    <t>Surat Perjanjian Kerja 536/LMATS-SPK/VI/2024</t>
  </si>
  <si>
    <t>INCA &amp; CV ALFI RENT CAR</t>
  </si>
  <si>
    <t>B/497/XI/2024 - Perjanjian Kerjasama INA &amp; LANAL</t>
  </si>
  <si>
    <t>INCA &amp; LANAL</t>
  </si>
  <si>
    <t>INCA &amp; ADY TULUS (RUMAH SUMBAWA)</t>
  </si>
  <si>
    <t>Sewa rumah sumbawa</t>
  </si>
  <si>
    <t>008/INA02/VI/2024L-C Perjanjian Kerja INA dengan AVK</t>
  </si>
  <si>
    <t>010/INA02/IX/2024L-C PKS PDM 1B</t>
  </si>
  <si>
    <t>017/INA02/X/2024 L-C Addendum Pekerjaan Tambak Udang Tahap 1B (PDM)</t>
  </si>
  <si>
    <t>012/INA02/X/2024L-C Perjanjian Kerja Swadaya Warga dengan PT EBS</t>
  </si>
  <si>
    <t>018/INA02/XI/2024 L-C Addendum Pekerjaan Swadaya Warga</t>
  </si>
  <si>
    <t>023/INA02/I/2025 L-C Jasa Pengadaan Konsumsi</t>
  </si>
  <si>
    <t>016/INA02/XI/2024L-C Jasa Pendampingan Kegiatan Program Perusahaan dan Sosial Mapping</t>
  </si>
  <si>
    <t>019/INA02/XII/2024 L-C Jasa Pengurusan ABT dan Izin Operasional</t>
  </si>
  <si>
    <t>026/INA02/I/2025-L-C Pengurusan ABT dan Izin Operasional</t>
  </si>
  <si>
    <t xml:space="preserve">006/INA02/2024L-C Perjanjian Kerja (Kontrak) Jasa Pengurusan PBG dan SLF </t>
  </si>
  <si>
    <t>025/INA02/I/2025-L-C Pengurusan PBG dan SLF</t>
  </si>
  <si>
    <t>021/INA02/XII/2024-L-C Perjanjian Penambahan Daya Listrik 97.000 Va</t>
  </si>
  <si>
    <t>029/INA02/II/2025-L-C Addendum Perjanjian Kerja (Ko_250311_200241 (1)</t>
  </si>
  <si>
    <t>022/INA02/XII/2024-L-C Perjanjian Sewa Menyewa Mobil</t>
  </si>
  <si>
    <t>007/INA02/VI/2024L-C = INCA &amp; TBA</t>
  </si>
  <si>
    <t>013/INA02/X/2024L-C - Perjanjian Sewa Menyewa rumah Lunyuk</t>
  </si>
  <si>
    <t>INCA &amp; ESTER (RUMAH LUNYUK)</t>
  </si>
  <si>
    <t>INCA &amp; IMI (RUKO DRUPADI)</t>
  </si>
  <si>
    <t>001/03/LGL/IMI/VII/23 - Perjanjian Sewa Ruko Drupadi</t>
  </si>
  <si>
    <t>002/INA02/2023L-C - Perjanjian Kerja (Kontrak) PT. INA _ PT ASR I</t>
  </si>
  <si>
    <t>INCA &amp; PT. ASR I</t>
  </si>
  <si>
    <t>002/INA02/2023L-C - Perjanjian Kerja (Kontrak) PT. INA _ PT ASR II</t>
  </si>
  <si>
    <t>INCA &amp; PT. ASR II</t>
  </si>
  <si>
    <t>INCA &amp; PT. ENVITEK</t>
  </si>
  <si>
    <t>003/INA02/2023L-C - JASA PENYUSUNAN UKL UPL</t>
  </si>
  <si>
    <t>020/INA02/XII/2024 L-C IZIN LUAT</t>
  </si>
  <si>
    <t>002/SPK/VI/2023 - KONTRAK JASA PAJAK</t>
  </si>
  <si>
    <t>INCA &amp; FIRMA RAJAWALI</t>
  </si>
  <si>
    <t>024/INA02/I/2025-L-C Perjanjian Kerja (Kontrak) Jasa Aktuaria Arya Bagiastra</t>
  </si>
  <si>
    <t>INCA &amp; AKTUARIA</t>
  </si>
  <si>
    <t xml:space="preserve">015/INA02/X/2024L-C -SPK AUDIT Laporan Keuangan </t>
  </si>
  <si>
    <t>INCA &amp; KAP (AUDIT)</t>
  </si>
  <si>
    <t>003/MKU-03/BAPP/INA/08/23 - BAPP MKU</t>
  </si>
  <si>
    <t>001/MKU-03/BAST/INA/08/23 - BAST MKU</t>
  </si>
  <si>
    <t>INCA &amp; MIPCON</t>
  </si>
  <si>
    <t>Dalam Proses</t>
  </si>
  <si>
    <t>Selesai</t>
  </si>
  <si>
    <t>Tunda</t>
  </si>
  <si>
    <t>Terlambat</t>
  </si>
  <si>
    <t>Belum Mulai</t>
  </si>
  <si>
    <t>ACTIVE</t>
  </si>
  <si>
    <t>INCA &amp; LMATS</t>
  </si>
  <si>
    <t>NON ACTIVE</t>
  </si>
  <si>
    <t>027/INA01/II/2025/L-C = ADENDUM INCA &amp; KSO PDS (1A)</t>
  </si>
  <si>
    <t>028/INA02/II/2025/L-C = ADENDUM INCA &amp; KSO PDS (1B)</t>
  </si>
  <si>
    <t>INCA &amp; KSO PDS (1A)</t>
  </si>
  <si>
    <t>INCA &amp; KSO PDS (1B)</t>
  </si>
  <si>
    <t>007/INA07/I/2024-S = Jasa Pendampingan &amp; Pengawasan Pembangunan ATK</t>
  </si>
  <si>
    <t xml:space="preserve">INCA &amp; ATK  = ADENDUM </t>
  </si>
  <si>
    <t>ACTIVE ADENDUM</t>
  </si>
  <si>
    <t>PLANED DAYS</t>
  </si>
  <si>
    <t>TIME GONE %</t>
  </si>
  <si>
    <t>CONCATE PEKERJAAN</t>
  </si>
  <si>
    <t>PROJECT 1 A PEKERJAAN MEKANIKALAIR BERSIH</t>
  </si>
  <si>
    <t>PROJECT 1 A PEKERJAAN MEKANIKALCONTROL ROOM (4 UNIT)</t>
  </si>
  <si>
    <t>PROJECT 1 A PEKERJAAN MEKANIKALGALIAN &amp; TIM BUNAN PIPA (4 AREA)</t>
  </si>
  <si>
    <t>PROJECT 1 A PEKERJAAN MEKANIKALGALIAN &amp; TIMBUNAN PIPA</t>
  </si>
  <si>
    <t>PROJECT 1 A PEKERJAAN MEKANIKALIPAL</t>
  </si>
  <si>
    <t>PROJECT 1 A PEKERJAAN MEKANIKALMAIN POND (12 UNIT)</t>
  </si>
  <si>
    <t>PROJECT 1 A PEKERJAAN MEKANIKALNURSERY POND (4 UNIT)</t>
  </si>
  <si>
    <t>PROJECT 1 A PEKERJAAN MEKANIKALOPERATOR HOUSE (2 UNIT)</t>
  </si>
  <si>
    <t>PROJECT 1 A PEKERJAAN MEKANIKALPOWE HOUSE</t>
  </si>
  <si>
    <t>PROJECT 1 A PEKERJAAN MEKANIKALPROBIOTIK P[OND (4 UNIT)</t>
  </si>
  <si>
    <t>PROJECT 1 A PEKERJAAN MEKANIKALRESEARCH CENTRE ROOM</t>
  </si>
  <si>
    <t>PROJECT 1 A PEKERJAAN MEKANIKALRESERVOIR SEA WATER INTAKE</t>
  </si>
  <si>
    <t>PROJECT 1 A PEKERJAAN MEKANIKALSEA WATER</t>
  </si>
  <si>
    <t>PROJECT 1 A PEKERJAAN MEKANIKALSKIMMER POND (4 UNIT)</t>
  </si>
  <si>
    <t>PROJECT 1 A PEKERJAAN MEKANIKALTRESTLE RESEARCH CENTRE ROOM &amp; PLATFORM SWI</t>
  </si>
  <si>
    <t>PROJECT 1 A PEKERJAAN STRUKTURCONTROL ROOM &amp; BLOWER (4 unit)</t>
  </si>
  <si>
    <t>PROJECT 1 A PEKERJAAN STRUKTURDEEPWELL PUMP ROOM (DWP)</t>
  </si>
  <si>
    <t>PROJECT 1 A PEKERJAAN STRUKTURGENERAL</t>
  </si>
  <si>
    <t>PROJECT 1 A PEKERJAAN STRUKTURIPAL</t>
  </si>
  <si>
    <t>PROJECT 1 A PEKERJAAN STRUKTURLAND GRADING GALIAN &amp; BUANGAN</t>
  </si>
  <si>
    <t>PROJECT 1 A PEKERJAAN STRUKTURNURSERY POND (4 unit)</t>
  </si>
  <si>
    <t>PROJECT 1 A PEKERJAAN STRUKTUROPERATOR HOUSE (2 unit)</t>
  </si>
  <si>
    <t>PROJECT 1 A PEKERJAAN STRUKTURPAGAR PANEL</t>
  </si>
  <si>
    <t>PROJECT 1 A PEKERJAAN STRUKTURPEKERJAAN DRAINASE IPAL &amp; PANEN</t>
  </si>
  <si>
    <t>PROJECT 1 A PEKERJAAN STRUKTURPEKERJAAN DRAINASE JALAN MASUK &amp; KAWASAN </t>
  </si>
  <si>
    <t>PROJECT 1 A PEKERJAAN STRUKTURPEKERJAAN PEKERASAAN JALAN KAWASAN &amp; AREA‐ </t>
  </si>
  <si>
    <t>PROJECT 1 A PEKERJAAN STRUKTURPEKERJAAN PEKERASAAN JALAN MASUK</t>
  </si>
  <si>
    <t>PROJECT 1 A PEKERJAAN STRUKTURPEMBERSIHAN LAHAN</t>
  </si>
  <si>
    <t>PROJECT 1 A PEKERJAAN STRUKTURPLATFORM RESEARCH CENTER ROOM</t>
  </si>
  <si>
    <t>PROJECT 1 A PEKERJAAN STRUKTURPOND (12 unit)</t>
  </si>
  <si>
    <t>PROJECT 1 A PEKERJAAN STRUKTURPOWER HOUSE &amp; WEEKLY TANK</t>
  </si>
  <si>
    <t>PROJECT 1 A PEKERJAAN STRUKTURPUPMP ROOM SWI</t>
  </si>
  <si>
    <t>PROJECT 1 A PEKERJAAN STRUKTURRESEARCH CENTER ROOM</t>
  </si>
  <si>
    <t>PROJECT 1 A PEKERJAAN STRUKTURSEA WATER INTAKE</t>
  </si>
  <si>
    <t>PROJECT 1 A PEKERJAAN STRUKTURSKIMER POND (4 unit)</t>
  </si>
  <si>
    <t>PROJECT 1 A PEKERJAAN STRUKTURTANGGA AKSES AREA RESEARCH CENTER ROOM (DERMA‐           </t>
  </si>
  <si>
    <t>PROJECT 1 A PEKERJAAN ARSITEKTURCONTROL ROOM &amp; BLOWER HOUSE (4 UNIT)‐</t>
  </si>
  <si>
    <t>PROJECT 1 A PEKERJAAN ARSITEKTURDEEPWELL PUMP ROOM </t>
  </si>
  <si>
    <t>PROJECT 1 A PEKERJAAN ARSITEKTUROPERATOR HOUSE (2 UNIT)‐</t>
  </si>
  <si>
    <t>PROJECT 1 A PEKERJAAN ARSITEKTURPOWER HOUSE</t>
  </si>
  <si>
    <t>PROJECT 1 A PEKERJAAN ARSITEKTURPUMP HOUSE SWI</t>
  </si>
  <si>
    <t>PROJECT 1 A PEKERJAAN ARSITEKTURRESEARCH CENTER ROOM</t>
  </si>
  <si>
    <t>PROJECT 1 A PEKERJAAN ELEKTRIKALCONTROL ROOM &amp; BLOWER HOUSE 1 s/d 4</t>
  </si>
  <si>
    <t>PROJECT 1 A PEKERJAAN ELEKTRIKALDEEP WELL PUMP ROOM</t>
  </si>
  <si>
    <t>PROJECT 1 A PEKERJAAN ELEKTRIKALGENERAL</t>
  </si>
  <si>
    <t>PROJECT 1 A PEKERJAAN ELEKTRIKALGENERAL AREA POND</t>
  </si>
  <si>
    <t>PROJECT 1 A PEKERJAAN ELEKTRIKALOPERATOR HOUSE  1 s/d 2</t>
  </si>
  <si>
    <t>PROJECT 1 A PEKERJAAN ELEKTRIKALPOND BLOCK 1‐C.1 s/d 2‐C.2 (typical)</t>
  </si>
  <si>
    <t>PROJECT 1 A PEKERJAAN ELEKTRIKALPOWER HOUSE</t>
  </si>
  <si>
    <t>PROJECT 1 A PEKERJAAN ELEKTRIKALRESEARCH CENTER ROOM &amp; SWI‐</t>
  </si>
  <si>
    <t>PROJECT 1 A</t>
  </si>
  <si>
    <t>SISA DURASI KONTRAK</t>
  </si>
  <si>
    <t>PROJECT 1 BPEKERJAAN  ELEKTRIKALDORMITORY FEMALE</t>
  </si>
  <si>
    <t>PROJECT 1 BPEKERJAAN  ELEKTRIKALDORMITORY MALE</t>
  </si>
  <si>
    <t>PROJECT 1 BPEKERJAAN  ELEKTRIKALFAMILY STAFF HOUSE</t>
  </si>
  <si>
    <t>PROJECT 1 BPEKERJAAN  ELEKTRIKALFEED WAREHOUSE</t>
  </si>
  <si>
    <t>PROJECT 1 BPEKERJAAN  ELEKTRIKALGARDU HUB</t>
  </si>
  <si>
    <t>PROJECT 1 BPEKERJAAN  ELEKTRIKALGAZEBOO</t>
  </si>
  <si>
    <t>PROJECT 1 BPEKERJAAN  ELEKTRIKALGUARD HOUSE 1</t>
  </si>
  <si>
    <t>PROJECT 1 BPEKERJAAN  ELEKTRIKALGUARD HOUSE 2</t>
  </si>
  <si>
    <t>PROJECT 1 BPEKERJAAN  ELEKTRIKALKANTIN</t>
  </si>
  <si>
    <t>PROJECT 1 BPEKERJAAN  ELEKTRIKALLABORATORIUM</t>
  </si>
  <si>
    <t>PROJECT 1 BPEKERJAAN  ELEKTRIKALMOSQUE</t>
  </si>
  <si>
    <t>PROJECT 1 BPEKERJAAN  ELEKTRIKALOFFICE</t>
  </si>
  <si>
    <t>PROJECT 1 BPEKERJAAN  ELEKTRIKALPUMP HOUSE</t>
  </si>
  <si>
    <t>PROJECT 1 BPEKERJAAN  ELEKTRIKALWEIGHT HOUSE</t>
  </si>
  <si>
    <t>PROJECT 1 BPEKERJAAN  ELEKTRIKALWORKSHOP</t>
  </si>
  <si>
    <t>PROJECT 1 BPEKERJAAN  ELEKTRIKALGUEST HOUSE</t>
  </si>
  <si>
    <t>PROJECT 1 BPEKERJAAN  ELEKTRIKALPRIVATE HOUSE</t>
  </si>
  <si>
    <t>PROJECT 1 BPEKERJAAN  ELEKTRIKALVVIP HOUSE</t>
  </si>
  <si>
    <t>PROJECT 1 BPEKERJAAN ARSITEKTURDORMITORY FEMALE</t>
  </si>
  <si>
    <t>PROJECT 1 BPEKERJAAN ARSITEKTURDORMITORY MALE</t>
  </si>
  <si>
    <t>PROJECT 1 BPEKERJAAN ARSITEKTURFAMILY STAFF HOUSE</t>
  </si>
  <si>
    <t>PROJECT 1 BPEKERJAAN ARSITEKTURFEED WAREHOUSE</t>
  </si>
  <si>
    <t>PROJECT 1 BPEKERJAAN ARSITEKTURGARDU HUB</t>
  </si>
  <si>
    <t>PROJECT 1 BPEKERJAAN ARSITEKTURGAZEBOO (BY VENDOR)</t>
  </si>
  <si>
    <t>PROJECT 1 BPEKERJAAN ARSITEKTURGUARD HOUSE 1</t>
  </si>
  <si>
    <t>PROJECT 1 BPEKERJAAN ARSITEKTURGUARD HOUSE 2</t>
  </si>
  <si>
    <t>PROJECT 1 BPEKERJAAN ARSITEKTURKANTIN</t>
  </si>
  <si>
    <t>PROJECT 1 BPEKERJAAN ARSITEKTURLABORATORIUM</t>
  </si>
  <si>
    <t>PROJECT 1 BPEKERJAAN ARSITEKTURMAIN GATE</t>
  </si>
  <si>
    <t>PROJECT 1 BPEKERJAAN ARSITEKTURMOSQUE</t>
  </si>
  <si>
    <t>PROJECT 1 BPEKERJAAN ARSITEKTUROFFICE</t>
  </si>
  <si>
    <t>PROJECT 1 BPEKERJAAN ARSITEKTURPUMP HOUSE</t>
  </si>
  <si>
    <t>PROJECT 1 BPEKERJAAN ARSITEKTURTPS</t>
  </si>
  <si>
    <t>PROJECT 1 BPEKERJAAN ARSITEKTURWEIGHT HOUSE</t>
  </si>
  <si>
    <t>PROJECT 1 BPEKERJAAN ARSITEKTURWORKSHOP</t>
  </si>
  <si>
    <t>PROJECT 1 BPEKERJAAN ARSITEKTURGUEST HOUSE</t>
  </si>
  <si>
    <t>PROJECT 1 BPEKERJAAN ARSITEKTURPRIVATE HOUSE</t>
  </si>
  <si>
    <t>PROJECT 1 BPEKERJAAN ARSITEKTURVVIP HOUSE</t>
  </si>
  <si>
    <t>PROJECT 1 BPEKERJAAN MEKANIKALDORMITORY FEMALE</t>
  </si>
  <si>
    <t>PROJECT 1 BPEKERJAAN MEKANIKALDORMITORY MALE</t>
  </si>
  <si>
    <t>PROJECT 1 BPEKERJAAN MEKANIKALFAMILY STAFF HOUSE</t>
  </si>
  <si>
    <t>PROJECT 1 BPEKERJAAN MEKANIKALGUARD HOUSE 1</t>
  </si>
  <si>
    <t>PROJECT 1 BPEKERJAAN MEKANIKALGUARD HOUSE 2</t>
  </si>
  <si>
    <t>PROJECT 1 BPEKERJAAN MEKANIKALKANTIN</t>
  </si>
  <si>
    <t>PROJECT 1 BPEKERJAAN MEKANIKALLABORATORIUM</t>
  </si>
  <si>
    <t>PROJECT 1 BPEKERJAAN MEKANIKALMOSQUE</t>
  </si>
  <si>
    <t>PROJECT 1 BPEKERJAAN MEKANIKALOFFICE</t>
  </si>
  <si>
    <t>PROJECT 1 BPEKERJAAN MEKANIKALWATER TOWER FACILITY AREA</t>
  </si>
  <si>
    <t>PROJECT 1 BPEKERJAAN MEKANIKALWATER TOWER POND AREA</t>
  </si>
  <si>
    <t>PROJECT 1 BPEKERJAAN MEKANIKALGUEST HOUSE</t>
  </si>
  <si>
    <t>PROJECT 1 BPEKERJAAN MEKANIKALPRIVATE HOUSE</t>
  </si>
  <si>
    <t>PROJECT 1 BPEKERJAAN MEKANIKALVVIP HOUSE</t>
  </si>
  <si>
    <t>PROJECT 1 BPEKERJAAN STRUKTURDORMITORY FEMALE</t>
  </si>
  <si>
    <t>PROJECT 1 BPEKERJAAN STRUKTURDORMITORY MALE</t>
  </si>
  <si>
    <t>PROJECT 1 BPEKERJAAN STRUKTURFAMILY STAFF HOUSE</t>
  </si>
  <si>
    <t>PROJECT 1 BPEKERJAAN STRUKTURFEED WAREHOUSE</t>
  </si>
  <si>
    <t>PROJECT 1 BPEKERJAAN STRUKTURGARDU HUB</t>
  </si>
  <si>
    <t>PROJECT 1 BPEKERJAAN STRUKTURGAZEBOO</t>
  </si>
  <si>
    <t>PROJECT 1 BPEKERJAAN STRUKTURGUARD HOUSE 1</t>
  </si>
  <si>
    <t>PROJECT 1 BPEKERJAAN STRUKTURGUARD HOUSE 2</t>
  </si>
  <si>
    <t>PROJECT 1 BPEKERJAAN STRUKTURGUARD TOWER</t>
  </si>
  <si>
    <t>PROJECT 1 BPEKERJAAN STRUKTURKANTIN</t>
  </si>
  <si>
    <t>PROJECT 1 BPEKERJAAN STRUKTURLABORATORIUM</t>
  </si>
  <si>
    <t>PROJECT 1 BPEKERJAAN STRUKTURMAIN GATE</t>
  </si>
  <si>
    <t>PROJECT 1 BPEKERJAAN STRUKTURMOSQUE</t>
  </si>
  <si>
    <t>PROJECT 1 BPEKERJAAN STRUKTUROFFICE</t>
  </si>
  <si>
    <t>PROJECT 1 BPEKERJAAN STRUKTURPUMP HOUSE</t>
  </si>
  <si>
    <t>PROJECT 1 BPEKERJAAN STRUKTURTPS</t>
  </si>
  <si>
    <t>PROJECT 1 BPEKERJAAN STRUKTURWATER TOWER 1</t>
  </si>
  <si>
    <t>PROJECT 1 BPEKERJAAN STRUKTURWEIGHT HOUSE</t>
  </si>
  <si>
    <t>PROJECT 1 BPEKERJAAN STRUKTURWORKSHOP</t>
  </si>
  <si>
    <t>PROJECT 1 BPEKERJAAN STRUKTURGENERAL</t>
  </si>
  <si>
    <t>(blank)</t>
  </si>
  <si>
    <t>PROJECT 1 BPEKERJAAN STRUKTURGUEST HOUSE</t>
  </si>
  <si>
    <t>PROJECT 1 BPEKERJAAN STRUKTURPRIVATE HOUSE</t>
  </si>
  <si>
    <t>PROJECT 1 BPEKERJAAN STRUKTURVVIP HOUSE</t>
  </si>
  <si>
    <t>All</t>
  </si>
  <si>
    <t>Sum of SISA DURASI KONTRAK</t>
  </si>
  <si>
    <t>%percentage</t>
  </si>
  <si>
    <t>Total Project</t>
  </si>
  <si>
    <t>Below 30%</t>
  </si>
  <si>
    <t>30% s.d  50%</t>
  </si>
  <si>
    <t>50% s.d 80%</t>
  </si>
  <si>
    <t>80% s.d 100%</t>
  </si>
  <si>
    <t>100% Above</t>
  </si>
  <si>
    <t>Total</t>
  </si>
  <si>
    <t>Count of SUB AREA PEKERJAAN</t>
  </si>
  <si>
    <t>BOBOT</t>
  </si>
  <si>
    <t>PROGRESS</t>
  </si>
  <si>
    <t>PROGRESS FINANCE</t>
  </si>
  <si>
    <t>PROGRESS ACTUAL</t>
  </si>
  <si>
    <t>PT Mipcon (Soil Test &amp; Topografi)</t>
  </si>
  <si>
    <t>PT ASR (GEO, FEED, DED)</t>
  </si>
  <si>
    <t>PT ENVITEK (UKL, UPL, &amp; LINGK.)</t>
  </si>
  <si>
    <t>PT IIMI (SEWA KANTOR BALI)</t>
  </si>
  <si>
    <t>ADI TULUS (SEWA KONTRAKAN SUMBAWA)</t>
  </si>
  <si>
    <t>ESTER ( SEWA KONTRAKAN LUNYUK</t>
  </si>
  <si>
    <t>KAP BUDIARTHA (AUDITOR)</t>
  </si>
  <si>
    <t>PT GEI ( PBG &amp; SLF)</t>
  </si>
  <si>
    <t>PT ABB (JASA OPERATIONAL)</t>
  </si>
  <si>
    <t>PT AVK (GENSET)</t>
  </si>
  <si>
    <t>PT EBS 1B (SWADAYA)</t>
  </si>
  <si>
    <t>PT PDM TAHAP 1 A (FAS. UTAMA)</t>
  </si>
  <si>
    <t>PT PDM TAHAP 1 B (FAS.PENUNJANG)</t>
  </si>
  <si>
    <t>PT TBA (POMPA)</t>
  </si>
  <si>
    <t>LMATS (KONSULTAN TAX)</t>
  </si>
  <si>
    <t>PT ATK (KONSULTAN PROJECT)</t>
  </si>
  <si>
    <t>PT LDS (SOSIAL MAPING &amp; HUMAS)</t>
  </si>
  <si>
    <t>PT EBS (FURNITURE)</t>
  </si>
  <si>
    <t>PT ENVITEK (IJIN KKPRL)</t>
  </si>
  <si>
    <t>PT AFNAN DEVA TEKNIK</t>
  </si>
  <si>
    <t>PT GEI (ABT &amp; IJIN OPR)</t>
  </si>
  <si>
    <t>CONTRACT MAPPING</t>
  </si>
  <si>
    <t>VENDOR</t>
  </si>
  <si>
    <t>Realisasi On  2023-2024</t>
  </si>
  <si>
    <t>Nilai Kontrak 2023-2024</t>
  </si>
  <si>
    <t>Realisasi On  2025</t>
  </si>
  <si>
    <t>Non Realisasi</t>
  </si>
  <si>
    <t>In Mio (IDR) Include Tax</t>
  </si>
  <si>
    <t>TOTAL</t>
  </si>
  <si>
    <t>STATUS KONTRAK</t>
  </si>
  <si>
    <t>CLOSED</t>
  </si>
  <si>
    <t xml:space="preserve">Non Realisasi </t>
  </si>
  <si>
    <t>% Realisasi</t>
  </si>
  <si>
    <t>% Non Realisasi</t>
  </si>
  <si>
    <t>NOMOR DOKUMEN &amp; NO. KONTRAK</t>
  </si>
  <si>
    <t>CUTT OF (SO)</t>
  </si>
  <si>
    <t>TIME GONE (Days)</t>
  </si>
  <si>
    <t>Cut Off (SO)</t>
  </si>
  <si>
    <t>Complete
(Yang sudah complete dalam satuan hari)</t>
  </si>
  <si>
    <t>Incomplete
(sisa HK)</t>
  </si>
  <si>
    <t>Complete (Yang sudah complete dalam satuan hari)</t>
  </si>
  <si>
    <t>project srart</t>
  </si>
  <si>
    <t>plan end</t>
  </si>
  <si>
    <t>now</t>
  </si>
  <si>
    <t>sisa durasi</t>
  </si>
  <si>
    <t>LOW</t>
  </si>
  <si>
    <t>MEDIUM</t>
  </si>
  <si>
    <t>Incomplete (sisa HK)</t>
  </si>
  <si>
    <t>Sum of BOBOT</t>
  </si>
  <si>
    <t>012/INA02/IX/2024L-C</t>
  </si>
  <si>
    <t>PRIVATE, GH, MOSQUE, POS 1 &amp; 2</t>
  </si>
  <si>
    <t>039/INA02/VI/2025/L-C</t>
  </si>
  <si>
    <t>POS LANAL</t>
  </si>
  <si>
    <t xml:space="preserve">PEKERJAAN SWADAYA WARGA </t>
  </si>
  <si>
    <t>FACILITY AREA &amp; PRIVATE AREA</t>
  </si>
  <si>
    <t xml:space="preserve">DORMITORY MALE &amp; VVIP HOUSE </t>
  </si>
  <si>
    <t xml:space="preserve">PAGAR PANEL 372.5 M </t>
  </si>
  <si>
    <t>PAGAR PANEL 310 M</t>
  </si>
  <si>
    <t xml:space="preserve">PEKERJAAN ELEKTRIKAL </t>
  </si>
  <si>
    <t xml:space="preserve">MV CUBICLE </t>
  </si>
  <si>
    <t xml:space="preserve">TRAFO 400,500 DAN 800 Kva </t>
  </si>
  <si>
    <t xml:space="preserve">PROJECT ADT </t>
  </si>
  <si>
    <t xml:space="preserve">PROJECT EBS </t>
  </si>
  <si>
    <t>040/INA02/VI/2025/L-C</t>
  </si>
  <si>
    <t>051/INA02/VIII/2025/L-C</t>
  </si>
  <si>
    <t xml:space="preserve">GENERAL </t>
  </si>
  <si>
    <t xml:space="preserve">POWER HOUSE AREA </t>
  </si>
  <si>
    <t>Done</t>
  </si>
  <si>
    <t>063/INA02/IX/2024L-C</t>
  </si>
  <si>
    <t>061/INA02/IX/2025/L-C</t>
  </si>
  <si>
    <t>062/INA02/IX/2025/L-C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</si>
</sst>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_(* \(#,##0.00\);_(* &quot;-&quot;??_);_(@_)"/>
    <numFmt numFmtId="164" formatCode="_-* #,##0.00_-;\-* #,##0.00_-;_-* &quot;-&quot;??_-;_-@_-"/>
    <numFmt numFmtId="165" formatCode="mm/dd/yy;@"/>
    <numFmt numFmtId="166" formatCode="[$-409]d\-mmm\-yy;@"/>
    <numFmt numFmtId="167" formatCode="[$-409]dd\-mmm\-yy;@"/>
    <numFmt numFmtId="168" formatCode="_(* #,##0_);_(* \(#,##0\);_(* &quot;-&quot;??_);_(@_)"/>
    <numFmt numFmtId="169" formatCode="0.000%"/>
    <numFmt numFmtId="170" formatCode="m/d/yy;@"/>
  </numFmts>
  <fonts count="29" x14ac:knownFonts="1">
    <font>
      <sz val="11"/>
      <color theme="1"/>
      <name val="Arial"/>
      <family val="2"/>
      <scheme val="minor"/>
    </font>
    <font>
      <sz val="11"/>
      <color theme="1"/>
      <name val="Arial"/>
      <family val="2"/>
      <charset val="1"/>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name val="Arial"/>
      <family val="2"/>
      <scheme val="minor"/>
    </font>
    <font>
      <sz val="10"/>
      <color theme="1" tint="0.499984740745262"/>
      <name val="Arial"/>
      <family val="2"/>
      <scheme val="minor"/>
    </font>
    <font>
      <sz val="11"/>
      <name val="Arial"/>
      <family val="2"/>
      <scheme val="minor"/>
    </font>
    <font>
      <sz val="11"/>
      <color theme="1"/>
      <name val="Arial"/>
      <family val="2"/>
      <scheme val="minor"/>
    </font>
    <font>
      <b/>
      <sz val="11"/>
      <color theme="1"/>
      <name val="Arial"/>
      <family val="2"/>
      <scheme val="minor"/>
    </font>
    <font>
      <b/>
      <sz val="9"/>
      <color theme="0"/>
      <name val="Arial"/>
      <family val="2"/>
      <scheme val="minor"/>
    </font>
    <font>
      <sz val="1"/>
      <color theme="0"/>
      <name val="Arial"/>
      <family val="2"/>
      <scheme val="minor"/>
    </font>
    <font>
      <b/>
      <sz val="11"/>
      <color theme="0"/>
      <name val="Arial"/>
      <family val="2"/>
      <scheme val="minor"/>
    </font>
    <font>
      <sz val="10"/>
      <color rgb="FF332D2D"/>
      <name val="Roboto"/>
    </font>
    <font>
      <sz val="11"/>
      <color rgb="FF332D2D"/>
      <name val="Roboto"/>
    </font>
    <font>
      <sz val="12"/>
      <color theme="1"/>
      <name val="Arial"/>
      <family val="2"/>
      <scheme val="minor"/>
    </font>
    <font>
      <b/>
      <sz val="12"/>
      <color theme="0"/>
      <name val="Arial"/>
      <family val="2"/>
      <scheme val="minor"/>
    </font>
    <font>
      <sz val="12"/>
      <color theme="0"/>
      <name val="Arial"/>
      <family val="2"/>
      <scheme val="minor"/>
    </font>
    <font>
      <sz val="11"/>
      <color theme="0"/>
      <name val="Arial"/>
      <family val="2"/>
      <scheme val="minor"/>
    </font>
    <font>
      <b/>
      <sz val="28"/>
      <color theme="4" tint="-0.249977111117893"/>
      <name val="Arial"/>
      <family val="2"/>
      <scheme val="major"/>
    </font>
    <font>
      <sz val="10"/>
      <color theme="0"/>
      <name val="Arial"/>
      <family val="2"/>
      <scheme val="minor"/>
    </font>
    <font>
      <sz val="10"/>
      <color theme="0"/>
      <name val="Roboto"/>
    </font>
    <font>
      <sz val="36"/>
      <color theme="1"/>
      <name val="Arial"/>
      <family val="2"/>
      <scheme val="minor"/>
    </font>
    <font>
      <sz val="10"/>
      <color theme="1"/>
      <name val="Arial"/>
      <family val="2"/>
      <charset val="1"/>
      <scheme val="minor"/>
    </font>
    <font>
      <sz val="11"/>
      <name val="Arial"/>
      <family val="2"/>
      <charset val="1"/>
      <scheme val="minor"/>
    </font>
  </fonts>
  <fills count="15">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rgb="FF002060"/>
        <bgColor theme="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0000"/>
        <bgColor theme="4"/>
      </patternFill>
    </fill>
    <fill>
      <patternFill patternType="solid">
        <fgColor rgb="FFFF7C80"/>
        <bgColor indexed="64"/>
      </patternFill>
    </fill>
    <fill>
      <patternFill patternType="solid">
        <fgColor theme="3"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3" tint="0.79998168889431442"/>
        <bgColor indexed="64"/>
      </patternFill>
    </fill>
  </fills>
  <borders count="18">
    <border>
      <left/>
      <right/>
      <top/>
      <bottom/>
      <diagonal/>
    </border>
    <border>
      <left style="thin">
        <color theme="0" tint="-0.24994659260841701"/>
      </left>
      <right/>
      <top style="thin">
        <color theme="4" tint="0.39994506668294322"/>
      </top>
      <bottom style="thin">
        <color theme="4" tint="0.39994506668294322"/>
      </bottom>
      <diagonal/>
    </border>
    <border>
      <left style="thin">
        <color theme="4" tint="0.39994506668294322"/>
      </left>
      <right/>
      <top style="thin">
        <color theme="4" tint="0.39994506668294322"/>
      </top>
      <bottom/>
      <diagonal/>
    </border>
    <border>
      <left/>
      <right/>
      <top style="thin">
        <color theme="4" tint="0.39994506668294322"/>
      </top>
      <bottom/>
      <diagonal/>
    </border>
    <border>
      <left style="thin">
        <color theme="4" tint="0.39994506668294322"/>
      </left>
      <right/>
      <top style="thin">
        <color theme="4" tint="0.39994506668294322"/>
      </top>
      <bottom style="thin">
        <color theme="4" tint="0.39994506668294322"/>
      </bottom>
      <diagonal/>
    </border>
    <border>
      <left/>
      <right style="thin">
        <color theme="4" tint="0.39991454817346722"/>
      </right>
      <top style="thin">
        <color theme="4" tint="0.39994506668294322"/>
      </top>
      <bottom/>
      <diagonal/>
    </border>
    <border>
      <left style="thin">
        <color theme="0" tint="-0.24994659260841701"/>
      </left>
      <right style="thin">
        <color theme="4" tint="0.39991454817346722"/>
      </right>
      <top style="thin">
        <color theme="4" tint="0.39994506668294322"/>
      </top>
      <bottom style="thin">
        <color theme="4" tint="0.399945066682943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theme="4" tint="0.39994506668294322"/>
      </top>
      <bottom style="thin">
        <color theme="4" tint="0.39994506668294322"/>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bottom style="thin">
        <color theme="0"/>
      </bottom>
      <diagonal/>
    </border>
    <border>
      <left style="thin">
        <color theme="4" tint="0.39991454817346722"/>
      </left>
      <right style="thin">
        <color theme="0"/>
      </right>
      <top/>
      <bottom/>
      <diagonal/>
    </border>
    <border>
      <left style="thin">
        <color theme="0"/>
      </left>
      <right style="thin">
        <color theme="0"/>
      </right>
      <top style="thin">
        <color theme="0"/>
      </top>
      <bottom style="thin">
        <color theme="0"/>
      </bottom>
      <diagonal/>
    </border>
  </borders>
  <cellStyleXfs count="5">
    <xf numFmtId="0" fontId="0" fillId="0" borderId="0"/>
    <xf numFmtId="0" fontId="8" fillId="0" borderId="0" applyNumberFormat="0" applyFill="0" applyBorder="0" applyAlignment="0" applyProtection="0">
      <alignment vertical="top"/>
      <protection locked="0"/>
    </xf>
    <xf numFmtId="9" fontId="12" fillId="0" borderId="0" applyFont="0" applyFill="0" applyBorder="0" applyAlignment="0" applyProtection="0"/>
    <xf numFmtId="43" fontId="12" fillId="0" borderId="0" applyFont="0" applyFill="0" applyBorder="0" applyAlignment="0" applyProtection="0"/>
    <xf numFmtId="164" fontId="12" fillId="0" borderId="0" applyFont="0" applyFill="0" applyBorder="0" applyAlignment="0" applyProtection="0"/>
  </cellStyleXfs>
  <cellXfs count="171">
    <xf numFmtId="0" fontId="0" fillId="0" borderId="0" xfId="0"/>
    <xf numFmtId="0" fontId="2" fillId="0" borderId="0" xfId="0" applyFont="1" applyAlignment="1">
      <alignment horizontal="left"/>
    </xf>
    <xf numFmtId="0" fontId="4" fillId="2" borderId="0" xfId="0" applyFont="1" applyFill="1" applyAlignment="1">
      <alignment vertical="center"/>
    </xf>
    <xf numFmtId="0" fontId="5" fillId="2" borderId="0" xfId="0" applyFont="1" applyFill="1" applyAlignment="1">
      <alignment horizontal="right" vertical="center"/>
    </xf>
    <xf numFmtId="0" fontId="8" fillId="0" borderId="0" xfId="1" applyAlignment="1" applyProtection="1">
      <alignment horizontal="right" vertical="top"/>
    </xf>
    <xf numFmtId="0" fontId="0" fillId="0" borderId="0" xfId="0" applyAlignment="1">
      <alignment vertical="top"/>
    </xf>
    <xf numFmtId="0" fontId="6" fillId="0" borderId="0" xfId="0" applyFont="1"/>
    <xf numFmtId="0" fontId="0" fillId="0" borderId="0" xfId="0" applyAlignment="1">
      <alignment vertical="top" wrapText="1"/>
    </xf>
    <xf numFmtId="0" fontId="7" fillId="0" borderId="0" xfId="0" applyFont="1" applyAlignment="1">
      <alignment vertical="top" wrapText="1"/>
    </xf>
    <xf numFmtId="0" fontId="8" fillId="0" borderId="0" xfId="1" applyAlignment="1" applyProtection="1">
      <alignment vertical="top"/>
    </xf>
    <xf numFmtId="0" fontId="0" fillId="0" borderId="0" xfId="0" applyAlignment="1">
      <alignment vertical="center"/>
    </xf>
    <xf numFmtId="0" fontId="3" fillId="0" borderId="0" xfId="0" applyFont="1" applyAlignment="1">
      <alignment horizontal="center"/>
    </xf>
    <xf numFmtId="0" fontId="0" fillId="0" borderId="0" xfId="0" applyAlignment="1">
      <alignment horizontal="center"/>
    </xf>
    <xf numFmtId="0" fontId="8" fillId="0" borderId="0" xfId="1" applyAlignment="1" applyProtection="1">
      <alignment vertical="center"/>
    </xf>
    <xf numFmtId="0" fontId="10" fillId="0" borderId="0" xfId="0" applyFont="1" applyAlignment="1">
      <alignment vertical="top"/>
    </xf>
    <xf numFmtId="14" fontId="11" fillId="0" borderId="1" xfId="0" applyNumberFormat="1" applyFont="1" applyBorder="1" applyAlignment="1">
      <alignment horizontal="center" vertical="center"/>
    </xf>
    <xf numFmtId="9" fontId="11" fillId="0" borderId="1" xfId="2" applyFont="1" applyFill="1" applyBorder="1" applyAlignment="1">
      <alignment horizontal="center" vertical="center"/>
    </xf>
    <xf numFmtId="14" fontId="11" fillId="2" borderId="1" xfId="0" applyNumberFormat="1" applyFont="1" applyFill="1" applyBorder="1" applyAlignment="1">
      <alignment horizontal="center" vertical="center"/>
    </xf>
    <xf numFmtId="0" fontId="14" fillId="3" borderId="3" xfId="0" applyFont="1" applyFill="1" applyBorder="1" applyAlignment="1">
      <alignment horizontal="center" vertical="center"/>
    </xf>
    <xf numFmtId="0" fontId="14" fillId="4" borderId="3" xfId="0" applyFont="1" applyFill="1" applyBorder="1" applyAlignment="1">
      <alignment horizontal="center" vertical="center" wrapText="1"/>
    </xf>
    <xf numFmtId="0" fontId="16" fillId="3" borderId="0" xfId="0" applyFont="1" applyFill="1" applyAlignment="1">
      <alignment horizontal="center" vertical="center"/>
    </xf>
    <xf numFmtId="0" fontId="13" fillId="0" borderId="7" xfId="0" applyFont="1" applyBorder="1" applyAlignment="1">
      <alignment horizontal="left" vertical="center" indent="1"/>
    </xf>
    <xf numFmtId="0" fontId="13" fillId="0" borderId="7" xfId="0" applyFont="1" applyBorder="1" applyAlignment="1">
      <alignment vertical="center"/>
    </xf>
    <xf numFmtId="0" fontId="0" fillId="0" borderId="7" xfId="0" applyBorder="1" applyAlignment="1">
      <alignment horizontal="left"/>
    </xf>
    <xf numFmtId="0" fontId="0" fillId="0" borderId="7" xfId="0" applyBorder="1" applyAlignment="1">
      <alignment vertical="center"/>
    </xf>
    <xf numFmtId="0" fontId="0" fillId="0" borderId="7" xfId="0" applyBorder="1"/>
    <xf numFmtId="0" fontId="11" fillId="2" borderId="7" xfId="0" applyFont="1" applyFill="1" applyBorder="1" applyAlignment="1">
      <alignment horizontal="center" vertical="center"/>
    </xf>
    <xf numFmtId="0" fontId="0" fillId="0" borderId="7" xfId="0" applyBorder="1" applyAlignment="1">
      <alignment horizontal="left" vertical="center"/>
    </xf>
    <xf numFmtId="0" fontId="18" fillId="0" borderId="7" xfId="0" applyFont="1" applyBorder="1" applyAlignment="1">
      <alignment horizontal="left" vertical="center" wrapText="1"/>
    </xf>
    <xf numFmtId="0" fontId="0" fillId="0" borderId="7" xfId="0" applyBorder="1" applyAlignment="1">
      <alignment horizontal="left" vertical="center" wrapText="1"/>
    </xf>
    <xf numFmtId="0" fontId="16" fillId="3" borderId="7" xfId="0" applyFont="1" applyFill="1" applyBorder="1" applyAlignment="1">
      <alignment horizontal="center" vertical="center" wrapText="1"/>
    </xf>
    <xf numFmtId="0" fontId="16" fillId="3" borderId="7" xfId="0" applyFont="1" applyFill="1" applyBorder="1" applyAlignment="1">
      <alignment horizontal="center" vertical="center"/>
    </xf>
    <xf numFmtId="0" fontId="11" fillId="5" borderId="7" xfId="0" applyFont="1" applyFill="1" applyBorder="1" applyAlignment="1">
      <alignment horizontal="center" vertical="center"/>
    </xf>
    <xf numFmtId="0" fontId="11" fillId="6" borderId="7" xfId="0" applyFont="1" applyFill="1" applyBorder="1" applyAlignment="1">
      <alignment horizontal="center" vertical="center"/>
    </xf>
    <xf numFmtId="9" fontId="17" fillId="0" borderId="7" xfId="2" applyFont="1" applyBorder="1" applyAlignment="1">
      <alignment horizontal="center" vertical="center"/>
    </xf>
    <xf numFmtId="9" fontId="17" fillId="0" borderId="7" xfId="2" applyFont="1" applyBorder="1" applyAlignment="1">
      <alignment horizontal="center" vertical="center" wrapText="1"/>
    </xf>
    <xf numFmtId="0" fontId="2" fillId="0" borderId="0" xfId="0" applyFont="1" applyAlignment="1">
      <alignment horizontal="center"/>
    </xf>
    <xf numFmtId="0" fontId="19" fillId="0" borderId="0" xfId="0" applyFont="1" applyAlignment="1">
      <alignment horizontal="center"/>
    </xf>
    <xf numFmtId="165" fontId="0" fillId="0" borderId="1" xfId="0" applyNumberFormat="1" applyBorder="1" applyAlignment="1">
      <alignment horizontal="center" vertical="center"/>
    </xf>
    <xf numFmtId="165" fontId="11" fillId="0" borderId="1" xfId="0" applyNumberFormat="1" applyFont="1" applyBorder="1" applyAlignment="1">
      <alignment horizontal="center" vertical="center"/>
    </xf>
    <xf numFmtId="15" fontId="17" fillId="0" borderId="7" xfId="0" applyNumberFormat="1" applyFont="1" applyBorder="1" applyAlignment="1">
      <alignment horizontal="center" vertical="center"/>
    </xf>
    <xf numFmtId="15" fontId="17" fillId="0" borderId="7" xfId="0" applyNumberFormat="1" applyFont="1" applyBorder="1" applyAlignment="1">
      <alignment horizontal="center" vertical="center" wrapText="1"/>
    </xf>
    <xf numFmtId="167" fontId="14" fillId="4" borderId="3" xfId="0" applyNumberFormat="1" applyFont="1" applyFill="1" applyBorder="1" applyAlignment="1">
      <alignment horizontal="center" vertical="center" wrapText="1"/>
    </xf>
    <xf numFmtId="167" fontId="0" fillId="0" borderId="0" xfId="0" applyNumberFormat="1"/>
    <xf numFmtId="166" fontId="14" fillId="4" borderId="3" xfId="0" applyNumberFormat="1" applyFont="1" applyFill="1" applyBorder="1" applyAlignment="1">
      <alignment horizontal="center" vertical="center" wrapText="1"/>
    </xf>
    <xf numFmtId="166" fontId="0" fillId="0" borderId="0" xfId="0" applyNumberFormat="1" applyAlignment="1">
      <alignment horizontal="center"/>
    </xf>
    <xf numFmtId="166" fontId="0" fillId="0" borderId="0" xfId="0" applyNumberFormat="1"/>
    <xf numFmtId="14" fontId="0" fillId="0" borderId="0" xfId="0" applyNumberFormat="1"/>
    <xf numFmtId="168" fontId="11" fillId="2" borderId="1" xfId="3" applyNumberFormat="1" applyFont="1" applyFill="1" applyBorder="1" applyAlignment="1">
      <alignment vertical="center"/>
    </xf>
    <xf numFmtId="168" fontId="11" fillId="2" borderId="6" xfId="3" applyNumberFormat="1" applyFont="1" applyFill="1" applyBorder="1" applyAlignment="1">
      <alignment vertical="center"/>
    </xf>
    <xf numFmtId="9" fontId="3" fillId="0" borderId="0" xfId="0" applyNumberFormat="1" applyFont="1" applyAlignment="1">
      <alignment horizontal="center"/>
    </xf>
    <xf numFmtId="9" fontId="0" fillId="0" borderId="0" xfId="2" applyFont="1"/>
    <xf numFmtId="9" fontId="0" fillId="0" borderId="0" xfId="0" applyNumberFormat="1"/>
    <xf numFmtId="0" fontId="11" fillId="2" borderId="12" xfId="0" applyFont="1" applyFill="1" applyBorder="1" applyAlignment="1">
      <alignment horizontal="center" vertical="center"/>
    </xf>
    <xf numFmtId="0" fontId="14" fillId="4" borderId="7" xfId="0" applyFont="1" applyFill="1" applyBorder="1" applyAlignment="1">
      <alignment horizontal="center" vertical="center" wrapText="1"/>
    </xf>
    <xf numFmtId="0" fontId="0" fillId="0" borderId="0" xfId="0" pivotButton="1"/>
    <xf numFmtId="0" fontId="3" fillId="0" borderId="0" xfId="0" applyFont="1"/>
    <xf numFmtId="0" fontId="15" fillId="0" borderId="0" xfId="0" applyFont="1"/>
    <xf numFmtId="0" fontId="19" fillId="0" borderId="0" xfId="0" applyFont="1"/>
    <xf numFmtId="0" fontId="13" fillId="0" borderId="11" xfId="0" applyFont="1" applyBorder="1" applyAlignment="1">
      <alignment horizontal="center" vertical="center"/>
    </xf>
    <xf numFmtId="0" fontId="9" fillId="0" borderId="1" xfId="0" applyFont="1" applyBorder="1" applyAlignment="1">
      <alignment horizontal="center" vertical="center"/>
    </xf>
    <xf numFmtId="0" fontId="13" fillId="0" borderId="11" xfId="0" applyFont="1" applyBorder="1" applyAlignment="1">
      <alignment horizontal="left" vertical="center"/>
    </xf>
    <xf numFmtId="0" fontId="0" fillId="0" borderId="0" xfId="0" applyAlignment="1">
      <alignment wrapText="1"/>
    </xf>
    <xf numFmtId="0" fontId="0" fillId="0" borderId="0" xfId="0" applyAlignment="1">
      <alignment vertical="center" wrapText="1"/>
    </xf>
    <xf numFmtId="0" fontId="22" fillId="0" borderId="0" xfId="0" applyFont="1"/>
    <xf numFmtId="0" fontId="22" fillId="0" borderId="0" xfId="0" applyFont="1" applyAlignment="1">
      <alignment horizontal="center"/>
    </xf>
    <xf numFmtId="0" fontId="21" fillId="0" borderId="0" xfId="0" applyFont="1"/>
    <xf numFmtId="0" fontId="21" fillId="0" borderId="0" xfId="0" applyFont="1" applyAlignment="1">
      <alignment horizontal="center"/>
    </xf>
    <xf numFmtId="0" fontId="0" fillId="0" borderId="15" xfId="0" applyBorder="1" applyAlignment="1">
      <alignment vertical="center"/>
    </xf>
    <xf numFmtId="0" fontId="0" fillId="0" borderId="16" xfId="0" applyBorder="1" applyAlignment="1">
      <alignment vertical="center"/>
    </xf>
    <xf numFmtId="0" fontId="13" fillId="7" borderId="0" xfId="0" applyFont="1" applyFill="1"/>
    <xf numFmtId="0" fontId="23" fillId="0" borderId="0" xfId="0" applyFont="1" applyAlignment="1">
      <alignment horizontal="left"/>
    </xf>
    <xf numFmtId="0" fontId="20" fillId="4" borderId="2" xfId="0" applyFont="1" applyFill="1" applyBorder="1" applyAlignment="1">
      <alignment horizontal="center" vertical="center" wrapText="1"/>
    </xf>
    <xf numFmtId="0" fontId="20" fillId="4" borderId="3" xfId="0" applyFont="1" applyFill="1" applyBorder="1" applyAlignment="1">
      <alignment horizontal="center" vertical="center" wrapText="1"/>
    </xf>
    <xf numFmtId="0" fontId="20" fillId="3" borderId="3" xfId="0" applyFont="1" applyFill="1" applyBorder="1" applyAlignment="1">
      <alignment horizontal="center" vertical="center" wrapText="1"/>
    </xf>
    <xf numFmtId="0" fontId="21" fillId="4" borderId="3" xfId="0" applyFont="1" applyFill="1" applyBorder="1" applyAlignment="1">
      <alignment horizontal="center" vertical="center" wrapText="1"/>
    </xf>
    <xf numFmtId="0" fontId="21" fillId="4" borderId="5" xfId="0" applyFont="1" applyFill="1" applyBorder="1" applyAlignment="1">
      <alignment horizontal="center" vertical="center" wrapText="1"/>
    </xf>
    <xf numFmtId="1" fontId="11" fillId="2" borderId="14" xfId="0" applyNumberFormat="1" applyFont="1" applyFill="1" applyBorder="1" applyAlignment="1">
      <alignment horizontal="center" vertical="center"/>
    </xf>
    <xf numFmtId="1" fontId="11" fillId="2" borderId="7" xfId="0" applyNumberFormat="1" applyFont="1" applyFill="1" applyBorder="1" applyAlignment="1">
      <alignment horizontal="center" vertical="center"/>
    </xf>
    <xf numFmtId="49" fontId="13" fillId="0" borderId="4" xfId="0" applyNumberFormat="1" applyFont="1" applyBorder="1" applyAlignment="1">
      <alignment horizontal="left" vertical="center"/>
    </xf>
    <xf numFmtId="0" fontId="0" fillId="0" borderId="7" xfId="0" applyBorder="1" applyAlignment="1">
      <alignment horizontal="center" vertical="center"/>
    </xf>
    <xf numFmtId="0" fontId="16" fillId="3" borderId="7" xfId="0" applyFont="1" applyFill="1" applyBorder="1" applyAlignment="1">
      <alignment vertical="center"/>
    </xf>
    <xf numFmtId="9" fontId="0" fillId="0" borderId="0" xfId="0" applyNumberFormat="1" applyAlignment="1">
      <alignment vertical="center"/>
    </xf>
    <xf numFmtId="0" fontId="16" fillId="0" borderId="0" xfId="0" applyFont="1" applyAlignment="1">
      <alignment horizontal="center"/>
    </xf>
    <xf numFmtId="0" fontId="16" fillId="0" borderId="0" xfId="0" applyFont="1" applyAlignment="1">
      <alignment horizontal="center" vertical="center"/>
    </xf>
    <xf numFmtId="0" fontId="22" fillId="0" borderId="0" xfId="0" applyFont="1" applyAlignment="1">
      <alignment vertical="center"/>
    </xf>
    <xf numFmtId="168" fontId="22" fillId="0" borderId="0" xfId="3" applyNumberFormat="1" applyFont="1" applyFill="1" applyBorder="1" applyAlignment="1">
      <alignment vertical="center"/>
    </xf>
    <xf numFmtId="0" fontId="22" fillId="0" borderId="0" xfId="0" applyFont="1" applyAlignment="1">
      <alignment horizontal="left" vertical="center"/>
    </xf>
    <xf numFmtId="0" fontId="24" fillId="0" borderId="0" xfId="0" applyFont="1" applyAlignment="1">
      <alignment horizontal="left" vertical="center"/>
    </xf>
    <xf numFmtId="15" fontId="25" fillId="0" borderId="0" xfId="0" applyNumberFormat="1" applyFont="1" applyAlignment="1">
      <alignment horizontal="left" vertical="center"/>
    </xf>
    <xf numFmtId="9" fontId="22" fillId="0" borderId="0" xfId="0" applyNumberFormat="1" applyFont="1" applyAlignment="1">
      <alignment vertical="center"/>
    </xf>
    <xf numFmtId="9" fontId="22" fillId="0" borderId="0" xfId="2" applyFont="1" applyFill="1" applyBorder="1" applyAlignment="1">
      <alignment vertical="center"/>
    </xf>
    <xf numFmtId="9" fontId="22" fillId="0" borderId="0" xfId="2" applyFont="1" applyFill="1" applyBorder="1"/>
    <xf numFmtId="0" fontId="22" fillId="0" borderId="0" xfId="0" applyFont="1" applyAlignment="1">
      <alignment horizontal="left"/>
    </xf>
    <xf numFmtId="0" fontId="14" fillId="4" borderId="0" xfId="0" applyFont="1" applyFill="1" applyAlignment="1">
      <alignment horizontal="center" vertical="center" wrapText="1"/>
    </xf>
    <xf numFmtId="43" fontId="0" fillId="0" borderId="0" xfId="3" applyFont="1"/>
    <xf numFmtId="0" fontId="14" fillId="8" borderId="3" xfId="0" applyFont="1" applyFill="1" applyBorder="1" applyAlignment="1">
      <alignment horizontal="center" vertical="center" wrapText="1"/>
    </xf>
    <xf numFmtId="166" fontId="14" fillId="9" borderId="3" xfId="0" applyNumberFormat="1" applyFont="1" applyFill="1" applyBorder="1" applyAlignment="1">
      <alignment horizontal="center" vertical="center" wrapText="1"/>
    </xf>
    <xf numFmtId="0" fontId="0" fillId="0" borderId="7" xfId="0" applyBorder="1" applyAlignment="1">
      <alignment horizontal="center"/>
    </xf>
    <xf numFmtId="9" fontId="0" fillId="0" borderId="7" xfId="0" applyNumberFormat="1" applyBorder="1" applyAlignment="1">
      <alignment horizontal="left" vertical="center"/>
    </xf>
    <xf numFmtId="169" fontId="0" fillId="0" borderId="7" xfId="2" applyNumberFormat="1" applyFont="1" applyBorder="1" applyAlignment="1">
      <alignment horizontal="center" vertical="center"/>
    </xf>
    <xf numFmtId="0" fontId="16" fillId="3" borderId="0" xfId="0" applyFont="1" applyFill="1" applyAlignment="1">
      <alignment horizontal="center" vertical="center" wrapText="1"/>
    </xf>
    <xf numFmtId="0" fontId="0" fillId="11" borderId="0" xfId="0" applyFill="1"/>
    <xf numFmtId="0" fontId="26" fillId="0" borderId="0" xfId="0" applyFont="1"/>
    <xf numFmtId="0" fontId="0" fillId="12" borderId="0" xfId="0" applyFill="1"/>
    <xf numFmtId="0" fontId="13" fillId="13" borderId="0" xfId="0" applyFont="1" applyFill="1"/>
    <xf numFmtId="168" fontId="16" fillId="12" borderId="0" xfId="3" applyNumberFormat="1" applyFont="1" applyFill="1" applyAlignment="1">
      <alignment horizontal="right"/>
    </xf>
    <xf numFmtId="168" fontId="13" fillId="13" borderId="0" xfId="3" applyNumberFormat="1" applyFont="1" applyFill="1"/>
    <xf numFmtId="168" fontId="16" fillId="11" borderId="0" xfId="3" applyNumberFormat="1" applyFont="1" applyFill="1" applyAlignment="1">
      <alignment horizontal="right"/>
    </xf>
    <xf numFmtId="43" fontId="0" fillId="0" borderId="7" xfId="3" applyFont="1" applyBorder="1"/>
    <xf numFmtId="9" fontId="13" fillId="14" borderId="7" xfId="2" applyFont="1" applyFill="1" applyBorder="1" applyAlignment="1">
      <alignment horizontal="center" vertical="center"/>
    </xf>
    <xf numFmtId="168" fontId="13" fillId="14" borderId="7" xfId="3" applyNumberFormat="1" applyFont="1" applyFill="1" applyBorder="1" applyAlignment="1">
      <alignment horizontal="center" vertical="center"/>
    </xf>
    <xf numFmtId="168" fontId="13" fillId="14" borderId="7" xfId="3" applyNumberFormat="1" applyFont="1" applyFill="1" applyBorder="1" applyAlignment="1">
      <alignment vertical="center"/>
    </xf>
    <xf numFmtId="168" fontId="13" fillId="14" borderId="7" xfId="3" applyNumberFormat="1" applyFont="1" applyFill="1" applyBorder="1"/>
    <xf numFmtId="168" fontId="16" fillId="11" borderId="0" xfId="3" applyNumberFormat="1" applyFont="1" applyFill="1" applyAlignment="1">
      <alignment horizontal="center"/>
    </xf>
    <xf numFmtId="168" fontId="16" fillId="12" borderId="0" xfId="3" applyNumberFormat="1" applyFont="1" applyFill="1" applyAlignment="1">
      <alignment horizontal="center"/>
    </xf>
    <xf numFmtId="168" fontId="0" fillId="0" borderId="0" xfId="3" applyNumberFormat="1" applyFont="1"/>
    <xf numFmtId="0" fontId="16" fillId="8" borderId="0" xfId="0" applyFont="1" applyFill="1"/>
    <xf numFmtId="14" fontId="16" fillId="8" borderId="0" xfId="0" applyNumberFormat="1" applyFont="1" applyFill="1"/>
    <xf numFmtId="0" fontId="0" fillId="0" borderId="0" xfId="0" applyAlignment="1">
      <alignment horizontal="right"/>
    </xf>
    <xf numFmtId="168" fontId="11" fillId="2" borderId="7" xfId="3" applyNumberFormat="1" applyFont="1" applyFill="1" applyBorder="1" applyAlignment="1">
      <alignment horizontal="center" vertical="center"/>
    </xf>
    <xf numFmtId="0" fontId="9" fillId="0" borderId="7" xfId="0" applyFont="1" applyBorder="1" applyAlignment="1">
      <alignment horizontal="center" vertical="center" wrapText="1"/>
    </xf>
    <xf numFmtId="43" fontId="0" fillId="0" borderId="0" xfId="0" applyNumberFormat="1"/>
    <xf numFmtId="165" fontId="0" fillId="0" borderId="7" xfId="0" applyNumberFormat="1" applyBorder="1" applyAlignment="1">
      <alignment horizontal="center" vertical="center"/>
    </xf>
    <xf numFmtId="165" fontId="0" fillId="0" borderId="8" xfId="0" applyNumberFormat="1" applyBorder="1" applyAlignment="1">
      <alignment horizontal="center"/>
    </xf>
    <xf numFmtId="0" fontId="0" fillId="0" borderId="0" xfId="0" pivotButton="1" applyAlignment="1">
      <alignment horizontal="center"/>
    </xf>
    <xf numFmtId="0" fontId="22" fillId="7" borderId="17" xfId="0" applyFont="1" applyFill="1" applyBorder="1" applyAlignment="1">
      <alignment horizontal="center"/>
    </xf>
    <xf numFmtId="170" fontId="0" fillId="10" borderId="7" xfId="0" applyNumberFormat="1" applyFill="1" applyBorder="1" applyAlignment="1">
      <alignment horizontal="center" vertical="center"/>
    </xf>
    <xf numFmtId="0" fontId="17" fillId="10" borderId="7" xfId="0" applyFont="1" applyFill="1" applyBorder="1" applyAlignment="1">
      <alignment vertical="center" wrapText="1"/>
    </xf>
    <xf numFmtId="0" fontId="17" fillId="10" borderId="9" xfId="0" applyFont="1" applyFill="1" applyBorder="1" applyAlignment="1">
      <alignment vertical="center" wrapText="1"/>
    </xf>
    <xf numFmtId="10" fontId="11" fillId="10" borderId="7" xfId="2" applyNumberFormat="1" applyFont="1" applyFill="1" applyBorder="1" applyAlignment="1">
      <alignment horizontal="center" vertical="center"/>
    </xf>
    <xf numFmtId="0" fontId="1" fillId="0" borderId="7" xfId="0" applyFont="1" applyBorder="1" applyAlignment="1">
      <alignment horizontal="left" vertical="center" indent="1"/>
    </xf>
    <xf numFmtId="0" fontId="1" fillId="0" borderId="7" xfId="0" applyFont="1" applyBorder="1" applyAlignment="1">
      <alignment vertical="center"/>
    </xf>
    <xf numFmtId="0" fontId="1" fillId="0" borderId="7" xfId="0" applyFont="1" applyBorder="1"/>
    <xf numFmtId="0" fontId="1" fillId="0" borderId="7" xfId="0" applyFont="1" applyBorder="1" applyAlignment="1">
      <alignment horizontal="left"/>
    </xf>
    <xf numFmtId="0" fontId="1" fillId="0" borderId="7" xfId="0" applyFont="1" applyBorder="1" applyAlignment="1">
      <alignment horizontal="left" vertical="center"/>
    </xf>
    <xf numFmtId="0" fontId="27" fillId="0" borderId="7" xfId="0" applyFont="1" applyBorder="1" applyAlignment="1">
      <alignment horizontal="center" vertical="center" wrapText="1"/>
    </xf>
    <xf numFmtId="165" fontId="1" fillId="0" borderId="7" xfId="0" applyNumberFormat="1" applyFont="1" applyBorder="1" applyAlignment="1">
      <alignment horizontal="center" vertical="center"/>
    </xf>
    <xf numFmtId="170" fontId="1" fillId="10" borderId="7" xfId="0" applyNumberFormat="1" applyFont="1" applyFill="1" applyBorder="1" applyAlignment="1">
      <alignment horizontal="center" vertical="center"/>
    </xf>
    <xf numFmtId="9" fontId="28" fillId="10" borderId="7" xfId="2" applyFont="1" applyFill="1" applyBorder="1" applyAlignment="1">
      <alignment horizontal="center" vertical="center"/>
    </xf>
    <xf numFmtId="165" fontId="1" fillId="0" borderId="8" xfId="0" applyNumberFormat="1" applyFont="1" applyBorder="1" applyAlignment="1">
      <alignment horizontal="center"/>
    </xf>
    <xf numFmtId="0" fontId="28" fillId="2" borderId="7" xfId="0" applyFont="1" applyFill="1" applyBorder="1" applyAlignment="1">
      <alignment horizontal="center" vertical="center"/>
    </xf>
    <xf numFmtId="168" fontId="28" fillId="2" borderId="7" xfId="3" applyNumberFormat="1" applyFont="1" applyFill="1" applyBorder="1" applyAlignment="1">
      <alignment horizontal="center" vertical="center"/>
    </xf>
    <xf numFmtId="0" fontId="28" fillId="2" borderId="12" xfId="0" applyFont="1" applyFill="1" applyBorder="1" applyAlignment="1">
      <alignment horizontal="center" vertical="center"/>
    </xf>
    <xf numFmtId="1" fontId="28" fillId="2" borderId="7" xfId="0" applyNumberFormat="1" applyFont="1" applyFill="1" applyBorder="1" applyAlignment="1">
      <alignment horizontal="center" vertical="center"/>
    </xf>
    <xf numFmtId="0" fontId="1" fillId="0" borderId="0" xfId="0" applyFont="1"/>
    <xf numFmtId="0" fontId="1" fillId="0" borderId="9" xfId="0" applyFont="1" applyBorder="1" applyAlignment="1">
      <alignment horizontal="left" vertical="center" indent="1"/>
    </xf>
    <xf numFmtId="0" fontId="1" fillId="0" borderId="9" xfId="0" applyFont="1" applyBorder="1" applyAlignment="1">
      <alignment vertical="center"/>
    </xf>
    <xf numFmtId="0" fontId="1" fillId="0" borderId="9" xfId="0" applyFont="1" applyBorder="1"/>
    <xf numFmtId="0" fontId="1" fillId="0" borderId="9" xfId="0" applyFont="1" applyBorder="1" applyAlignment="1">
      <alignment horizontal="left"/>
    </xf>
    <xf numFmtId="0" fontId="27" fillId="0" borderId="9" xfId="0" applyFont="1" applyBorder="1" applyAlignment="1">
      <alignment horizontal="center" vertical="center" wrapText="1"/>
    </xf>
    <xf numFmtId="165" fontId="1" fillId="0" borderId="9" xfId="0" applyNumberFormat="1" applyFont="1" applyBorder="1" applyAlignment="1">
      <alignment horizontal="center" vertical="center"/>
    </xf>
    <xf numFmtId="9" fontId="28" fillId="10" borderId="9" xfId="2" applyFont="1" applyFill="1" applyBorder="1" applyAlignment="1">
      <alignment horizontal="center" vertical="center"/>
    </xf>
    <xf numFmtId="165" fontId="1" fillId="0" borderId="10" xfId="0" applyNumberFormat="1" applyFont="1" applyBorder="1" applyAlignment="1">
      <alignment horizontal="center"/>
    </xf>
    <xf numFmtId="0" fontId="28" fillId="2" borderId="9" xfId="0" applyFont="1" applyFill="1" applyBorder="1" applyAlignment="1">
      <alignment horizontal="center" vertical="center"/>
    </xf>
    <xf numFmtId="168" fontId="28" fillId="2" borderId="9" xfId="3" applyNumberFormat="1" applyFont="1" applyFill="1" applyBorder="1" applyAlignment="1">
      <alignment horizontal="center" vertical="center"/>
    </xf>
    <xf numFmtId="0" fontId="28" fillId="2" borderId="13" xfId="0" applyFont="1" applyFill="1" applyBorder="1" applyAlignment="1">
      <alignment horizontal="center" vertical="center"/>
    </xf>
    <xf numFmtId="1" fontId="28" fillId="2" borderId="9" xfId="0" applyNumberFormat="1" applyFont="1" applyFill="1" applyBorder="1" applyAlignment="1">
      <alignment horizontal="center" vertical="center"/>
    </xf>
    <xf numFmtId="0" fontId="13" fillId="0" borderId="9" xfId="0" applyFont="1" applyBorder="1" applyAlignment="1">
      <alignment horizontal="left" vertical="center" indent="1"/>
    </xf>
    <xf numFmtId="0" fontId="13" fillId="0" borderId="9" xfId="0" applyFont="1" applyBorder="1" applyAlignment="1">
      <alignment vertical="center"/>
    </xf>
    <xf numFmtId="0" fontId="0" fillId="0" borderId="9" xfId="0" applyBorder="1"/>
    <xf numFmtId="0" fontId="0" fillId="0" borderId="9" xfId="0" applyBorder="1" applyAlignment="1">
      <alignment vertical="center"/>
    </xf>
    <xf numFmtId="0" fontId="0" fillId="0" borderId="9" xfId="0" applyBorder="1" applyAlignment="1">
      <alignment horizontal="left"/>
    </xf>
    <xf numFmtId="0" fontId="9" fillId="0" borderId="9" xfId="0" applyFont="1" applyBorder="1" applyAlignment="1">
      <alignment horizontal="center" vertical="center" wrapText="1"/>
    </xf>
    <xf numFmtId="165" fontId="0" fillId="0" borderId="9" xfId="0" applyNumberFormat="1" applyBorder="1" applyAlignment="1">
      <alignment horizontal="center" vertical="center"/>
    </xf>
    <xf numFmtId="165" fontId="0" fillId="10" borderId="9" xfId="0" applyNumberFormat="1" applyFill="1" applyBorder="1" applyAlignment="1">
      <alignment horizontal="center" vertical="center"/>
    </xf>
    <xf numFmtId="165" fontId="0" fillId="0" borderId="10" xfId="0" applyNumberFormat="1" applyBorder="1" applyAlignment="1">
      <alignment horizontal="center"/>
    </xf>
    <xf numFmtId="0" fontId="11" fillId="2" borderId="9" xfId="0" applyFont="1" applyFill="1" applyBorder="1" applyAlignment="1">
      <alignment horizontal="center" vertical="center"/>
    </xf>
    <xf numFmtId="168" fontId="11" fillId="2" borderId="9" xfId="3" applyNumberFormat="1" applyFont="1" applyFill="1" applyBorder="1" applyAlignment="1">
      <alignment horizontal="center" vertical="center"/>
    </xf>
    <xf numFmtId="1" fontId="11" fillId="2" borderId="9" xfId="0" applyNumberFormat="1" applyFont="1" applyFill="1" applyBorder="1" applyAlignment="1">
      <alignment horizontal="center" vertical="center"/>
    </xf>
    <xf numFmtId="0" fontId="13" fillId="0" borderId="0" xfId="0" applyFont="1" applyAlignment="1">
      <alignment horizontal="center"/>
    </xf>
  </cellXfs>
  <cellStyles count="5">
    <cellStyle name="Comma" xfId="3" builtinId="3"/>
    <cellStyle name="Comma 2" xfId="4" xr:uid="{DC14AA32-2E07-41E6-A8C7-D54BC8BD93C8}"/>
    <cellStyle name="Hyperlink" xfId="1" builtinId="8" customBuiltin="1"/>
    <cellStyle name="Normal" xfId="0" builtinId="0"/>
    <cellStyle name="Percent" xfId="2" builtinId="5"/>
  </cellStyles>
  <dxfs count="88">
    <dxf>
      <numFmt numFmtId="35" formatCode="_(* #,##0.00_);_(* \(#,##0.00\);_(* &quot;-&quot;??_);_(@_)"/>
    </dxf>
    <dxf>
      <numFmt numFmtId="35" formatCode="_(* #,##0.00_);_(* \(#,##0.00\);_(*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font>
        <b val="0"/>
        <i val="0"/>
        <strike val="0"/>
        <condense val="0"/>
        <extend val="0"/>
        <outline val="0"/>
        <shadow val="0"/>
        <u val="none"/>
        <vertAlign val="baseline"/>
        <sz val="11"/>
        <color auto="1"/>
        <name val="Arial"/>
        <family val="2"/>
        <scheme val="minor"/>
      </font>
      <numFmt numFmtId="1" formatCode="0"/>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Arial"/>
        <family val="2"/>
        <scheme val="minor"/>
      </font>
      <numFmt numFmtId="1" formatCode="0"/>
      <fill>
        <patternFill patternType="solid">
          <fgColor indexed="64"/>
          <bgColor theme="0" tint="-4.9989318521683403E-2"/>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minor"/>
      </font>
      <numFmt numFmtId="168" formatCode="_(* #,##0_);_(* \(#,##0\);_(* &quot;-&quot;??_);_(@_)"/>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minor"/>
      </font>
      <numFmt numFmtId="168" formatCode="_(* #,##0_);_(* \(#,##0\);_(* &quot;-&quot;??_);_(@_)"/>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mm/dd/yy;@"/>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0"/>
        <color rgb="FF332D2D"/>
        <name val="Roboto"/>
        <scheme val="none"/>
      </font>
      <fill>
        <patternFill patternType="solid">
          <fgColor indexed="64"/>
          <bgColor rgb="FFFF7C8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minor"/>
      </font>
      <fill>
        <patternFill patternType="solid">
          <fgColor indexed="64"/>
          <bgColor rgb="FFFF7C80"/>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mm/dd/yy;@"/>
      <fill>
        <patternFill patternType="solid">
          <fgColor indexed="64"/>
          <bgColor rgb="FFFF7C80"/>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numFmt numFmtId="165" formatCode="mm/dd/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5" formatCode="mm/dd/yy;@"/>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family val="2"/>
        <scheme val="minor"/>
      </font>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family val="2"/>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Arial"/>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val="0"/>
        <i val="0"/>
        <strike val="0"/>
        <condense val="0"/>
        <extend val="0"/>
        <outline val="0"/>
        <shadow val="0"/>
        <u val="none"/>
        <vertAlign val="baseline"/>
        <sz val="11"/>
        <color auto="1"/>
        <name val="Arial"/>
        <family val="2"/>
        <scheme val="minor"/>
      </font>
      <fill>
        <patternFill patternType="solid">
          <fgColor indexed="64"/>
          <bgColor theme="0" tint="-4.9989318521683403E-2"/>
        </patternFill>
      </fill>
      <alignment horizontal="center" vertical="center" textRotation="0" wrapText="0" indent="0" justifyLastLine="0" shrinkToFit="0" readingOrder="0"/>
    </dxf>
    <dxf>
      <font>
        <b/>
        <i val="0"/>
        <strike val="0"/>
        <condense val="0"/>
        <extend val="0"/>
        <outline val="0"/>
        <shadow val="0"/>
        <u val="none"/>
        <vertAlign val="baseline"/>
        <sz val="9"/>
        <color theme="0"/>
        <name val="Arial"/>
        <family val="2"/>
        <scheme val="minor"/>
      </font>
      <fill>
        <patternFill patternType="solid">
          <fgColor theme="4"/>
          <bgColor rgb="FF002060"/>
        </patternFill>
      </fill>
      <alignment horizontal="center" vertical="center" textRotation="0" wrapText="1" indent="0" justifyLastLine="0" shrinkToFit="0" readingOrder="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border>
        <left style="thin">
          <color theme="0"/>
        </left>
        <right style="thin">
          <color theme="0"/>
        </right>
        <top style="thin">
          <color theme="0"/>
        </top>
        <bottom style="thin">
          <color theme="0"/>
        </bottom>
      </border>
    </dxf>
    <dxf>
      <font>
        <b/>
      </font>
    </dxf>
    <dxf>
      <fill>
        <patternFill patternType="solid">
          <bgColor theme="0"/>
        </patternFill>
      </fill>
    </dxf>
    <dxf>
      <fill>
        <patternFill patternType="solid">
          <bgColor theme="0"/>
        </patternFill>
      </fill>
    </dxf>
    <dxf>
      <font>
        <color theme="0"/>
      </font>
    </dxf>
    <dxf>
      <alignment horizontal="cent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outline val="0"/>
        <shadow val="0"/>
        <u val="none"/>
        <vertAlign val="baseline"/>
        <color theme="0"/>
      </font>
      <fill>
        <patternFill patternType="none">
          <fgColor indexed="64"/>
          <bgColor auto="1"/>
        </patternFill>
      </fill>
    </dxf>
    <dxf>
      <font>
        <b val="0"/>
        <i val="0"/>
        <strike val="0"/>
        <condense val="0"/>
        <extend val="0"/>
        <outline val="0"/>
        <shadow val="0"/>
        <u val="none"/>
        <vertAlign val="baseline"/>
        <sz val="11"/>
        <color theme="0"/>
        <name val="Arial"/>
        <family val="2"/>
        <scheme val="minor"/>
      </font>
      <fill>
        <patternFill patternType="none">
          <fgColor indexed="64"/>
          <bgColor auto="1"/>
        </patternFill>
      </fill>
    </dxf>
    <dxf>
      <font>
        <strike val="0"/>
        <outline val="0"/>
        <shadow val="0"/>
        <u val="none"/>
        <vertAlign val="baseline"/>
        <color theme="0"/>
      </font>
      <fill>
        <patternFill patternType="none">
          <fgColor indexed="64"/>
          <bgColor auto="1"/>
        </patternFill>
      </fill>
    </dxf>
    <dxf>
      <font>
        <strike val="0"/>
        <outline val="0"/>
        <shadow val="0"/>
        <u val="none"/>
        <vertAlign val="baseline"/>
        <color theme="0"/>
      </font>
      <fill>
        <patternFill patternType="none">
          <fgColor indexed="64"/>
          <bgColor auto="1"/>
        </patternFill>
      </fill>
      <alignment horizontal="general" vertical="center" textRotation="0" wrapText="0" indent="0" justifyLastLine="0" shrinkToFit="0" readingOrder="0"/>
    </dxf>
    <dxf>
      <font>
        <color rgb="FF9C0006"/>
      </font>
      <fill>
        <patternFill>
          <bgColor rgb="FFFFC7CE"/>
        </patternFill>
      </fill>
    </dxf>
    <dxf>
      <font>
        <color rgb="FF006100"/>
      </font>
      <fill>
        <patternFill>
          <bgColor rgb="FFC6EFCE"/>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ont>
        <b/>
        <color theme="1"/>
      </font>
      <border>
        <bottom style="thin">
          <color theme="4"/>
        </bottom>
        <vertical/>
        <horizontal/>
      </border>
    </dxf>
    <dxf>
      <font>
        <color theme="1"/>
      </font>
      <border>
        <left/>
        <right/>
        <top/>
        <bottom/>
        <vertical/>
        <horizontal/>
      </border>
    </dxf>
  </dxfs>
  <tableStyles count="2" defaultTableStyle="TableStyleMedium2" defaultPivotStyle="PivotStyleLight16">
    <tableStyle name="SlicerStyleDark1 2" pivot="0" table="0" count="10" xr9:uid="{42400249-FC9A-4B46-AD48-6FFE68A97EAF}">
      <tableStyleElement type="wholeTable" dxfId="87"/>
      <tableStyleElement type="headerRow" dxfId="86"/>
    </tableStyle>
    <tableStyle name="ToDoList" pivot="0" count="9" xr9:uid="{00000000-0011-0000-FFFF-FFFF00000000}">
      <tableStyleElement type="wholeTable" dxfId="85"/>
      <tableStyleElement type="headerRow" dxfId="84"/>
      <tableStyleElement type="totalRow" dxfId="83"/>
      <tableStyleElement type="firstColumn" dxfId="82"/>
      <tableStyleElement type="lastColumn" dxfId="81"/>
      <tableStyleElement type="firstRowStripe" dxfId="80"/>
      <tableStyleElement type="secondRowStripe" dxfId="79"/>
      <tableStyleElement type="firstColumnStripe" dxfId="78"/>
      <tableStyleElement type="secondColumnStripe" dxfId="77"/>
    </tableStyle>
  </tableStyles>
  <colors>
    <mruColors>
      <color rgb="FF12AE46"/>
      <color rgb="FFFF7C8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Kontrak!$AL$11</c:f>
              <c:strCache>
                <c:ptCount val="1"/>
                <c:pt idx="0">
                  <c:v>Total Project</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5-3F6D-4647-A242-31057126B9F5}"/>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8-3F6D-4647-A242-31057126B9F5}"/>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7-3F6D-4647-A242-31057126B9F5}"/>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6-3F6D-4647-A242-31057126B9F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695-498F-A859-68EB6188BBE8}"/>
              </c:ext>
            </c:extLst>
          </c:dPt>
          <c:dLbls>
            <c:delete val="1"/>
          </c:dLbls>
          <c:cat>
            <c:strRef>
              <c:f>Kontrak!$AK$12:$AK$16</c:f>
              <c:strCache>
                <c:ptCount val="5"/>
                <c:pt idx="0">
                  <c:v>Below 30%</c:v>
                </c:pt>
                <c:pt idx="1">
                  <c:v>30% s.d  50%</c:v>
                </c:pt>
                <c:pt idx="2">
                  <c:v>50% s.d 80%</c:v>
                </c:pt>
                <c:pt idx="3">
                  <c:v>80% s.d 100%</c:v>
                </c:pt>
                <c:pt idx="4">
                  <c:v>100% Above</c:v>
                </c:pt>
              </c:strCache>
            </c:strRef>
          </c:cat>
          <c:val>
            <c:numRef>
              <c:f>Kontrak!$AL$12:$AL$16</c:f>
              <c:numCache>
                <c:formatCode>General</c:formatCode>
                <c:ptCount val="5"/>
                <c:pt idx="0">
                  <c:v>16</c:v>
                </c:pt>
                <c:pt idx="1">
                  <c:v>4</c:v>
                </c:pt>
                <c:pt idx="2">
                  <c:v>7</c:v>
                </c:pt>
                <c:pt idx="3">
                  <c:v>6</c:v>
                </c:pt>
                <c:pt idx="4">
                  <c:v>3</c:v>
                </c:pt>
              </c:numCache>
            </c:numRef>
          </c:val>
          <c:extLst>
            <c:ext xmlns:c16="http://schemas.microsoft.com/office/drawing/2014/chart" uri="{C3380CC4-5D6E-409C-BE32-E72D297353CC}">
              <c16:uniqueId val="{00000000-3F6D-4647-A242-31057126B9F5}"/>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07415391600158"/>
          <c:y val="0"/>
          <c:w val="0.68874641371967249"/>
          <c:h val="1"/>
        </c:manualLayout>
      </c:layout>
      <c:barChart>
        <c:barDir val="bar"/>
        <c:grouping val="clustered"/>
        <c:varyColors val="0"/>
        <c:ser>
          <c:idx val="0"/>
          <c:order val="0"/>
          <c:spPr>
            <a:solidFill>
              <a:schemeClr val="accent1"/>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1261915672682782"/>
                      <c:h val="0.48911931961550414"/>
                    </c:manualLayout>
                  </c15:layout>
                </c:ext>
                <c:ext xmlns:c16="http://schemas.microsoft.com/office/drawing/2014/chart" uri="{C3380CC4-5D6E-409C-BE32-E72D297353CC}">
                  <c16:uniqueId val="{00000000-5E32-41AD-8FC7-6E2FD184302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Kontrak!$AG$21</c:f>
              <c:strCache>
                <c:ptCount val="1"/>
                <c:pt idx="0">
                  <c:v>ACTIVE ADENDUM</c:v>
                </c:pt>
              </c:strCache>
            </c:strRef>
          </c:cat>
          <c:val>
            <c:numRef>
              <c:f>Kontrak!$AI$21</c:f>
              <c:numCache>
                <c:formatCode>0%</c:formatCode>
                <c:ptCount val="1"/>
                <c:pt idx="0">
                  <c:v>0.77309856540725308</c:v>
                </c:pt>
              </c:numCache>
            </c:numRef>
          </c:val>
          <c:extLst>
            <c:ext xmlns:c16="http://schemas.microsoft.com/office/drawing/2014/chart" uri="{C3380CC4-5D6E-409C-BE32-E72D297353CC}">
              <c16:uniqueId val="{00000000-D049-4F99-88E9-B1376E398291}"/>
            </c:ext>
          </c:extLst>
        </c:ser>
        <c:dLbls>
          <c:dLblPos val="outEnd"/>
          <c:showLegendKey val="0"/>
          <c:showVal val="1"/>
          <c:showCatName val="0"/>
          <c:showSerName val="0"/>
          <c:showPercent val="0"/>
          <c:showBubbleSize val="0"/>
        </c:dLbls>
        <c:gapWidth val="182"/>
        <c:axId val="1310050192"/>
        <c:axId val="857585760"/>
      </c:barChart>
      <c:catAx>
        <c:axId val="1310050192"/>
        <c:scaling>
          <c:orientation val="minMax"/>
        </c:scaling>
        <c:delete val="1"/>
        <c:axPos val="l"/>
        <c:numFmt formatCode="General" sourceLinked="1"/>
        <c:majorTickMark val="none"/>
        <c:minorTickMark val="none"/>
        <c:tickLblPos val="nextTo"/>
        <c:crossAx val="857585760"/>
        <c:crosses val="autoZero"/>
        <c:auto val="1"/>
        <c:lblAlgn val="ctr"/>
        <c:lblOffset val="100"/>
        <c:noMultiLvlLbl val="0"/>
      </c:catAx>
      <c:valAx>
        <c:axId val="857585760"/>
        <c:scaling>
          <c:orientation val="minMax"/>
          <c:max val="1"/>
        </c:scaling>
        <c:delete val="1"/>
        <c:axPos val="b"/>
        <c:numFmt formatCode="0%" sourceLinked="1"/>
        <c:majorTickMark val="none"/>
        <c:minorTickMark val="none"/>
        <c:tickLblPos val="nextTo"/>
        <c:crossAx val="13100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499913878037516E-2"/>
          <c:y val="0"/>
          <c:w val="0.82500017224392497"/>
          <c:h val="1"/>
        </c:manualLayout>
      </c:layout>
      <c:barChart>
        <c:barDir val="bar"/>
        <c:grouping val="clustered"/>
        <c:varyColors val="0"/>
        <c:ser>
          <c:idx val="0"/>
          <c:order val="0"/>
          <c:spPr>
            <a:solidFill>
              <a:schemeClr val="accent1"/>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manualLayout>
                      <c:w val="0.32341858120213657"/>
                      <c:h val="0.58357380862980279"/>
                    </c:manualLayout>
                  </c15:layout>
                </c:ext>
                <c:ext xmlns:c16="http://schemas.microsoft.com/office/drawing/2014/chart" uri="{C3380CC4-5D6E-409C-BE32-E72D297353CC}">
                  <c16:uniqueId val="{00000000-BFD7-403F-9AB8-F8C4CC4BE96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Kontrak!$AG$20</c:f>
              <c:strCache>
                <c:ptCount val="1"/>
                <c:pt idx="0">
                  <c:v>ACTIVE</c:v>
                </c:pt>
              </c:strCache>
            </c:strRef>
          </c:cat>
          <c:val>
            <c:numRef>
              <c:f>Kontrak!$AI$20</c:f>
              <c:numCache>
                <c:formatCode>0%</c:formatCode>
                <c:ptCount val="1"/>
                <c:pt idx="0">
                  <c:v>0.5896849327235576</c:v>
                </c:pt>
              </c:numCache>
            </c:numRef>
          </c:val>
          <c:extLst>
            <c:ext xmlns:c16="http://schemas.microsoft.com/office/drawing/2014/chart" uri="{C3380CC4-5D6E-409C-BE32-E72D297353CC}">
              <c16:uniqueId val="{00000000-D049-4F99-88E9-B1376E398291}"/>
            </c:ext>
          </c:extLst>
        </c:ser>
        <c:dLbls>
          <c:dLblPos val="outEnd"/>
          <c:showLegendKey val="0"/>
          <c:showVal val="1"/>
          <c:showCatName val="0"/>
          <c:showSerName val="0"/>
          <c:showPercent val="0"/>
          <c:showBubbleSize val="0"/>
        </c:dLbls>
        <c:gapWidth val="182"/>
        <c:axId val="1310050192"/>
        <c:axId val="857585760"/>
      </c:barChart>
      <c:catAx>
        <c:axId val="1310050192"/>
        <c:scaling>
          <c:orientation val="minMax"/>
        </c:scaling>
        <c:delete val="1"/>
        <c:axPos val="l"/>
        <c:numFmt formatCode="General" sourceLinked="1"/>
        <c:majorTickMark val="none"/>
        <c:minorTickMark val="none"/>
        <c:tickLblPos val="nextTo"/>
        <c:crossAx val="857585760"/>
        <c:crosses val="autoZero"/>
        <c:auto val="1"/>
        <c:lblAlgn val="ctr"/>
        <c:lblOffset val="100"/>
        <c:noMultiLvlLbl val="0"/>
      </c:catAx>
      <c:valAx>
        <c:axId val="857585760"/>
        <c:scaling>
          <c:orientation val="minMax"/>
          <c:max val="1"/>
        </c:scaling>
        <c:delete val="1"/>
        <c:axPos val="b"/>
        <c:numFmt formatCode="0%" sourceLinked="1"/>
        <c:majorTickMark val="none"/>
        <c:minorTickMark val="none"/>
        <c:tickLblPos val="nextTo"/>
        <c:crossAx val="13100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7499913878037516E-2"/>
          <c:y val="0"/>
          <c:w val="0.82500017224392497"/>
          <c:h val="1"/>
        </c:manualLayout>
      </c:layout>
      <c:barChart>
        <c:barDir val="bar"/>
        <c:grouping val="clustered"/>
        <c:varyColors val="0"/>
        <c:ser>
          <c:idx val="0"/>
          <c:order val="0"/>
          <c:spPr>
            <a:solidFill>
              <a:schemeClr val="accent1"/>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15:layout>
                    <c:manualLayout>
                      <c:w val="0.24720129758597897"/>
                      <c:h val="0.47836510057950388"/>
                    </c:manualLayout>
                  </c15:layout>
                </c:ext>
                <c:ext xmlns:c16="http://schemas.microsoft.com/office/drawing/2014/chart" uri="{C3380CC4-5D6E-409C-BE32-E72D297353CC}">
                  <c16:uniqueId val="{00000000-5622-41C9-9FBA-69E7F6AE62B6}"/>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bg1"/>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Kontrak!$AG$19</c:f>
              <c:strCache>
                <c:ptCount val="1"/>
                <c:pt idx="0">
                  <c:v>NON ACTIVE</c:v>
                </c:pt>
              </c:strCache>
            </c:strRef>
          </c:cat>
          <c:val>
            <c:numRef>
              <c:f>Kontrak!$AI$19</c:f>
              <c:numCache>
                <c:formatCode>0%</c:formatCode>
                <c:ptCount val="1"/>
                <c:pt idx="0">
                  <c:v>0</c:v>
                </c:pt>
              </c:numCache>
            </c:numRef>
          </c:val>
          <c:extLst>
            <c:ext xmlns:c16="http://schemas.microsoft.com/office/drawing/2014/chart" uri="{C3380CC4-5D6E-409C-BE32-E72D297353CC}">
              <c16:uniqueId val="{00000000-D049-4F99-88E9-B1376E398291}"/>
            </c:ext>
          </c:extLst>
        </c:ser>
        <c:dLbls>
          <c:dLblPos val="outEnd"/>
          <c:showLegendKey val="0"/>
          <c:showVal val="1"/>
          <c:showCatName val="0"/>
          <c:showSerName val="0"/>
          <c:showPercent val="0"/>
          <c:showBubbleSize val="0"/>
        </c:dLbls>
        <c:gapWidth val="182"/>
        <c:axId val="1310050192"/>
        <c:axId val="857585760"/>
      </c:barChart>
      <c:catAx>
        <c:axId val="1310050192"/>
        <c:scaling>
          <c:orientation val="minMax"/>
        </c:scaling>
        <c:delete val="1"/>
        <c:axPos val="l"/>
        <c:numFmt formatCode="General" sourceLinked="1"/>
        <c:majorTickMark val="none"/>
        <c:minorTickMark val="none"/>
        <c:tickLblPos val="nextTo"/>
        <c:crossAx val="857585760"/>
        <c:crosses val="autoZero"/>
        <c:auto val="1"/>
        <c:lblAlgn val="ctr"/>
        <c:lblOffset val="100"/>
        <c:noMultiLvlLbl val="0"/>
      </c:catAx>
      <c:valAx>
        <c:axId val="857585760"/>
        <c:scaling>
          <c:orientation val="minMax"/>
          <c:max val="1"/>
        </c:scaling>
        <c:delete val="1"/>
        <c:axPos val="b"/>
        <c:numFmt formatCode="0%" sourceLinked="1"/>
        <c:majorTickMark val="none"/>
        <c:minorTickMark val="none"/>
        <c:tickLblPos val="nextTo"/>
        <c:crossAx val="1310050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12AE46"/>
            </a:solidFill>
            <a:ln>
              <a:noFill/>
            </a:ln>
            <a:effectLst/>
          </c:spPr>
          <c:invertIfNegative val="0"/>
          <c:val>
            <c:numRef>
              <c:f>PIVOT!$P$2</c:f>
              <c:numCache>
                <c:formatCode>0%</c:formatCode>
                <c:ptCount val="1"/>
                <c:pt idx="0">
                  <c:v>0.14126135673832071</c:v>
                </c:pt>
              </c:numCache>
            </c:numRef>
          </c:val>
          <c:extLst>
            <c:ext xmlns:c16="http://schemas.microsoft.com/office/drawing/2014/chart" uri="{C3380CC4-5D6E-409C-BE32-E72D297353CC}">
              <c16:uniqueId val="{00000000-DA3A-438D-A2F7-EC8EA3FE7FF1}"/>
            </c:ext>
          </c:extLst>
        </c:ser>
        <c:dLbls>
          <c:showLegendKey val="0"/>
          <c:showVal val="0"/>
          <c:showCatName val="0"/>
          <c:showSerName val="0"/>
          <c:showPercent val="0"/>
          <c:showBubbleSize val="0"/>
        </c:dLbls>
        <c:gapWidth val="0"/>
        <c:axId val="1164397055"/>
        <c:axId val="1153781679"/>
      </c:barChart>
      <c:catAx>
        <c:axId val="1164397055"/>
        <c:scaling>
          <c:orientation val="minMax"/>
        </c:scaling>
        <c:delete val="1"/>
        <c:axPos val="l"/>
        <c:majorTickMark val="none"/>
        <c:minorTickMark val="none"/>
        <c:tickLblPos val="nextTo"/>
        <c:crossAx val="1153781679"/>
        <c:crosses val="autoZero"/>
        <c:auto val="1"/>
        <c:lblAlgn val="ctr"/>
        <c:lblOffset val="100"/>
        <c:noMultiLvlLbl val="0"/>
      </c:catAx>
      <c:valAx>
        <c:axId val="1153781679"/>
        <c:scaling>
          <c:orientation val="minMax"/>
          <c:max val="1"/>
        </c:scaling>
        <c:delete val="1"/>
        <c:axPos val="b"/>
        <c:numFmt formatCode="0%" sourceLinked="1"/>
        <c:majorTickMark val="none"/>
        <c:minorTickMark val="none"/>
        <c:tickLblPos val="nextTo"/>
        <c:crossAx val="11643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rgbClr val="12AE46"/>
            </a:solidFill>
            <a:ln>
              <a:noFill/>
            </a:ln>
            <a:effectLst/>
          </c:spPr>
          <c:invertIfNegative val="0"/>
          <c:val>
            <c:numRef>
              <c:f>PIVOT!$P$1</c:f>
              <c:numCache>
                <c:formatCode>0%</c:formatCode>
                <c:ptCount val="1"/>
                <c:pt idx="0">
                  <c:v>0.15191378270616826</c:v>
                </c:pt>
              </c:numCache>
            </c:numRef>
          </c:val>
          <c:extLst>
            <c:ext xmlns:c16="http://schemas.microsoft.com/office/drawing/2014/chart" uri="{C3380CC4-5D6E-409C-BE32-E72D297353CC}">
              <c16:uniqueId val="{00000000-DA3A-438D-A2F7-EC8EA3FE7FF1}"/>
            </c:ext>
          </c:extLst>
        </c:ser>
        <c:dLbls>
          <c:showLegendKey val="0"/>
          <c:showVal val="0"/>
          <c:showCatName val="0"/>
          <c:showSerName val="0"/>
          <c:showPercent val="0"/>
          <c:showBubbleSize val="0"/>
        </c:dLbls>
        <c:gapWidth val="0"/>
        <c:axId val="1164397055"/>
        <c:axId val="1153781679"/>
      </c:barChart>
      <c:catAx>
        <c:axId val="1164397055"/>
        <c:scaling>
          <c:orientation val="minMax"/>
        </c:scaling>
        <c:delete val="1"/>
        <c:axPos val="l"/>
        <c:majorTickMark val="none"/>
        <c:minorTickMark val="none"/>
        <c:tickLblPos val="nextTo"/>
        <c:crossAx val="1153781679"/>
        <c:crosses val="autoZero"/>
        <c:auto val="1"/>
        <c:lblAlgn val="ctr"/>
        <c:lblOffset val="100"/>
        <c:noMultiLvlLbl val="0"/>
      </c:catAx>
      <c:valAx>
        <c:axId val="1153781679"/>
        <c:scaling>
          <c:orientation val="minMax"/>
          <c:max val="1"/>
        </c:scaling>
        <c:delete val="1"/>
        <c:axPos val="b"/>
        <c:numFmt formatCode="0%" sourceLinked="1"/>
        <c:majorTickMark val="none"/>
        <c:minorTickMark val="none"/>
        <c:tickLblPos val="nextTo"/>
        <c:crossAx val="116439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id-ID"/>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DASHBOARD PROJECT INCA _ Periode 22 - 28 September 2025 (1).xlsx]PIVOT!PivotTable2</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id-ID"/>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PIVOT!$AH$3:$AH$4</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id-I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PIVOT!$AF$5:$AG$75</c:f>
              <c:multiLvlStrCache>
                <c:ptCount val="71"/>
                <c:lvl>
                  <c:pt idx="0">
                    <c:v>AIR BERSIH</c:v>
                  </c:pt>
                  <c:pt idx="1">
                    <c:v>CONTROL ROOM (4 UNIT)</c:v>
                  </c:pt>
                  <c:pt idx="2">
                    <c:v>CONTROL ROOM &amp; BLOWER (4 unit)</c:v>
                  </c:pt>
                  <c:pt idx="3">
                    <c:v>CONTROL ROOM &amp; BLOWER HOUSE (4 UNIT)‐</c:v>
                  </c:pt>
                  <c:pt idx="4">
                    <c:v>CONTROL ROOM &amp; BLOWER HOUSE 1 s/d 4</c:v>
                  </c:pt>
                  <c:pt idx="5">
                    <c:v>DEEP WELL PUMP ROOM</c:v>
                  </c:pt>
                  <c:pt idx="6">
                    <c:v>DEEPWELL PUMP ROOM </c:v>
                  </c:pt>
                  <c:pt idx="7">
                    <c:v>DEEPWELL PUMP ROOM (DWP)</c:v>
                  </c:pt>
                  <c:pt idx="8">
                    <c:v>GALIAN &amp; TIM BUNAN PIPA (4 AREA)</c:v>
                  </c:pt>
                  <c:pt idx="9">
                    <c:v>GALIAN &amp; TIMBUNAN PIPA</c:v>
                  </c:pt>
                  <c:pt idx="10">
                    <c:v>GENERAL</c:v>
                  </c:pt>
                  <c:pt idx="11">
                    <c:v>GENERAL AREA POND</c:v>
                  </c:pt>
                  <c:pt idx="12">
                    <c:v>IPAL</c:v>
                  </c:pt>
                  <c:pt idx="13">
                    <c:v>LAND GRADING GALIAN &amp; BUANGAN</c:v>
                  </c:pt>
                  <c:pt idx="14">
                    <c:v>MAIN POND (12 UNIT)</c:v>
                  </c:pt>
                  <c:pt idx="15">
                    <c:v>NURSERY POND (4 unit)</c:v>
                  </c:pt>
                  <c:pt idx="16">
                    <c:v>OPERATOR HOUSE (2 UNIT)</c:v>
                  </c:pt>
                  <c:pt idx="17">
                    <c:v>OPERATOR HOUSE  1 s/d 2</c:v>
                  </c:pt>
                  <c:pt idx="18">
                    <c:v>OPERATOR HOUSE (2 unit)</c:v>
                  </c:pt>
                  <c:pt idx="19">
                    <c:v>OPERATOR HOUSE (2 UNIT)‐</c:v>
                  </c:pt>
                  <c:pt idx="20">
                    <c:v>PAGAR PANEL</c:v>
                  </c:pt>
                  <c:pt idx="21">
                    <c:v>PEKERJAAN DRAINASE IPAL &amp; PANEN</c:v>
                  </c:pt>
                  <c:pt idx="22">
                    <c:v>PEKERJAAN DRAINASE JALAN MASUK &amp; KAWASAN </c:v>
                  </c:pt>
                  <c:pt idx="23">
                    <c:v>PEKERJAAN PEKERASAAN JALAN KAWASAN &amp; AREA‐ </c:v>
                  </c:pt>
                  <c:pt idx="24">
                    <c:v>PEKERJAAN PEKERASAAN JALAN MASUK</c:v>
                  </c:pt>
                  <c:pt idx="25">
                    <c:v>PEMBERSIHAN LAHAN</c:v>
                  </c:pt>
                  <c:pt idx="26">
                    <c:v>PLATFORM RESEARCH CENTER ROOM</c:v>
                  </c:pt>
                  <c:pt idx="27">
                    <c:v>POND (12 unit)</c:v>
                  </c:pt>
                  <c:pt idx="28">
                    <c:v>POND BLOCK 1‐C.1 s/d 2‐C.2 (typical)</c:v>
                  </c:pt>
                  <c:pt idx="29">
                    <c:v>POWE HOUSE</c:v>
                  </c:pt>
                  <c:pt idx="30">
                    <c:v>POWER HOUSE</c:v>
                  </c:pt>
                  <c:pt idx="31">
                    <c:v>POWER HOUSE &amp; WEEKLY TANK</c:v>
                  </c:pt>
                  <c:pt idx="32">
                    <c:v>PROBIOTIK P[OND (4 UNIT)</c:v>
                  </c:pt>
                  <c:pt idx="33">
                    <c:v>PUMP HOUSE SWI</c:v>
                  </c:pt>
                  <c:pt idx="34">
                    <c:v>PUPMP ROOM SWI</c:v>
                  </c:pt>
                  <c:pt idx="35">
                    <c:v>RESEARCH CENTRE ROOM</c:v>
                  </c:pt>
                  <c:pt idx="36">
                    <c:v>RESEARCH CENTER ROOM</c:v>
                  </c:pt>
                  <c:pt idx="37">
                    <c:v>RESEARCH CENTER ROOM &amp; SWI‐</c:v>
                  </c:pt>
                  <c:pt idx="38">
                    <c:v>RESERVOIR SEA WATER INTAKE</c:v>
                  </c:pt>
                  <c:pt idx="39">
                    <c:v>SEA WATER</c:v>
                  </c:pt>
                  <c:pt idx="40">
                    <c:v>SEA WATER INTAKE</c:v>
                  </c:pt>
                  <c:pt idx="41">
                    <c:v>SKIMER POND (4 unit)</c:v>
                  </c:pt>
                  <c:pt idx="42">
                    <c:v>SKIMMER POND (4 UNIT)</c:v>
                  </c:pt>
                  <c:pt idx="43">
                    <c:v>TANGGA AKSES AREA RESEARCH CENTER ROOM (DERMA‐           </c:v>
                  </c:pt>
                  <c:pt idx="44">
                    <c:v>TRESTLE RESEARCH CENTRE ROOM &amp; PLATFORM SWI</c:v>
                  </c:pt>
                  <c:pt idx="45">
                    <c:v>DORMITORY FEMALE</c:v>
                  </c:pt>
                  <c:pt idx="46">
                    <c:v>DORMITORY MALE</c:v>
                  </c:pt>
                  <c:pt idx="47">
                    <c:v>FAMILY STAFF HOUSE</c:v>
                  </c:pt>
                  <c:pt idx="48">
                    <c:v>FEED WAREHOUSE</c:v>
                  </c:pt>
                  <c:pt idx="49">
                    <c:v>GARDU HUB</c:v>
                  </c:pt>
                  <c:pt idx="50">
                    <c:v>GAZEBOO</c:v>
                  </c:pt>
                  <c:pt idx="51">
                    <c:v>GAZEBOO (BY VENDOR)</c:v>
                  </c:pt>
                  <c:pt idx="52">
                    <c:v>GENERAL</c:v>
                  </c:pt>
                  <c:pt idx="53">
                    <c:v>GUARD HOUSE 1</c:v>
                  </c:pt>
                  <c:pt idx="54">
                    <c:v>GUARD HOUSE 2</c:v>
                  </c:pt>
                  <c:pt idx="55">
                    <c:v>GUARD TOWER</c:v>
                  </c:pt>
                  <c:pt idx="56">
                    <c:v>GUEST HOUSE</c:v>
                  </c:pt>
                  <c:pt idx="57">
                    <c:v>KANTIN</c:v>
                  </c:pt>
                  <c:pt idx="58">
                    <c:v>LABORATORIUM</c:v>
                  </c:pt>
                  <c:pt idx="59">
                    <c:v>MAIN GATE</c:v>
                  </c:pt>
                  <c:pt idx="60">
                    <c:v>MOSQUE</c:v>
                  </c:pt>
                  <c:pt idx="61">
                    <c:v>OFFICE</c:v>
                  </c:pt>
                  <c:pt idx="62">
                    <c:v>PRIVATE HOUSE</c:v>
                  </c:pt>
                  <c:pt idx="63">
                    <c:v>PUMP HOUSE</c:v>
                  </c:pt>
                  <c:pt idx="64">
                    <c:v>TPS</c:v>
                  </c:pt>
                  <c:pt idx="65">
                    <c:v>VVIP HOUSE</c:v>
                  </c:pt>
                  <c:pt idx="66">
                    <c:v>WATER TOWER 1</c:v>
                  </c:pt>
                  <c:pt idx="67">
                    <c:v>WATER TOWER FACILITY AREA</c:v>
                  </c:pt>
                  <c:pt idx="68">
                    <c:v>WATER TOWER POND AREA</c:v>
                  </c:pt>
                  <c:pt idx="69">
                    <c:v>WEIGHT HOUSE</c:v>
                  </c:pt>
                  <c:pt idx="70">
                    <c:v>WORKSHOP</c:v>
                  </c:pt>
                </c:lvl>
                <c:lvl>
                  <c:pt idx="0">
                    <c:v>PROJECT 1 A</c:v>
                  </c:pt>
                  <c:pt idx="45">
                    <c:v>PROJECT 1 B</c:v>
                  </c:pt>
                </c:lvl>
              </c:multiLvlStrCache>
            </c:multiLvlStrRef>
          </c:cat>
          <c:val>
            <c:numRef>
              <c:f>PIVOT!$AH$5:$AH$75</c:f>
              <c:numCache>
                <c:formatCode>General</c:formatCode>
                <c:ptCount val="71"/>
                <c:pt idx="0">
                  <c:v>88</c:v>
                </c:pt>
                <c:pt idx="1">
                  <c:v>-18</c:v>
                </c:pt>
                <c:pt idx="2">
                  <c:v>-32</c:v>
                </c:pt>
                <c:pt idx="3">
                  <c:v>-25</c:v>
                </c:pt>
                <c:pt idx="4">
                  <c:v>-18</c:v>
                </c:pt>
                <c:pt idx="5">
                  <c:v>-67</c:v>
                </c:pt>
                <c:pt idx="6">
                  <c:v>-109</c:v>
                </c:pt>
                <c:pt idx="7">
                  <c:v>-95</c:v>
                </c:pt>
                <c:pt idx="8">
                  <c:v>46</c:v>
                </c:pt>
                <c:pt idx="9">
                  <c:v>-25</c:v>
                </c:pt>
                <c:pt idx="10">
                  <c:v>158</c:v>
                </c:pt>
                <c:pt idx="11">
                  <c:v>-4</c:v>
                </c:pt>
                <c:pt idx="12">
                  <c:v>-22</c:v>
                </c:pt>
                <c:pt idx="13">
                  <c:v>-123</c:v>
                </c:pt>
                <c:pt idx="14">
                  <c:v>25</c:v>
                </c:pt>
                <c:pt idx="15">
                  <c:v>78</c:v>
                </c:pt>
                <c:pt idx="16">
                  <c:v>32</c:v>
                </c:pt>
                <c:pt idx="17">
                  <c:v>-67</c:v>
                </c:pt>
                <c:pt idx="18">
                  <c:v>-25</c:v>
                </c:pt>
                <c:pt idx="19">
                  <c:v>-32</c:v>
                </c:pt>
                <c:pt idx="20">
                  <c:v>-11</c:v>
                </c:pt>
                <c:pt idx="21">
                  <c:v>18</c:v>
                </c:pt>
                <c:pt idx="22">
                  <c:v>-11</c:v>
                </c:pt>
                <c:pt idx="23">
                  <c:v>-37</c:v>
                </c:pt>
                <c:pt idx="24">
                  <c:v>-95</c:v>
                </c:pt>
                <c:pt idx="25">
                  <c:v>0</c:v>
                </c:pt>
                <c:pt idx="26">
                  <c:v>32</c:v>
                </c:pt>
                <c:pt idx="27">
                  <c:v>39</c:v>
                </c:pt>
                <c:pt idx="28">
                  <c:v>88</c:v>
                </c:pt>
                <c:pt idx="29">
                  <c:v>40</c:v>
                </c:pt>
                <c:pt idx="30">
                  <c:v>-77</c:v>
                </c:pt>
                <c:pt idx="31">
                  <c:v>-11</c:v>
                </c:pt>
                <c:pt idx="32">
                  <c:v>-67</c:v>
                </c:pt>
                <c:pt idx="33">
                  <c:v>-67</c:v>
                </c:pt>
                <c:pt idx="34">
                  <c:v>-95</c:v>
                </c:pt>
                <c:pt idx="35">
                  <c:v>39</c:v>
                </c:pt>
                <c:pt idx="36">
                  <c:v>35</c:v>
                </c:pt>
                <c:pt idx="37">
                  <c:v>81</c:v>
                </c:pt>
                <c:pt idx="38">
                  <c:v>-67</c:v>
                </c:pt>
                <c:pt idx="39">
                  <c:v>-11</c:v>
                </c:pt>
                <c:pt idx="40">
                  <c:v>-144</c:v>
                </c:pt>
                <c:pt idx="41">
                  <c:v>-88</c:v>
                </c:pt>
                <c:pt idx="42">
                  <c:v>-95</c:v>
                </c:pt>
                <c:pt idx="43">
                  <c:v>32</c:v>
                </c:pt>
                <c:pt idx="44">
                  <c:v>-67</c:v>
                </c:pt>
                <c:pt idx="45">
                  <c:v>281</c:v>
                </c:pt>
                <c:pt idx="46">
                  <c:v>417</c:v>
                </c:pt>
                <c:pt idx="47">
                  <c:v>475</c:v>
                </c:pt>
                <c:pt idx="48">
                  <c:v>122</c:v>
                </c:pt>
                <c:pt idx="49">
                  <c:v>123</c:v>
                </c:pt>
                <c:pt idx="50">
                  <c:v>120</c:v>
                </c:pt>
                <c:pt idx="51">
                  <c:v>53</c:v>
                </c:pt>
                <c:pt idx="52">
                  <c:v>151</c:v>
                </c:pt>
                <c:pt idx="53">
                  <c:v>151</c:v>
                </c:pt>
                <c:pt idx="54">
                  <c:v>604</c:v>
                </c:pt>
                <c:pt idx="55">
                  <c:v>32</c:v>
                </c:pt>
                <c:pt idx="56">
                  <c:v>513</c:v>
                </c:pt>
                <c:pt idx="57">
                  <c:v>366</c:v>
                </c:pt>
                <c:pt idx="58">
                  <c:v>431</c:v>
                </c:pt>
                <c:pt idx="59">
                  <c:v>167</c:v>
                </c:pt>
                <c:pt idx="60">
                  <c:v>604</c:v>
                </c:pt>
                <c:pt idx="61">
                  <c:v>268</c:v>
                </c:pt>
                <c:pt idx="62">
                  <c:v>604</c:v>
                </c:pt>
                <c:pt idx="63">
                  <c:v>236</c:v>
                </c:pt>
                <c:pt idx="64">
                  <c:v>197</c:v>
                </c:pt>
                <c:pt idx="65">
                  <c:v>480</c:v>
                </c:pt>
                <c:pt idx="66">
                  <c:v>22</c:v>
                </c:pt>
                <c:pt idx="67">
                  <c:v>25</c:v>
                </c:pt>
                <c:pt idx="68">
                  <c:v>25</c:v>
                </c:pt>
                <c:pt idx="69">
                  <c:v>180</c:v>
                </c:pt>
                <c:pt idx="70">
                  <c:v>-95</c:v>
                </c:pt>
              </c:numCache>
            </c:numRef>
          </c:val>
          <c:extLst>
            <c:ext xmlns:c16="http://schemas.microsoft.com/office/drawing/2014/chart" uri="{C3380CC4-5D6E-409C-BE32-E72D297353CC}">
              <c16:uniqueId val="{00000000-D64F-4244-88EE-7F8B89BBF343}"/>
            </c:ext>
          </c:extLst>
        </c:ser>
        <c:dLbls>
          <c:dLblPos val="ctr"/>
          <c:showLegendKey val="0"/>
          <c:showVal val="1"/>
          <c:showCatName val="0"/>
          <c:showSerName val="0"/>
          <c:showPercent val="0"/>
          <c:showBubbleSize val="0"/>
        </c:dLbls>
        <c:gapWidth val="150"/>
        <c:overlap val="100"/>
        <c:axId val="2061118608"/>
        <c:axId val="2072452016"/>
      </c:barChart>
      <c:catAx>
        <c:axId val="2061118608"/>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id-ID"/>
          </a:p>
        </c:txPr>
        <c:crossAx val="2072452016"/>
        <c:crosses val="autoZero"/>
        <c:auto val="1"/>
        <c:lblAlgn val="ctr"/>
        <c:lblOffset val="100"/>
        <c:noMultiLvlLbl val="0"/>
      </c:catAx>
      <c:valAx>
        <c:axId val="2072452016"/>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206111860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id-I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DASHBOARD PROJECT INCA _ Periode 22 - 28 September 2025 (1).xlsx]PIVOT!PivotTable1</c:name>
    <c:fmtId val="2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STATUS PROJECT</a:t>
            </a:r>
          </a:p>
        </c:rich>
      </c:tx>
      <c:layout>
        <c:manualLayout>
          <c:xMode val="edge"/>
          <c:yMode val="edge"/>
          <c:x val="0.36782237737976609"/>
          <c:y val="5.8143773694954798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id-ID"/>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841807236072164E-2"/>
          <c:y val="0.21740303295421406"/>
          <c:w val="0.93772485876751488"/>
          <c:h val="0.63556211723534561"/>
        </c:manualLayout>
      </c:layout>
      <c:barChart>
        <c:barDir val="col"/>
        <c:grouping val="clustered"/>
        <c:varyColors val="0"/>
        <c:ser>
          <c:idx val="0"/>
          <c:order val="0"/>
          <c:tx>
            <c:strRef>
              <c:f>PIVOT!$AL$3:$AL$4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id-ID"/>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PIVOT!$AK$5:$AK$9</c:f>
              <c:strCache>
                <c:ptCount val="5"/>
                <c:pt idx="0">
                  <c:v>Belum Mulai</c:v>
                </c:pt>
                <c:pt idx="1">
                  <c:v>Dalam Proses</c:v>
                </c:pt>
                <c:pt idx="2">
                  <c:v>Selesai</c:v>
                </c:pt>
                <c:pt idx="3">
                  <c:v>Terlambat</c:v>
                </c:pt>
                <c:pt idx="4">
                  <c:v>Tunda</c:v>
                </c:pt>
              </c:strCache>
            </c:strRef>
          </c:cat>
          <c:val>
            <c:numRef>
              <c:f>PIVOT!$AL$5:$AL$9</c:f>
              <c:numCache>
                <c:formatCode>General</c:formatCode>
                <c:ptCount val="5"/>
                <c:pt idx="0">
                  <c:v>47</c:v>
                </c:pt>
                <c:pt idx="1">
                  <c:v>37</c:v>
                </c:pt>
                <c:pt idx="2">
                  <c:v>4</c:v>
                </c:pt>
                <c:pt idx="3">
                  <c:v>31</c:v>
                </c:pt>
                <c:pt idx="4">
                  <c:v>7</c:v>
                </c:pt>
              </c:numCache>
            </c:numRef>
          </c:val>
          <c:extLst>
            <c:ext xmlns:c16="http://schemas.microsoft.com/office/drawing/2014/chart" uri="{C3380CC4-5D6E-409C-BE32-E72D297353CC}">
              <c16:uniqueId val="{00000000-E123-4C5C-B820-F25B4C314A3E}"/>
            </c:ext>
          </c:extLst>
        </c:ser>
        <c:dLbls>
          <c:dLblPos val="outEnd"/>
          <c:showLegendKey val="0"/>
          <c:showVal val="1"/>
          <c:showCatName val="0"/>
          <c:showSerName val="0"/>
          <c:showPercent val="0"/>
          <c:showBubbleSize val="0"/>
        </c:dLbls>
        <c:gapWidth val="267"/>
        <c:overlap val="-43"/>
        <c:axId val="1186114000"/>
        <c:axId val="2072305408"/>
      </c:barChart>
      <c:catAx>
        <c:axId val="1186114000"/>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id-ID"/>
          </a:p>
        </c:txPr>
        <c:crossAx val="2072305408"/>
        <c:crosses val="autoZero"/>
        <c:auto val="1"/>
        <c:lblAlgn val="ctr"/>
        <c:lblOffset val="100"/>
        <c:noMultiLvlLbl val="0"/>
      </c:catAx>
      <c:valAx>
        <c:axId val="2072305408"/>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id-ID"/>
          </a:p>
        </c:txPr>
        <c:crossAx val="1186114000"/>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DASHBOARD PROJECT INCA _ Periode 22 - 28 September 2025 (1).xlsx]PIVOT!PivotTable3</c:name>
    <c:fmtId val="48"/>
  </c:pivotSource>
  <c:chart>
    <c:title>
      <c:tx>
        <c:rich>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r>
              <a:rPr lang="en-US" sz="3200" b="1"/>
              <a:t>PROJECT</a:t>
            </a:r>
            <a:r>
              <a:rPr lang="en-US" sz="3200" b="1" baseline="0"/>
              <a:t> 1A</a:t>
            </a:r>
            <a:endParaRPr lang="en-US" sz="3200" b="1"/>
          </a:p>
        </c:rich>
      </c:tx>
      <c:layout>
        <c:manualLayout>
          <c:xMode val="edge"/>
          <c:yMode val="edge"/>
          <c:x val="0.59633338613407183"/>
          <c:y val="4.8786824983815237E-2"/>
        </c:manualLayout>
      </c:layout>
      <c:overlay val="0"/>
      <c:spPr>
        <a:noFill/>
        <a:ln>
          <a:noFill/>
        </a:ln>
        <a:effectLst/>
      </c:spPr>
      <c:txPr>
        <a:bodyPr rot="0" spcFirstLastPara="1" vertOverflow="ellipsis" vert="horz" wrap="square" anchor="ctr" anchorCtr="1"/>
        <a:lstStyle/>
        <a:p>
          <a:pPr>
            <a:defRPr sz="32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5">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3">
              <a:lumMod val="7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lumMod val="7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lumMod val="7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5">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4">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3">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lumMod val="70000"/>
              <a:lumOff val="3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6">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4">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3">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2">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lumMod val="5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chemeClr val="accent6">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chemeClr val="accent5">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4">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accent3">
              <a:lumMod val="60000"/>
              <a:lumOff val="40000"/>
            </a:schemeClr>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4"/>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5"/>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6"/>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7"/>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8"/>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9"/>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0"/>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1"/>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2"/>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3"/>
        <c:spPr>
          <a:solidFill>
            <a:schemeClr val="accent1"/>
          </a:solidFill>
          <a:ln w="19050">
            <a:solidFill>
              <a:schemeClr val="lt1"/>
            </a:solid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444661163022771"/>
          <c:y val="0.20479073818266505"/>
          <c:w val="0.62702969941244457"/>
          <c:h val="0.67913778197467611"/>
        </c:manualLayout>
      </c:layout>
      <c:pieChart>
        <c:varyColors val="1"/>
        <c:ser>
          <c:idx val="0"/>
          <c:order val="0"/>
          <c:tx>
            <c:strRef>
              <c:f>PIVOT!$AT$3:$AT$4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0C-44AE-8837-B79BD2AD27E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0C-44AE-8837-B79BD2AD27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0C-44AE-8837-B79BD2AD27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0C-44AE-8837-B79BD2AD27E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0C-44AE-8837-B79BD2AD27E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0C-44AE-8837-B79BD2AD27E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20C-44AE-8837-B79BD2AD27E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20C-44AE-8837-B79BD2AD27E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20C-44AE-8837-B79BD2AD27E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20C-44AE-8837-B79BD2AD27E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20C-44AE-8837-B79BD2AD27E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20C-44AE-8837-B79BD2AD27E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20C-44AE-8837-B79BD2AD27E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20C-44AE-8837-B79BD2AD27E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20C-44AE-8837-B79BD2AD27E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20C-44AE-8837-B79BD2AD27E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20C-44AE-8837-B79BD2AD27E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20C-44AE-8837-B79BD2AD27E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20C-44AE-8837-B79BD2AD27EA}"/>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920C-44AE-8837-B79BD2AD27EA}"/>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920C-44AE-8837-B79BD2AD27EA}"/>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920C-44AE-8837-B79BD2AD27EA}"/>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920C-44AE-8837-B79BD2AD27EA}"/>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920C-44AE-8837-B79BD2AD27EA}"/>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920C-44AE-8837-B79BD2AD27EA}"/>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920C-44AE-8837-B79BD2AD27EA}"/>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920C-44AE-8837-B79BD2AD27EA}"/>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920C-44AE-8837-B79BD2AD27EA}"/>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920C-44AE-8837-B79BD2AD27EA}"/>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920C-44AE-8837-B79BD2AD27EA}"/>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920C-44AE-8837-B79BD2AD27EA}"/>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920C-44AE-8837-B79BD2AD27EA}"/>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920C-44AE-8837-B79BD2AD27EA}"/>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920C-44AE-8837-B79BD2AD27EA}"/>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920C-44AE-8837-B79BD2AD27EA}"/>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920C-44AE-8837-B79BD2AD27EA}"/>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920C-44AE-8837-B79BD2AD27EA}"/>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920C-44AE-8837-B79BD2AD27EA}"/>
              </c:ext>
            </c:extLst>
          </c:dPt>
          <c:dPt>
            <c:idx val="38"/>
            <c:bubble3D val="0"/>
            <c:spPr>
              <a:solidFill>
                <a:schemeClr val="accent3">
                  <a:lumMod val="70000"/>
                  <a:lumOff val="30000"/>
                </a:schemeClr>
              </a:solidFill>
              <a:ln w="19050">
                <a:solidFill>
                  <a:schemeClr val="lt1"/>
                </a:solidFill>
              </a:ln>
              <a:effectLst/>
            </c:spPr>
            <c:extLst>
              <c:ext xmlns:c16="http://schemas.microsoft.com/office/drawing/2014/chart" uri="{C3380CC4-5D6E-409C-BE32-E72D297353CC}">
                <c16:uniqueId val="{0000004D-920C-44AE-8837-B79BD2AD27EA}"/>
              </c:ext>
            </c:extLst>
          </c:dPt>
          <c:dPt>
            <c:idx val="39"/>
            <c:bubble3D val="0"/>
            <c:spPr>
              <a:solidFill>
                <a:schemeClr val="accent4">
                  <a:lumMod val="70000"/>
                  <a:lumOff val="30000"/>
                </a:schemeClr>
              </a:solidFill>
              <a:ln w="19050">
                <a:solidFill>
                  <a:schemeClr val="lt1"/>
                </a:solidFill>
              </a:ln>
              <a:effectLst/>
            </c:spPr>
            <c:extLst>
              <c:ext xmlns:c16="http://schemas.microsoft.com/office/drawing/2014/chart" uri="{C3380CC4-5D6E-409C-BE32-E72D297353CC}">
                <c16:uniqueId val="{0000004F-920C-44AE-8837-B79BD2AD27EA}"/>
              </c:ext>
            </c:extLst>
          </c:dPt>
          <c:dPt>
            <c:idx val="40"/>
            <c:bubble3D val="0"/>
            <c:spPr>
              <a:solidFill>
                <a:schemeClr val="accent5">
                  <a:lumMod val="70000"/>
                  <a:lumOff val="30000"/>
                </a:schemeClr>
              </a:solidFill>
              <a:ln w="19050">
                <a:solidFill>
                  <a:schemeClr val="lt1"/>
                </a:solidFill>
              </a:ln>
              <a:effectLst/>
            </c:spPr>
            <c:extLst>
              <c:ext xmlns:c16="http://schemas.microsoft.com/office/drawing/2014/chart" uri="{C3380CC4-5D6E-409C-BE32-E72D297353CC}">
                <c16:uniqueId val="{00000051-920C-44AE-8837-B79BD2AD27EA}"/>
              </c:ext>
            </c:extLst>
          </c:dPt>
          <c:dPt>
            <c:idx val="41"/>
            <c:bubble3D val="0"/>
            <c:spPr>
              <a:solidFill>
                <a:schemeClr val="accent6">
                  <a:lumMod val="70000"/>
                  <a:lumOff val="30000"/>
                </a:schemeClr>
              </a:solidFill>
              <a:ln w="19050">
                <a:solidFill>
                  <a:schemeClr val="lt1"/>
                </a:solidFill>
              </a:ln>
              <a:effectLst/>
            </c:spPr>
            <c:extLst>
              <c:ext xmlns:c16="http://schemas.microsoft.com/office/drawing/2014/chart" uri="{C3380CC4-5D6E-409C-BE32-E72D297353CC}">
                <c16:uniqueId val="{00000053-920C-44AE-8837-B79BD2AD27EA}"/>
              </c:ext>
            </c:extLst>
          </c:dPt>
          <c:dPt>
            <c:idx val="42"/>
            <c:bubble3D val="0"/>
            <c:spPr>
              <a:solidFill>
                <a:schemeClr val="accent1">
                  <a:lumMod val="70000"/>
                </a:schemeClr>
              </a:solidFill>
              <a:ln w="19050">
                <a:solidFill>
                  <a:schemeClr val="lt1"/>
                </a:solidFill>
              </a:ln>
              <a:effectLst/>
            </c:spPr>
            <c:extLst>
              <c:ext xmlns:c16="http://schemas.microsoft.com/office/drawing/2014/chart" uri="{C3380CC4-5D6E-409C-BE32-E72D297353CC}">
                <c16:uniqueId val="{00000055-920C-44AE-8837-B79BD2AD27EA}"/>
              </c:ext>
            </c:extLst>
          </c:dPt>
          <c:dPt>
            <c:idx val="43"/>
            <c:bubble3D val="0"/>
            <c:spPr>
              <a:solidFill>
                <a:schemeClr val="accent2">
                  <a:lumMod val="70000"/>
                </a:schemeClr>
              </a:solidFill>
              <a:ln w="19050">
                <a:solidFill>
                  <a:schemeClr val="lt1"/>
                </a:solidFill>
              </a:ln>
              <a:effectLst/>
            </c:spPr>
            <c:extLst>
              <c:ext xmlns:c16="http://schemas.microsoft.com/office/drawing/2014/chart" uri="{C3380CC4-5D6E-409C-BE32-E72D297353CC}">
                <c16:uniqueId val="{00000057-920C-44AE-8837-B79BD2AD27EA}"/>
              </c:ext>
            </c:extLst>
          </c:dPt>
          <c:dPt>
            <c:idx val="44"/>
            <c:bubble3D val="0"/>
            <c:spPr>
              <a:solidFill>
                <a:schemeClr val="accent3">
                  <a:lumMod val="70000"/>
                </a:schemeClr>
              </a:solidFill>
              <a:ln w="19050">
                <a:solidFill>
                  <a:schemeClr val="lt1"/>
                </a:solidFill>
              </a:ln>
              <a:effectLst/>
            </c:spPr>
            <c:extLst>
              <c:ext xmlns:c16="http://schemas.microsoft.com/office/drawing/2014/chart" uri="{C3380CC4-5D6E-409C-BE32-E72D297353CC}">
                <c16:uniqueId val="{00000059-920C-44AE-8837-B79BD2AD27EA}"/>
              </c:ext>
            </c:extLst>
          </c:dPt>
          <c:dLbls>
            <c:dLbl>
              <c:idx val="24"/>
              <c:delete val="1"/>
              <c:extLst>
                <c:ext xmlns:c15="http://schemas.microsoft.com/office/drawing/2012/chart" uri="{CE6537A1-D6FC-4f65-9D91-7224C49458BB}"/>
                <c:ext xmlns:c16="http://schemas.microsoft.com/office/drawing/2014/chart" uri="{C3380CC4-5D6E-409C-BE32-E72D297353CC}">
                  <c16:uniqueId val="{00000031-920C-44AE-8837-B79BD2AD27EA}"/>
                </c:ext>
              </c:extLst>
            </c:dLbl>
            <c:dLbl>
              <c:idx val="26"/>
              <c:delete val="1"/>
              <c:extLst>
                <c:ext xmlns:c15="http://schemas.microsoft.com/office/drawing/2012/chart" uri="{CE6537A1-D6FC-4f65-9D91-7224C49458BB}"/>
                <c:ext xmlns:c16="http://schemas.microsoft.com/office/drawing/2014/chart" uri="{C3380CC4-5D6E-409C-BE32-E72D297353CC}">
                  <c16:uniqueId val="{00000035-920C-44AE-8837-B79BD2AD27EA}"/>
                </c:ext>
              </c:extLst>
            </c:dLbl>
            <c:dLbl>
              <c:idx val="27"/>
              <c:delete val="1"/>
              <c:extLst>
                <c:ext xmlns:c15="http://schemas.microsoft.com/office/drawing/2012/chart" uri="{CE6537A1-D6FC-4f65-9D91-7224C49458BB}"/>
                <c:ext xmlns:c16="http://schemas.microsoft.com/office/drawing/2014/chart" uri="{C3380CC4-5D6E-409C-BE32-E72D297353CC}">
                  <c16:uniqueId val="{00000037-920C-44AE-8837-B79BD2AD27EA}"/>
                </c:ext>
              </c:extLst>
            </c:dLbl>
            <c:dLbl>
              <c:idx val="28"/>
              <c:delete val="1"/>
              <c:extLst>
                <c:ext xmlns:c15="http://schemas.microsoft.com/office/drawing/2012/chart" uri="{CE6537A1-D6FC-4f65-9D91-7224C49458BB}"/>
                <c:ext xmlns:c16="http://schemas.microsoft.com/office/drawing/2014/chart" uri="{C3380CC4-5D6E-409C-BE32-E72D297353CC}">
                  <c16:uniqueId val="{00000039-920C-44AE-8837-B79BD2AD27EA}"/>
                </c:ext>
              </c:extLst>
            </c:dLbl>
            <c:dLbl>
              <c:idx val="29"/>
              <c:delete val="1"/>
              <c:extLst>
                <c:ext xmlns:c15="http://schemas.microsoft.com/office/drawing/2012/chart" uri="{CE6537A1-D6FC-4f65-9D91-7224C49458BB}"/>
                <c:ext xmlns:c16="http://schemas.microsoft.com/office/drawing/2014/chart" uri="{C3380CC4-5D6E-409C-BE32-E72D297353CC}">
                  <c16:uniqueId val="{0000003B-920C-44AE-8837-B79BD2AD27EA}"/>
                </c:ext>
              </c:extLst>
            </c:dLbl>
            <c:dLbl>
              <c:idx val="30"/>
              <c:delete val="1"/>
              <c:extLst>
                <c:ext xmlns:c15="http://schemas.microsoft.com/office/drawing/2012/chart" uri="{CE6537A1-D6FC-4f65-9D91-7224C49458BB}"/>
                <c:ext xmlns:c16="http://schemas.microsoft.com/office/drawing/2014/chart" uri="{C3380CC4-5D6E-409C-BE32-E72D297353CC}">
                  <c16:uniqueId val="{0000003D-920C-44AE-8837-B79BD2AD27EA}"/>
                </c:ext>
              </c:extLst>
            </c:dLbl>
            <c:dLbl>
              <c:idx val="31"/>
              <c:delete val="1"/>
              <c:extLst>
                <c:ext xmlns:c15="http://schemas.microsoft.com/office/drawing/2012/chart" uri="{CE6537A1-D6FC-4f65-9D91-7224C49458BB}"/>
                <c:ext xmlns:c16="http://schemas.microsoft.com/office/drawing/2014/chart" uri="{C3380CC4-5D6E-409C-BE32-E72D297353CC}">
                  <c16:uniqueId val="{0000003F-920C-44AE-8837-B79BD2AD27EA}"/>
                </c:ext>
              </c:extLst>
            </c:dLbl>
            <c:dLbl>
              <c:idx val="32"/>
              <c:delete val="1"/>
              <c:extLst>
                <c:ext xmlns:c15="http://schemas.microsoft.com/office/drawing/2012/chart" uri="{CE6537A1-D6FC-4f65-9D91-7224C49458BB}"/>
                <c:ext xmlns:c16="http://schemas.microsoft.com/office/drawing/2014/chart" uri="{C3380CC4-5D6E-409C-BE32-E72D297353CC}">
                  <c16:uniqueId val="{00000041-920C-44AE-8837-B79BD2AD27EA}"/>
                </c:ext>
              </c:extLst>
            </c:dLbl>
            <c:dLbl>
              <c:idx val="33"/>
              <c:delete val="1"/>
              <c:extLst>
                <c:ext xmlns:c15="http://schemas.microsoft.com/office/drawing/2012/chart" uri="{CE6537A1-D6FC-4f65-9D91-7224C49458BB}"/>
                <c:ext xmlns:c16="http://schemas.microsoft.com/office/drawing/2014/chart" uri="{C3380CC4-5D6E-409C-BE32-E72D297353CC}">
                  <c16:uniqueId val="{00000043-920C-44AE-8837-B79BD2AD27EA}"/>
                </c:ext>
              </c:extLst>
            </c:dLbl>
            <c:dLbl>
              <c:idx val="34"/>
              <c:delete val="1"/>
              <c:extLst>
                <c:ext xmlns:c15="http://schemas.microsoft.com/office/drawing/2012/chart" uri="{CE6537A1-D6FC-4f65-9D91-7224C49458BB}"/>
                <c:ext xmlns:c16="http://schemas.microsoft.com/office/drawing/2014/chart" uri="{C3380CC4-5D6E-409C-BE32-E72D297353CC}">
                  <c16:uniqueId val="{00000045-920C-44AE-8837-B79BD2AD27EA}"/>
                </c:ext>
              </c:extLst>
            </c:dLbl>
            <c:dLbl>
              <c:idx val="35"/>
              <c:delete val="1"/>
              <c:extLst>
                <c:ext xmlns:c15="http://schemas.microsoft.com/office/drawing/2012/chart" uri="{CE6537A1-D6FC-4f65-9D91-7224C49458BB}"/>
                <c:ext xmlns:c16="http://schemas.microsoft.com/office/drawing/2014/chart" uri="{C3380CC4-5D6E-409C-BE32-E72D297353CC}">
                  <c16:uniqueId val="{00000047-920C-44AE-8837-B79BD2AD27EA}"/>
                </c:ext>
              </c:extLst>
            </c:dLbl>
            <c:dLbl>
              <c:idx val="36"/>
              <c:delete val="1"/>
              <c:extLst>
                <c:ext xmlns:c15="http://schemas.microsoft.com/office/drawing/2012/chart" uri="{CE6537A1-D6FC-4f65-9D91-7224C49458BB}"/>
                <c:ext xmlns:c16="http://schemas.microsoft.com/office/drawing/2014/chart" uri="{C3380CC4-5D6E-409C-BE32-E72D297353CC}">
                  <c16:uniqueId val="{00000049-920C-44AE-8837-B79BD2AD27EA}"/>
                </c:ext>
              </c:extLst>
            </c:dLbl>
            <c:dLbl>
              <c:idx val="37"/>
              <c:delete val="1"/>
              <c:extLst>
                <c:ext xmlns:c15="http://schemas.microsoft.com/office/drawing/2012/chart" uri="{CE6537A1-D6FC-4f65-9D91-7224C49458BB}"/>
                <c:ext xmlns:c16="http://schemas.microsoft.com/office/drawing/2014/chart" uri="{C3380CC4-5D6E-409C-BE32-E72D297353CC}">
                  <c16:uniqueId val="{0000004B-920C-44AE-8837-B79BD2AD27EA}"/>
                </c:ext>
              </c:extLst>
            </c:dLbl>
            <c:dLbl>
              <c:idx val="38"/>
              <c:delete val="1"/>
              <c:extLst>
                <c:ext xmlns:c15="http://schemas.microsoft.com/office/drawing/2012/chart" uri="{CE6537A1-D6FC-4f65-9D91-7224C49458BB}"/>
                <c:ext xmlns:c16="http://schemas.microsoft.com/office/drawing/2014/chart" uri="{C3380CC4-5D6E-409C-BE32-E72D297353CC}">
                  <c16:uniqueId val="{0000004D-920C-44AE-8837-B79BD2AD27EA}"/>
                </c:ext>
              </c:extLst>
            </c:dLbl>
            <c:dLbl>
              <c:idx val="39"/>
              <c:delete val="1"/>
              <c:extLst>
                <c:ext xmlns:c15="http://schemas.microsoft.com/office/drawing/2012/chart" uri="{CE6537A1-D6FC-4f65-9D91-7224C49458BB}"/>
                <c:ext xmlns:c16="http://schemas.microsoft.com/office/drawing/2014/chart" uri="{C3380CC4-5D6E-409C-BE32-E72D297353CC}">
                  <c16:uniqueId val="{0000004F-920C-44AE-8837-B79BD2AD27EA}"/>
                </c:ext>
              </c:extLst>
            </c:dLbl>
            <c:dLbl>
              <c:idx val="40"/>
              <c:delete val="1"/>
              <c:extLst>
                <c:ext xmlns:c15="http://schemas.microsoft.com/office/drawing/2012/chart" uri="{CE6537A1-D6FC-4f65-9D91-7224C49458BB}"/>
                <c:ext xmlns:c16="http://schemas.microsoft.com/office/drawing/2014/chart" uri="{C3380CC4-5D6E-409C-BE32-E72D297353CC}">
                  <c16:uniqueId val="{00000051-920C-44AE-8837-B79BD2AD27EA}"/>
                </c:ext>
              </c:extLst>
            </c:dLbl>
            <c:dLbl>
              <c:idx val="41"/>
              <c:delete val="1"/>
              <c:extLst>
                <c:ext xmlns:c15="http://schemas.microsoft.com/office/drawing/2012/chart" uri="{CE6537A1-D6FC-4f65-9D91-7224C49458BB}"/>
                <c:ext xmlns:c16="http://schemas.microsoft.com/office/drawing/2014/chart" uri="{C3380CC4-5D6E-409C-BE32-E72D297353CC}">
                  <c16:uniqueId val="{00000053-920C-44AE-8837-B79BD2AD27EA}"/>
                </c:ext>
              </c:extLst>
            </c:dLbl>
            <c:dLbl>
              <c:idx val="42"/>
              <c:delete val="1"/>
              <c:extLst>
                <c:ext xmlns:c15="http://schemas.microsoft.com/office/drawing/2012/chart" uri="{CE6537A1-D6FC-4f65-9D91-7224C49458BB}"/>
                <c:ext xmlns:c16="http://schemas.microsoft.com/office/drawing/2014/chart" uri="{C3380CC4-5D6E-409C-BE32-E72D297353CC}">
                  <c16:uniqueId val="{00000055-920C-44AE-8837-B79BD2AD27EA}"/>
                </c:ext>
              </c:extLst>
            </c:dLbl>
            <c:dLbl>
              <c:idx val="43"/>
              <c:delete val="1"/>
              <c:extLst>
                <c:ext xmlns:c15="http://schemas.microsoft.com/office/drawing/2012/chart" uri="{CE6537A1-D6FC-4f65-9D91-7224C49458BB}"/>
                <c:ext xmlns:c16="http://schemas.microsoft.com/office/drawing/2014/chart" uri="{C3380CC4-5D6E-409C-BE32-E72D297353CC}">
                  <c16:uniqueId val="{00000057-920C-44AE-8837-B79BD2AD27EA}"/>
                </c:ext>
              </c:extLst>
            </c:dLbl>
            <c:dLbl>
              <c:idx val="44"/>
              <c:delete val="1"/>
              <c:extLst>
                <c:ext xmlns:c15="http://schemas.microsoft.com/office/drawing/2012/chart" uri="{CE6537A1-D6FC-4f65-9D91-7224C49458BB}"/>
                <c:ext xmlns:c16="http://schemas.microsoft.com/office/drawing/2014/chart" uri="{C3380CC4-5D6E-409C-BE32-E72D297353CC}">
                  <c16:uniqueId val="{00000059-920C-44AE-8837-B79BD2AD27EA}"/>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6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PIVOT!$AR$5:$AS$49</c:f>
              <c:multiLvlStrCache>
                <c:ptCount val="45"/>
                <c:lvl>
                  <c:pt idx="0">
                    <c:v>POND (12 unit)</c:v>
                  </c:pt>
                  <c:pt idx="1">
                    <c:v>MAIN POND (12 UNIT)</c:v>
                  </c:pt>
                  <c:pt idx="2">
                    <c:v>PLATFORM RESEARCH CENTER ROOM</c:v>
                  </c:pt>
                  <c:pt idx="3">
                    <c:v>GENERAL</c:v>
                  </c:pt>
                  <c:pt idx="4">
                    <c:v>PEKERJAAN DRAINASE IPAL &amp; PANEN</c:v>
                  </c:pt>
                  <c:pt idx="5">
                    <c:v>POND BLOCK 1‐C.1 s/d 2‐C.2 (typical)</c:v>
                  </c:pt>
                  <c:pt idx="6">
                    <c:v>POWER HOUSE</c:v>
                  </c:pt>
                  <c:pt idx="7">
                    <c:v>NURSERY POND (4 unit)</c:v>
                  </c:pt>
                  <c:pt idx="8">
                    <c:v>PAGAR PANEL</c:v>
                  </c:pt>
                  <c:pt idx="9">
                    <c:v>POWER HOUSE &amp; WEEKLY TANK</c:v>
                  </c:pt>
                  <c:pt idx="10">
                    <c:v>LAND GRADING GALIAN &amp; BUANGAN</c:v>
                  </c:pt>
                  <c:pt idx="11">
                    <c:v>PEKERJAAN PEKERASAAN JALAN KAWASAN &amp; AREA‐ </c:v>
                  </c:pt>
                  <c:pt idx="12">
                    <c:v>CONTROL ROOM (4 UNIT)</c:v>
                  </c:pt>
                  <c:pt idx="13">
                    <c:v>SEA WATER INTAKE</c:v>
                  </c:pt>
                  <c:pt idx="14">
                    <c:v>SEA WATER</c:v>
                  </c:pt>
                  <c:pt idx="15">
                    <c:v>IPAL</c:v>
                  </c:pt>
                  <c:pt idx="16">
                    <c:v>PEKERJAAN PEKERASAAN JALAN MASUK</c:v>
                  </c:pt>
                  <c:pt idx="17">
                    <c:v>GENERAL AREA POND</c:v>
                  </c:pt>
                  <c:pt idx="18">
                    <c:v>SKIMER POND (4 unit)</c:v>
                  </c:pt>
                  <c:pt idx="19">
                    <c:v>RESEARCH CENTER ROOM</c:v>
                  </c:pt>
                  <c:pt idx="20">
                    <c:v>PEKERJAAN DRAINASE JALAN MASUK &amp; KAWASAN </c:v>
                  </c:pt>
                  <c:pt idx="21">
                    <c:v>CONTROL ROOM &amp; BLOWER (4 unit)</c:v>
                  </c:pt>
                  <c:pt idx="22">
                    <c:v>GALIAN &amp; TIMBUNAN PIPA</c:v>
                  </c:pt>
                  <c:pt idx="23">
                    <c:v>AIR BERSIH</c:v>
                  </c:pt>
                  <c:pt idx="24">
                    <c:v>TRESTLE RESEARCH CENTRE ROOM &amp; PLATFORM SWI</c:v>
                  </c:pt>
                  <c:pt idx="25">
                    <c:v>CONTROL ROOM &amp; BLOWER HOUSE (4 UNIT)‐</c:v>
                  </c:pt>
                  <c:pt idx="26">
                    <c:v>RESEARCH CENTER ROOM &amp; SWI‐</c:v>
                  </c:pt>
                  <c:pt idx="27">
                    <c:v>POWE HOUSE</c:v>
                  </c:pt>
                  <c:pt idx="28">
                    <c:v>SKIMMER POND (4 UNIT)</c:v>
                  </c:pt>
                  <c:pt idx="29">
                    <c:v>CONTROL ROOM &amp; BLOWER HOUSE 1 s/d 4</c:v>
                  </c:pt>
                  <c:pt idx="30">
                    <c:v>OPERATOR HOUSE (2 UNIT)‐</c:v>
                  </c:pt>
                  <c:pt idx="31">
                    <c:v>GALIAN &amp; TIM BUNAN PIPA (4 AREA)</c:v>
                  </c:pt>
                  <c:pt idx="32">
                    <c:v>OPERATOR HOUSE (2 unit)</c:v>
                  </c:pt>
                  <c:pt idx="33">
                    <c:v>PUPMP ROOM SWI</c:v>
                  </c:pt>
                  <c:pt idx="34">
                    <c:v>TANGGA AKSES AREA RESEARCH CENTER ROOM (DERMA‐           </c:v>
                  </c:pt>
                  <c:pt idx="35">
                    <c:v>OPERATOR HOUSE  1 s/d 2</c:v>
                  </c:pt>
                  <c:pt idx="36">
                    <c:v>DEEPWELL PUMP ROOM (DWP)</c:v>
                  </c:pt>
                  <c:pt idx="37">
                    <c:v>RESERVOIR SEA WATER INTAKE</c:v>
                  </c:pt>
                  <c:pt idx="38">
                    <c:v>PUMP HOUSE SWI</c:v>
                  </c:pt>
                  <c:pt idx="39">
                    <c:v>PROBIOTIK P[OND (4 UNIT)</c:v>
                  </c:pt>
                  <c:pt idx="40">
                    <c:v>DEEPWELL PUMP ROOM </c:v>
                  </c:pt>
                  <c:pt idx="41">
                    <c:v>OPERATOR HOUSE (2 UNIT)</c:v>
                  </c:pt>
                  <c:pt idx="42">
                    <c:v>DEEP WELL PUMP ROOM</c:v>
                  </c:pt>
                  <c:pt idx="43">
                    <c:v>RESEARCH CENTRE ROOM</c:v>
                  </c:pt>
                  <c:pt idx="44">
                    <c:v>PEMBERSIHAN LAHAN</c:v>
                  </c:pt>
                </c:lvl>
                <c:lvl>
                  <c:pt idx="0">
                    <c:v>PROJECT 1 A</c:v>
                  </c:pt>
                </c:lvl>
              </c:multiLvlStrCache>
            </c:multiLvlStrRef>
          </c:cat>
          <c:val>
            <c:numRef>
              <c:f>PIVOT!$AT$5:$AT$49</c:f>
              <c:numCache>
                <c:formatCode>_(* #,##0.00_);_(* \(#,##0.00\);_(* "-"??_);_(@_)</c:formatCode>
                <c:ptCount val="45"/>
                <c:pt idx="0">
                  <c:v>33.058446215526629</c:v>
                </c:pt>
                <c:pt idx="1">
                  <c:v>18.96429322855024</c:v>
                </c:pt>
                <c:pt idx="2">
                  <c:v>8.0826749208230453</c:v>
                </c:pt>
                <c:pt idx="3">
                  <c:v>6.7473882200656323</c:v>
                </c:pt>
                <c:pt idx="4">
                  <c:v>6.4714074693689341</c:v>
                </c:pt>
                <c:pt idx="5">
                  <c:v>2.788276283922893</c:v>
                </c:pt>
                <c:pt idx="6">
                  <c:v>2.6285575277978115</c:v>
                </c:pt>
                <c:pt idx="7">
                  <c:v>2.4843626988725434</c:v>
                </c:pt>
                <c:pt idx="8">
                  <c:v>2.1938359438979802</c:v>
                </c:pt>
                <c:pt idx="9">
                  <c:v>1.9866670170786576</c:v>
                </c:pt>
                <c:pt idx="10">
                  <c:v>1.8586563945729366</c:v>
                </c:pt>
                <c:pt idx="11">
                  <c:v>1.8581913281290774</c:v>
                </c:pt>
                <c:pt idx="12">
                  <c:v>1.6500421520262731</c:v>
                </c:pt>
                <c:pt idx="13">
                  <c:v>1.4899400056670535</c:v>
                </c:pt>
                <c:pt idx="14">
                  <c:v>1.3834064445609398</c:v>
                </c:pt>
                <c:pt idx="15">
                  <c:v>0.80309107465285223</c:v>
                </c:pt>
                <c:pt idx="16">
                  <c:v>0.79194964416177871</c:v>
                </c:pt>
                <c:pt idx="17">
                  <c:v>0.7163956909384217</c:v>
                </c:pt>
                <c:pt idx="18">
                  <c:v>0.61599151131979568</c:v>
                </c:pt>
                <c:pt idx="19">
                  <c:v>0.51969651602538935</c:v>
                </c:pt>
                <c:pt idx="20">
                  <c:v>0.45069827803129847</c:v>
                </c:pt>
                <c:pt idx="21">
                  <c:v>0.42275200889415104</c:v>
                </c:pt>
                <c:pt idx="22">
                  <c:v>0.39134230671971154</c:v>
                </c:pt>
                <c:pt idx="23">
                  <c:v>0.24445340046690409</c:v>
                </c:pt>
                <c:pt idx="24">
                  <c:v>0.24341470950651456</c:v>
                </c:pt>
                <c:pt idx="25">
                  <c:v>0.22890573488117585</c:v>
                </c:pt>
                <c:pt idx="26">
                  <c:v>0.11596582079047627</c:v>
                </c:pt>
                <c:pt idx="27">
                  <c:v>0.10777677087659648</c:v>
                </c:pt>
                <c:pt idx="28">
                  <c:v>0.10433791562790558</c:v>
                </c:pt>
                <c:pt idx="29">
                  <c:v>8.1747544717989548E-2</c:v>
                </c:pt>
                <c:pt idx="30">
                  <c:v>7.4966605347794035E-2</c:v>
                </c:pt>
                <c:pt idx="31">
                  <c:v>6.7954571404563111E-2</c:v>
                </c:pt>
                <c:pt idx="32">
                  <c:v>5.4312137246679076E-2</c:v>
                </c:pt>
                <c:pt idx="33">
                  <c:v>4.9777015190575383E-2</c:v>
                </c:pt>
                <c:pt idx="34">
                  <c:v>4.8861619889981514E-2</c:v>
                </c:pt>
                <c:pt idx="35">
                  <c:v>4.396791761852549E-2</c:v>
                </c:pt>
                <c:pt idx="36">
                  <c:v>3.9250044561777282E-2</c:v>
                </c:pt>
                <c:pt idx="37">
                  <c:v>3.5386814494663736E-2</c:v>
                </c:pt>
                <c:pt idx="38">
                  <c:v>2.3371433481226382E-2</c:v>
                </c:pt>
                <c:pt idx="39">
                  <c:v>2.1882553326908354E-2</c:v>
                </c:pt>
                <c:pt idx="40">
                  <c:v>2.0404487343946266E-2</c:v>
                </c:pt>
                <c:pt idx="41">
                  <c:v>1.4876499045579906E-2</c:v>
                </c:pt>
                <c:pt idx="42">
                  <c:v>1.2091683970173784E-2</c:v>
                </c:pt>
                <c:pt idx="43">
                  <c:v>8.2318386059768451E-3</c:v>
                </c:pt>
                <c:pt idx="44">
                  <c:v>0</c:v>
                </c:pt>
              </c:numCache>
            </c:numRef>
          </c:val>
          <c:extLst>
            <c:ext xmlns:c16="http://schemas.microsoft.com/office/drawing/2014/chart" uri="{C3380CC4-5D6E-409C-BE32-E72D297353CC}">
              <c16:uniqueId val="{0000005A-920C-44AE-8837-B79BD2AD27EA}"/>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DASHBOARD PROJECT INCA _ Periode 22 - 28 September 2025 (1).xlsx]PIVOT!PivotTable6</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t>PROJECT 1B</a:t>
            </a:r>
          </a:p>
        </c:rich>
      </c:tx>
      <c:layout>
        <c:manualLayout>
          <c:xMode val="edge"/>
          <c:yMode val="edge"/>
          <c:x val="0.72709103824849908"/>
          <c:y val="6.00373489388160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2.1236798983141836E-2"/>
              <c:y val="4.36274925607329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2.1236798983141836E-2"/>
              <c:y val="4.36274925607329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chemeClr val="accent1"/>
          </a:solidFill>
          <a:ln w="19050">
            <a:solidFill>
              <a:schemeClr val="lt1"/>
            </a:solidFill>
          </a:ln>
          <a:effectLst/>
        </c:spPr>
        <c:dLbl>
          <c:idx val="0"/>
          <c:layout>
            <c:manualLayout>
              <c:x val="2.1236798983141836E-2"/>
              <c:y val="4.36274925607329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s>
    <c:plotArea>
      <c:layout>
        <c:manualLayout>
          <c:layoutTarget val="inner"/>
          <c:xMode val="edge"/>
          <c:yMode val="edge"/>
          <c:x val="0.22689284079970962"/>
          <c:y val="0.18995450568678915"/>
          <c:w val="0.56421857889006355"/>
          <c:h val="0.71097240117712557"/>
        </c:manualLayout>
      </c:layout>
      <c:pieChart>
        <c:varyColors val="1"/>
        <c:ser>
          <c:idx val="0"/>
          <c:order val="0"/>
          <c:tx>
            <c:strRef>
              <c:f>PIVOT!$AP$3:$AP$4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473-4D1E-9B5F-C588BDC9EC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473-4D1E-9B5F-C588BDC9EC7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473-4D1E-9B5F-C588BDC9EC7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473-4D1E-9B5F-C588BDC9EC7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473-4D1E-9B5F-C588BDC9EC7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473-4D1E-9B5F-C588BDC9EC7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473-4D1E-9B5F-C588BDC9EC7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473-4D1E-9B5F-C588BDC9EC7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473-4D1E-9B5F-C588BDC9EC7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473-4D1E-9B5F-C588BDC9EC7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473-4D1E-9B5F-C588BDC9EC7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473-4D1E-9B5F-C588BDC9EC7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473-4D1E-9B5F-C588BDC9EC7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473-4D1E-9B5F-C588BDC9EC7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473-4D1E-9B5F-C588BDC9EC79}"/>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473-4D1E-9B5F-C588BDC9EC79}"/>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473-4D1E-9B5F-C588BDC9EC79}"/>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473-4D1E-9B5F-C588BDC9EC79}"/>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0473-4D1E-9B5F-C588BDC9EC79}"/>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0473-4D1E-9B5F-C588BDC9EC79}"/>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0473-4D1E-9B5F-C588BDC9EC79}"/>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0473-4D1E-9B5F-C588BDC9EC79}"/>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0473-4D1E-9B5F-C588BDC9EC79}"/>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0473-4D1E-9B5F-C588BDC9EC79}"/>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0473-4D1E-9B5F-C588BDC9EC79}"/>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0473-4D1E-9B5F-C588BDC9EC79}"/>
              </c:ext>
            </c:extLst>
          </c:dPt>
          <c:dLbls>
            <c:dLbl>
              <c:idx val="0"/>
              <c:layout>
                <c:manualLayout>
                  <c:x val="2.1236798983141836E-2"/>
                  <c:y val="4.36274925607329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473-4D1E-9B5F-C588BDC9EC79}"/>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PIVOT!$AN$5:$AO$30</c:f>
              <c:multiLvlStrCache>
                <c:ptCount val="26"/>
                <c:lvl>
                  <c:pt idx="0">
                    <c:v>VVIP HOUSE</c:v>
                  </c:pt>
                  <c:pt idx="1">
                    <c:v>DORMITORY MALE</c:v>
                  </c:pt>
                  <c:pt idx="2">
                    <c:v>FEED WAREHOUSE</c:v>
                  </c:pt>
                  <c:pt idx="3">
                    <c:v>OFFICE</c:v>
                  </c:pt>
                  <c:pt idx="4">
                    <c:v>WORKSHOP</c:v>
                  </c:pt>
                  <c:pt idx="5">
                    <c:v>WEIGHT HOUSE</c:v>
                  </c:pt>
                  <c:pt idx="6">
                    <c:v>LABORATORIUM</c:v>
                  </c:pt>
                  <c:pt idx="7">
                    <c:v>KANTIN</c:v>
                  </c:pt>
                  <c:pt idx="8">
                    <c:v>FAMILY STAFF HOUSE</c:v>
                  </c:pt>
                  <c:pt idx="9">
                    <c:v>DORMITORY FEMALE</c:v>
                  </c:pt>
                  <c:pt idx="10">
                    <c:v>PUMP HOUSE</c:v>
                  </c:pt>
                  <c:pt idx="11">
                    <c:v>TPS</c:v>
                  </c:pt>
                  <c:pt idx="12">
                    <c:v>GARDU HUB</c:v>
                  </c:pt>
                  <c:pt idx="13">
                    <c:v>WATER TOWER 1</c:v>
                  </c:pt>
                  <c:pt idx="14">
                    <c:v>GUARD TOWER</c:v>
                  </c:pt>
                  <c:pt idx="15">
                    <c:v>GAZEBOO</c:v>
                  </c:pt>
                  <c:pt idx="16">
                    <c:v>MAIN GATE</c:v>
                  </c:pt>
                  <c:pt idx="17">
                    <c:v>WATER TOWER FACILITY AREA</c:v>
                  </c:pt>
                  <c:pt idx="18">
                    <c:v>WATER TOWER POND AREA</c:v>
                  </c:pt>
                  <c:pt idx="19">
                    <c:v>GAZEBOO (BY VENDOR)</c:v>
                  </c:pt>
                  <c:pt idx="20">
                    <c:v>GUARD HOUSE 1</c:v>
                  </c:pt>
                  <c:pt idx="21">
                    <c:v>MOSQUE</c:v>
                  </c:pt>
                  <c:pt idx="22">
                    <c:v>PRIVATE HOUSE</c:v>
                  </c:pt>
                  <c:pt idx="23">
                    <c:v>GENERAL</c:v>
                  </c:pt>
                  <c:pt idx="24">
                    <c:v>GUEST HOUSE</c:v>
                  </c:pt>
                  <c:pt idx="25">
                    <c:v>GUARD HOUSE 2</c:v>
                  </c:pt>
                </c:lvl>
                <c:lvl>
                  <c:pt idx="0">
                    <c:v>PROJECT 1 B</c:v>
                  </c:pt>
                </c:lvl>
              </c:multiLvlStrCache>
            </c:multiLvlStrRef>
          </c:cat>
          <c:val>
            <c:numRef>
              <c:f>PIVOT!$AP$5:$AP$30</c:f>
              <c:numCache>
                <c:formatCode>_(* #,##0.00_);_(* \(#,##0.00\);_(* "-"??_);_(@_)</c:formatCode>
                <c:ptCount val="26"/>
                <c:pt idx="0">
                  <c:v>16.62169204397091</c:v>
                </c:pt>
                <c:pt idx="1">
                  <c:v>14.233049765137698</c:v>
                </c:pt>
                <c:pt idx="2">
                  <c:v>11.312701393728981</c:v>
                </c:pt>
                <c:pt idx="3">
                  <c:v>10.126907680846621</c:v>
                </c:pt>
                <c:pt idx="4">
                  <c:v>9.6755877067356728</c:v>
                </c:pt>
                <c:pt idx="5">
                  <c:v>7.2663556657700763</c:v>
                </c:pt>
                <c:pt idx="6">
                  <c:v>5.2295204411456933</c:v>
                </c:pt>
                <c:pt idx="7">
                  <c:v>4.8894965984569883</c:v>
                </c:pt>
                <c:pt idx="8">
                  <c:v>4.7209049709592135</c:v>
                </c:pt>
                <c:pt idx="9">
                  <c:v>4.1826997737850986</c:v>
                </c:pt>
                <c:pt idx="10">
                  <c:v>2.5439551325112415</c:v>
                </c:pt>
                <c:pt idx="11">
                  <c:v>1.8248347008019599</c:v>
                </c:pt>
                <c:pt idx="12">
                  <c:v>1.8091650555134684</c:v>
                </c:pt>
                <c:pt idx="13">
                  <c:v>1.8072426030898754</c:v>
                </c:pt>
                <c:pt idx="14">
                  <c:v>0.90362130154493769</c:v>
                </c:pt>
                <c:pt idx="15">
                  <c:v>0.84507653664989746</c:v>
                </c:pt>
                <c:pt idx="16">
                  <c:v>0.8103824944019915</c:v>
                </c:pt>
                <c:pt idx="17">
                  <c:v>0.41311075421685678</c:v>
                </c:pt>
                <c:pt idx="18">
                  <c:v>0.41311075421685678</c:v>
                </c:pt>
                <c:pt idx="19">
                  <c:v>0.3705846265159719</c:v>
                </c:pt>
                <c:pt idx="20">
                  <c:v>0</c:v>
                </c:pt>
                <c:pt idx="21">
                  <c:v>0</c:v>
                </c:pt>
                <c:pt idx="22">
                  <c:v>0</c:v>
                </c:pt>
                <c:pt idx="23">
                  <c:v>0</c:v>
                </c:pt>
                <c:pt idx="24">
                  <c:v>0</c:v>
                </c:pt>
                <c:pt idx="25">
                  <c:v>0</c:v>
                </c:pt>
              </c:numCache>
            </c:numRef>
          </c:val>
          <c:extLst>
            <c:ext xmlns:c16="http://schemas.microsoft.com/office/drawing/2014/chart" uri="{C3380CC4-5D6E-409C-BE32-E72D297353CC}">
              <c16:uniqueId val="{00000034-0473-4D1E-9B5F-C588BDC9EC7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[MASTER DASHBOARD PROJECT INCA _ Periode 22 - 28 September 2025 (1).xlsx]PIVOT!PivotTable6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b="1"/>
              <a:t>PROJECT 1B</a:t>
            </a:r>
          </a:p>
        </c:rich>
      </c:tx>
      <c:layout>
        <c:manualLayout>
          <c:xMode val="edge"/>
          <c:yMode val="edge"/>
          <c:x val="0.72709103824849908"/>
          <c:y val="6.00373489388160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2.1236798983141836E-2"/>
              <c:y val="4.36274925607329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s>
    <c:plotArea>
      <c:layout>
        <c:manualLayout>
          <c:layoutTarget val="inner"/>
          <c:xMode val="edge"/>
          <c:yMode val="edge"/>
          <c:x val="0.17078063132037205"/>
          <c:y val="4.247983124062598E-2"/>
          <c:w val="0.61872754715234812"/>
          <c:h val="0.88963156721061487"/>
        </c:manualLayout>
      </c:layout>
      <c:pieChart>
        <c:varyColors val="1"/>
        <c:ser>
          <c:idx val="0"/>
          <c:order val="0"/>
          <c:tx>
            <c:strRef>
              <c:f>PIVOT!$AP$3:$AP$4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A4-4293-A0DE-ED4A193D28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E10-4D27-A29B-5787CE49381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E10-4D27-A29B-5787CE49381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10-4D27-A29B-5787CE49381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E10-4D27-A29B-5787CE49381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E10-4D27-A29B-5787CE493818}"/>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E10-4D27-A29B-5787CE493818}"/>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E10-4D27-A29B-5787CE493818}"/>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E10-4D27-A29B-5787CE493818}"/>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E10-4D27-A29B-5787CE493818}"/>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E10-4D27-A29B-5787CE493818}"/>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6E10-4D27-A29B-5787CE493818}"/>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6E10-4D27-A29B-5787CE493818}"/>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6E10-4D27-A29B-5787CE493818}"/>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6E10-4D27-A29B-5787CE493818}"/>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6E10-4D27-A29B-5787CE493818}"/>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6E10-4D27-A29B-5787CE493818}"/>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6E10-4D27-A29B-5787CE493818}"/>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6E10-4D27-A29B-5787CE493818}"/>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6E10-4D27-A29B-5787CE493818}"/>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6E10-4D27-A29B-5787CE493818}"/>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6E10-4D27-A29B-5787CE493818}"/>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6E10-4D27-A29B-5787CE493818}"/>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6E10-4D27-A29B-5787CE493818}"/>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6E10-4D27-A29B-5787CE493818}"/>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6E10-4D27-A29B-5787CE493818}"/>
              </c:ext>
            </c:extLst>
          </c:dPt>
          <c:dLbls>
            <c:dLbl>
              <c:idx val="0"/>
              <c:layout>
                <c:manualLayout>
                  <c:x val="2.1236798983141836E-2"/>
                  <c:y val="4.362749256073297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2A4-4293-A0DE-ED4A193D289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mn-lt"/>
                    <a:ea typeface="+mn-ea"/>
                    <a:cs typeface="+mn-cs"/>
                  </a:defRPr>
                </a:pPr>
                <a:endParaRPr lang="id-ID"/>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multiLvlStrRef>
              <c:f>PIVOT!$AN$5:$AO$30</c:f>
              <c:multiLvlStrCache>
                <c:ptCount val="26"/>
                <c:lvl>
                  <c:pt idx="0">
                    <c:v>VVIP HOUSE</c:v>
                  </c:pt>
                  <c:pt idx="1">
                    <c:v>DORMITORY MALE</c:v>
                  </c:pt>
                  <c:pt idx="2">
                    <c:v>FEED WAREHOUSE</c:v>
                  </c:pt>
                  <c:pt idx="3">
                    <c:v>OFFICE</c:v>
                  </c:pt>
                  <c:pt idx="4">
                    <c:v>WORKSHOP</c:v>
                  </c:pt>
                  <c:pt idx="5">
                    <c:v>WEIGHT HOUSE</c:v>
                  </c:pt>
                  <c:pt idx="6">
                    <c:v>LABORATORIUM</c:v>
                  </c:pt>
                  <c:pt idx="7">
                    <c:v>KANTIN</c:v>
                  </c:pt>
                  <c:pt idx="8">
                    <c:v>FAMILY STAFF HOUSE</c:v>
                  </c:pt>
                  <c:pt idx="9">
                    <c:v>DORMITORY FEMALE</c:v>
                  </c:pt>
                  <c:pt idx="10">
                    <c:v>PUMP HOUSE</c:v>
                  </c:pt>
                  <c:pt idx="11">
                    <c:v>TPS</c:v>
                  </c:pt>
                  <c:pt idx="12">
                    <c:v>GARDU HUB</c:v>
                  </c:pt>
                  <c:pt idx="13">
                    <c:v>WATER TOWER 1</c:v>
                  </c:pt>
                  <c:pt idx="14">
                    <c:v>GUARD TOWER</c:v>
                  </c:pt>
                  <c:pt idx="15">
                    <c:v>GAZEBOO</c:v>
                  </c:pt>
                  <c:pt idx="16">
                    <c:v>MAIN GATE</c:v>
                  </c:pt>
                  <c:pt idx="17">
                    <c:v>WATER TOWER FACILITY AREA</c:v>
                  </c:pt>
                  <c:pt idx="18">
                    <c:v>WATER TOWER POND AREA</c:v>
                  </c:pt>
                  <c:pt idx="19">
                    <c:v>GAZEBOO (BY VENDOR)</c:v>
                  </c:pt>
                  <c:pt idx="20">
                    <c:v>GUARD HOUSE 1</c:v>
                  </c:pt>
                  <c:pt idx="21">
                    <c:v>MOSQUE</c:v>
                  </c:pt>
                  <c:pt idx="22">
                    <c:v>PRIVATE HOUSE</c:v>
                  </c:pt>
                  <c:pt idx="23">
                    <c:v>GENERAL</c:v>
                  </c:pt>
                  <c:pt idx="24">
                    <c:v>GUEST HOUSE</c:v>
                  </c:pt>
                  <c:pt idx="25">
                    <c:v>GUARD HOUSE 2</c:v>
                  </c:pt>
                </c:lvl>
                <c:lvl>
                  <c:pt idx="0">
                    <c:v>PROJECT 1 B</c:v>
                  </c:pt>
                </c:lvl>
              </c:multiLvlStrCache>
            </c:multiLvlStrRef>
          </c:cat>
          <c:val>
            <c:numRef>
              <c:f>PIVOT!$AP$5:$AP$30</c:f>
              <c:numCache>
                <c:formatCode>_(* #,##0.00_);_(* \(#,##0.00\);_(* "-"??_);_(@_)</c:formatCode>
                <c:ptCount val="26"/>
                <c:pt idx="0">
                  <c:v>16.62169204397091</c:v>
                </c:pt>
                <c:pt idx="1">
                  <c:v>14.233049765137698</c:v>
                </c:pt>
                <c:pt idx="2">
                  <c:v>11.312701393728981</c:v>
                </c:pt>
                <c:pt idx="3">
                  <c:v>10.126907680846621</c:v>
                </c:pt>
                <c:pt idx="4">
                  <c:v>9.6755877067356728</c:v>
                </c:pt>
                <c:pt idx="5">
                  <c:v>7.2663556657700763</c:v>
                </c:pt>
                <c:pt idx="6">
                  <c:v>5.2295204411456933</c:v>
                </c:pt>
                <c:pt idx="7">
                  <c:v>4.8894965984569883</c:v>
                </c:pt>
                <c:pt idx="8">
                  <c:v>4.7209049709592135</c:v>
                </c:pt>
                <c:pt idx="9">
                  <c:v>4.1826997737850986</c:v>
                </c:pt>
                <c:pt idx="10">
                  <c:v>2.5439551325112415</c:v>
                </c:pt>
                <c:pt idx="11">
                  <c:v>1.8248347008019599</c:v>
                </c:pt>
                <c:pt idx="12">
                  <c:v>1.8091650555134684</c:v>
                </c:pt>
                <c:pt idx="13">
                  <c:v>1.8072426030898754</c:v>
                </c:pt>
                <c:pt idx="14">
                  <c:v>0.90362130154493769</c:v>
                </c:pt>
                <c:pt idx="15">
                  <c:v>0.84507653664989746</c:v>
                </c:pt>
                <c:pt idx="16">
                  <c:v>0.8103824944019915</c:v>
                </c:pt>
                <c:pt idx="17">
                  <c:v>0.41311075421685678</c:v>
                </c:pt>
                <c:pt idx="18">
                  <c:v>0.41311075421685678</c:v>
                </c:pt>
                <c:pt idx="19">
                  <c:v>0.3705846265159719</c:v>
                </c:pt>
                <c:pt idx="20">
                  <c:v>0</c:v>
                </c:pt>
                <c:pt idx="21">
                  <c:v>0</c:v>
                </c:pt>
                <c:pt idx="22">
                  <c:v>0</c:v>
                </c:pt>
                <c:pt idx="23">
                  <c:v>0</c:v>
                </c:pt>
                <c:pt idx="24">
                  <c:v>0</c:v>
                </c:pt>
                <c:pt idx="25">
                  <c:v>0</c:v>
                </c:pt>
              </c:numCache>
            </c:numRef>
          </c:val>
          <c:extLst>
            <c:ext xmlns:c16="http://schemas.microsoft.com/office/drawing/2014/chart" uri="{C3380CC4-5D6E-409C-BE32-E72D297353CC}">
              <c16:uniqueId val="{00000000-72A4-4293-A0DE-ED4A193D289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1.jpeg"/><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508000</xdr:colOff>
      <xdr:row>0</xdr:row>
      <xdr:rowOff>136072</xdr:rowOff>
    </xdr:from>
    <xdr:to>
      <xdr:col>5</xdr:col>
      <xdr:colOff>150060</xdr:colOff>
      <xdr:row>8</xdr:row>
      <xdr:rowOff>111694</xdr:rowOff>
    </xdr:to>
    <xdr:grpSp>
      <xdr:nvGrpSpPr>
        <xdr:cNvPr id="2" name="Group 1">
          <a:extLst>
            <a:ext uri="{FF2B5EF4-FFF2-40B4-BE49-F238E27FC236}">
              <a16:creationId xmlns:a16="http://schemas.microsoft.com/office/drawing/2014/main" id="{28F10329-BCA5-4F05-A6D7-1E3EF3CD368E}"/>
            </a:ext>
          </a:extLst>
        </xdr:cNvPr>
        <xdr:cNvGrpSpPr/>
      </xdr:nvGrpSpPr>
      <xdr:grpSpPr>
        <a:xfrm>
          <a:off x="7130143" y="136072"/>
          <a:ext cx="2000631" cy="1427051"/>
          <a:chOff x="13147439" y="104236"/>
          <a:chExt cx="2000631" cy="927543"/>
        </a:xfrm>
      </xdr:grpSpPr>
      <xdr:sp macro="" textlink="">
        <xdr:nvSpPr>
          <xdr:cNvPr id="3" name="Rectangle: Rounded Corners 2">
            <a:extLst>
              <a:ext uri="{FF2B5EF4-FFF2-40B4-BE49-F238E27FC236}">
                <a16:creationId xmlns:a16="http://schemas.microsoft.com/office/drawing/2014/main" id="{704AD84C-B034-49EF-8C1C-B4DA766B2E44}"/>
              </a:ext>
            </a:extLst>
          </xdr:cNvPr>
          <xdr:cNvSpPr/>
        </xdr:nvSpPr>
        <xdr:spPr>
          <a:xfrm>
            <a:off x="13147439" y="104236"/>
            <a:ext cx="2000631" cy="927543"/>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AH$19">
        <xdr:nvSpPr>
          <xdr:cNvPr id="5" name="TextBox 4">
            <a:extLst>
              <a:ext uri="{FF2B5EF4-FFF2-40B4-BE49-F238E27FC236}">
                <a16:creationId xmlns:a16="http://schemas.microsoft.com/office/drawing/2014/main" id="{9B635FB6-E3F4-4D35-B26B-C86A4E0E91BB}"/>
              </a:ext>
            </a:extLst>
          </xdr:cNvPr>
          <xdr:cNvSpPr txBox="1"/>
        </xdr:nvSpPr>
        <xdr:spPr>
          <a:xfrm>
            <a:off x="14281975" y="524136"/>
            <a:ext cx="860225" cy="424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82FC8A0-367B-4C8A-A282-E1B9B7268DC3}" type="TxLink">
              <a:rPr lang="en-US" sz="4000" b="1" i="0" u="none" strike="noStrike">
                <a:solidFill>
                  <a:schemeClr val="bg1"/>
                </a:solidFill>
                <a:latin typeface="Arial"/>
                <a:cs typeface="Arial"/>
              </a:rPr>
              <a:pPr algn="r"/>
              <a:t>12</a:t>
            </a:fld>
            <a:endParaRPr lang="en-US" sz="4000" b="1">
              <a:solidFill>
                <a:schemeClr val="bg1"/>
              </a:solidFill>
            </a:endParaRPr>
          </a:p>
        </xdr:txBody>
      </xdr:sp>
      <xdr:sp macro="" textlink="">
        <xdr:nvSpPr>
          <xdr:cNvPr id="6" name="TextBox 5">
            <a:extLst>
              <a:ext uri="{FF2B5EF4-FFF2-40B4-BE49-F238E27FC236}">
                <a16:creationId xmlns:a16="http://schemas.microsoft.com/office/drawing/2014/main" id="{FCDB136E-DA50-4753-9756-64B29957AC83}"/>
              </a:ext>
            </a:extLst>
          </xdr:cNvPr>
          <xdr:cNvSpPr txBox="1"/>
        </xdr:nvSpPr>
        <xdr:spPr>
          <a:xfrm>
            <a:off x="13224600" y="155187"/>
            <a:ext cx="1772727" cy="493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Non Active</a:t>
            </a:r>
            <a:r>
              <a:rPr lang="en-US" sz="2000" b="1" baseline="0">
                <a:solidFill>
                  <a:schemeClr val="bg1"/>
                </a:solidFill>
              </a:rPr>
              <a:t> </a:t>
            </a:r>
          </a:p>
          <a:p>
            <a:r>
              <a:rPr lang="en-US" sz="2000" b="1" baseline="0">
                <a:solidFill>
                  <a:schemeClr val="bg1"/>
                </a:solidFill>
              </a:rPr>
              <a:t>Contract</a:t>
            </a:r>
            <a:endParaRPr lang="en-US" sz="2000" b="1">
              <a:solidFill>
                <a:schemeClr val="bg1"/>
              </a:solidFill>
            </a:endParaRPr>
          </a:p>
        </xdr:txBody>
      </xdr:sp>
    </xdr:grpSp>
    <xdr:clientData/>
  </xdr:twoCellAnchor>
  <xdr:twoCellAnchor>
    <xdr:from>
      <xdr:col>5</xdr:col>
      <xdr:colOff>244928</xdr:colOff>
      <xdr:row>0</xdr:row>
      <xdr:rowOff>136072</xdr:rowOff>
    </xdr:from>
    <xdr:to>
      <xdr:col>7</xdr:col>
      <xdr:colOff>295202</xdr:colOff>
      <xdr:row>9</xdr:row>
      <xdr:rowOff>107798</xdr:rowOff>
    </xdr:to>
    <xdr:grpSp>
      <xdr:nvGrpSpPr>
        <xdr:cNvPr id="11" name="Group 10">
          <a:extLst>
            <a:ext uri="{FF2B5EF4-FFF2-40B4-BE49-F238E27FC236}">
              <a16:creationId xmlns:a16="http://schemas.microsoft.com/office/drawing/2014/main" id="{0A8F15AA-65B8-4540-B3FD-D2D08BBEF38C}"/>
            </a:ext>
          </a:extLst>
        </xdr:cNvPr>
        <xdr:cNvGrpSpPr/>
      </xdr:nvGrpSpPr>
      <xdr:grpSpPr>
        <a:xfrm>
          <a:off x="9225642" y="136072"/>
          <a:ext cx="1991560" cy="1604583"/>
          <a:chOff x="13147439" y="104236"/>
          <a:chExt cx="2000631" cy="1042920"/>
        </a:xfrm>
      </xdr:grpSpPr>
      <xdr:sp macro="" textlink="">
        <xdr:nvSpPr>
          <xdr:cNvPr id="12" name="Rectangle: Rounded Corners 11">
            <a:extLst>
              <a:ext uri="{FF2B5EF4-FFF2-40B4-BE49-F238E27FC236}">
                <a16:creationId xmlns:a16="http://schemas.microsoft.com/office/drawing/2014/main" id="{F506958D-B6A6-4B3D-9E7B-CB868F04A70C}"/>
              </a:ext>
            </a:extLst>
          </xdr:cNvPr>
          <xdr:cNvSpPr/>
        </xdr:nvSpPr>
        <xdr:spPr>
          <a:xfrm>
            <a:off x="13147439" y="104236"/>
            <a:ext cx="2000631" cy="927543"/>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AH$20">
        <xdr:nvSpPr>
          <xdr:cNvPr id="13" name="TextBox 12">
            <a:extLst>
              <a:ext uri="{FF2B5EF4-FFF2-40B4-BE49-F238E27FC236}">
                <a16:creationId xmlns:a16="http://schemas.microsoft.com/office/drawing/2014/main" id="{29E591DA-B75F-4192-BA42-F177AF3C5274}"/>
              </a:ext>
            </a:extLst>
          </xdr:cNvPr>
          <xdr:cNvSpPr txBox="1"/>
        </xdr:nvSpPr>
        <xdr:spPr>
          <a:xfrm>
            <a:off x="13679902" y="524136"/>
            <a:ext cx="1462298" cy="623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199DF4A-5A8F-4A58-99AE-DF365573328E}" type="TxLink">
              <a:rPr lang="en-US" sz="4000" b="1" i="0" u="none" strike="noStrike">
                <a:solidFill>
                  <a:schemeClr val="bg1"/>
                </a:solidFill>
                <a:latin typeface="Arial"/>
                <a:cs typeface="Arial"/>
              </a:rPr>
              <a:pPr algn="r"/>
              <a:t>18</a:t>
            </a:fld>
            <a:endParaRPr lang="en-US" sz="11500" b="1">
              <a:solidFill>
                <a:schemeClr val="bg1"/>
              </a:solidFill>
            </a:endParaRPr>
          </a:p>
        </xdr:txBody>
      </xdr:sp>
      <xdr:sp macro="" textlink="">
        <xdr:nvSpPr>
          <xdr:cNvPr id="14" name="TextBox 13">
            <a:extLst>
              <a:ext uri="{FF2B5EF4-FFF2-40B4-BE49-F238E27FC236}">
                <a16:creationId xmlns:a16="http://schemas.microsoft.com/office/drawing/2014/main" id="{1570B2BF-A22C-4669-93B9-EC639DE901A8}"/>
              </a:ext>
            </a:extLst>
          </xdr:cNvPr>
          <xdr:cNvSpPr txBox="1"/>
        </xdr:nvSpPr>
        <xdr:spPr>
          <a:xfrm>
            <a:off x="13224601" y="155187"/>
            <a:ext cx="1374268" cy="8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Active</a:t>
            </a:r>
            <a:r>
              <a:rPr lang="en-US" sz="2000" b="1" baseline="0">
                <a:solidFill>
                  <a:schemeClr val="bg1"/>
                </a:solidFill>
              </a:rPr>
              <a:t> </a:t>
            </a:r>
          </a:p>
          <a:p>
            <a:r>
              <a:rPr lang="en-US" sz="2000" b="1" baseline="0">
                <a:solidFill>
                  <a:schemeClr val="bg1"/>
                </a:solidFill>
              </a:rPr>
              <a:t>Contract</a:t>
            </a:r>
            <a:endParaRPr lang="en-US" sz="2000" b="1">
              <a:solidFill>
                <a:schemeClr val="bg1"/>
              </a:solidFill>
            </a:endParaRPr>
          </a:p>
        </xdr:txBody>
      </xdr:sp>
    </xdr:grpSp>
    <xdr:clientData/>
  </xdr:twoCellAnchor>
  <xdr:twoCellAnchor>
    <xdr:from>
      <xdr:col>7</xdr:col>
      <xdr:colOff>380999</xdr:colOff>
      <xdr:row>0</xdr:row>
      <xdr:rowOff>136072</xdr:rowOff>
    </xdr:from>
    <xdr:to>
      <xdr:col>13</xdr:col>
      <xdr:colOff>646981</xdr:colOff>
      <xdr:row>9</xdr:row>
      <xdr:rowOff>84178</xdr:rowOff>
    </xdr:to>
    <xdr:grpSp>
      <xdr:nvGrpSpPr>
        <xdr:cNvPr id="15" name="Group 14">
          <a:extLst>
            <a:ext uri="{FF2B5EF4-FFF2-40B4-BE49-F238E27FC236}">
              <a16:creationId xmlns:a16="http://schemas.microsoft.com/office/drawing/2014/main" id="{2841A059-5E1E-4BD0-AB7D-A1187E95725A}"/>
            </a:ext>
          </a:extLst>
        </xdr:cNvPr>
        <xdr:cNvGrpSpPr/>
      </xdr:nvGrpSpPr>
      <xdr:grpSpPr>
        <a:xfrm>
          <a:off x="11302999" y="136072"/>
          <a:ext cx="8539125" cy="1580963"/>
          <a:chOff x="13628290" y="104236"/>
          <a:chExt cx="5794235" cy="1026781"/>
        </a:xfrm>
      </xdr:grpSpPr>
      <xdr:sp macro="" textlink="">
        <xdr:nvSpPr>
          <xdr:cNvPr id="16" name="Rectangle: Rounded Corners 15">
            <a:extLst>
              <a:ext uri="{FF2B5EF4-FFF2-40B4-BE49-F238E27FC236}">
                <a16:creationId xmlns:a16="http://schemas.microsoft.com/office/drawing/2014/main" id="{55FF070F-45F2-4318-9149-F65C17190CB5}"/>
              </a:ext>
            </a:extLst>
          </xdr:cNvPr>
          <xdr:cNvSpPr/>
        </xdr:nvSpPr>
        <xdr:spPr>
          <a:xfrm>
            <a:off x="13628290" y="104236"/>
            <a:ext cx="2000631" cy="927543"/>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AH$21">
        <xdr:nvSpPr>
          <xdr:cNvPr id="17" name="TextBox 16">
            <a:extLst>
              <a:ext uri="{FF2B5EF4-FFF2-40B4-BE49-F238E27FC236}">
                <a16:creationId xmlns:a16="http://schemas.microsoft.com/office/drawing/2014/main" id="{630CDA92-549E-4FAC-9122-95909710DAD5}"/>
              </a:ext>
            </a:extLst>
          </xdr:cNvPr>
          <xdr:cNvSpPr txBox="1"/>
        </xdr:nvSpPr>
        <xdr:spPr>
          <a:xfrm>
            <a:off x="14045571" y="507997"/>
            <a:ext cx="1462298" cy="623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CDFDF91-76D7-4912-88A7-776779FA1ADA}" type="TxLink">
              <a:rPr lang="en-US" sz="4000" b="1" i="0" u="none" strike="noStrike">
                <a:solidFill>
                  <a:schemeClr val="bg1"/>
                </a:solidFill>
                <a:latin typeface="Arial"/>
                <a:cs typeface="Arial"/>
              </a:rPr>
              <a:pPr algn="r"/>
              <a:t>6</a:t>
            </a:fld>
            <a:endParaRPr lang="en-US" sz="11500" b="1">
              <a:solidFill>
                <a:schemeClr val="bg1"/>
              </a:solidFill>
            </a:endParaRPr>
          </a:p>
        </xdr:txBody>
      </xdr:sp>
      <xdr:sp macro="" textlink="">
        <xdr:nvSpPr>
          <xdr:cNvPr id="18" name="TextBox 17">
            <a:extLst>
              <a:ext uri="{FF2B5EF4-FFF2-40B4-BE49-F238E27FC236}">
                <a16:creationId xmlns:a16="http://schemas.microsoft.com/office/drawing/2014/main" id="{4B1BD809-0BD6-4DEA-81C8-1C3C9243135A}"/>
              </a:ext>
            </a:extLst>
          </xdr:cNvPr>
          <xdr:cNvSpPr txBox="1"/>
        </xdr:nvSpPr>
        <xdr:spPr>
          <a:xfrm>
            <a:off x="13689559" y="144462"/>
            <a:ext cx="1539438" cy="8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Active Addendum</a:t>
            </a:r>
          </a:p>
        </xdr:txBody>
      </xdr:sp>
      <xdr:sp macro="" textlink="">
        <xdr:nvSpPr>
          <xdr:cNvPr id="23" name="Rectangle: Rounded Corners 22">
            <a:extLst>
              <a:ext uri="{FF2B5EF4-FFF2-40B4-BE49-F238E27FC236}">
                <a16:creationId xmlns:a16="http://schemas.microsoft.com/office/drawing/2014/main" id="{E0C54775-2595-4AB7-B8D1-78D07A6825A3}"/>
              </a:ext>
            </a:extLst>
          </xdr:cNvPr>
          <xdr:cNvSpPr/>
        </xdr:nvSpPr>
        <xdr:spPr>
          <a:xfrm>
            <a:off x="15723723" y="104236"/>
            <a:ext cx="3256643" cy="927543"/>
          </a:xfrm>
          <a:prstGeom prst="round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
        <xdr:nvSpPr>
          <xdr:cNvPr id="24" name="TextBox 23">
            <a:extLst>
              <a:ext uri="{FF2B5EF4-FFF2-40B4-BE49-F238E27FC236}">
                <a16:creationId xmlns:a16="http://schemas.microsoft.com/office/drawing/2014/main" id="{C91FD7AA-C162-4A5B-AC90-672EBB5B6E45}"/>
              </a:ext>
            </a:extLst>
          </xdr:cNvPr>
          <xdr:cNvSpPr txBox="1"/>
        </xdr:nvSpPr>
        <xdr:spPr>
          <a:xfrm>
            <a:off x="15852971" y="131601"/>
            <a:ext cx="3569554" cy="860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rgbClr val="002060"/>
                </a:solidFill>
              </a:rPr>
              <a:t>Summary</a:t>
            </a:r>
            <a:r>
              <a:rPr lang="en-US" sz="1600" b="1" baseline="0">
                <a:solidFill>
                  <a:srgbClr val="002060"/>
                </a:solidFill>
              </a:rPr>
              <a:t> Project Progress </a:t>
            </a:r>
            <a:endParaRPr lang="en-US" sz="1600" b="1">
              <a:solidFill>
                <a:srgbClr val="002060"/>
              </a:solidFill>
            </a:endParaRPr>
          </a:p>
        </xdr:txBody>
      </xdr:sp>
      <xdr:sp macro="" textlink="">
        <xdr:nvSpPr>
          <xdr:cNvPr id="25" name="TextBox 24">
            <a:extLst>
              <a:ext uri="{FF2B5EF4-FFF2-40B4-BE49-F238E27FC236}">
                <a16:creationId xmlns:a16="http://schemas.microsoft.com/office/drawing/2014/main" id="{8ABB4D8D-0059-4B42-9C90-981FBBD8D731}"/>
              </a:ext>
            </a:extLst>
          </xdr:cNvPr>
          <xdr:cNvSpPr txBox="1"/>
        </xdr:nvSpPr>
        <xdr:spPr>
          <a:xfrm>
            <a:off x="15852218" y="400300"/>
            <a:ext cx="2580767" cy="638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baseline="0">
                <a:solidFill>
                  <a:srgbClr val="002060"/>
                </a:solidFill>
              </a:rPr>
              <a:t>Below 30%      =</a:t>
            </a:r>
          </a:p>
          <a:p>
            <a:r>
              <a:rPr lang="en-US" sz="1000" b="1" baseline="0">
                <a:solidFill>
                  <a:srgbClr val="002060"/>
                </a:solidFill>
              </a:rPr>
              <a:t>30% s.d 50%   =</a:t>
            </a:r>
          </a:p>
          <a:p>
            <a:r>
              <a:rPr lang="en-US" sz="1000" b="1" baseline="0">
                <a:solidFill>
                  <a:srgbClr val="002060"/>
                </a:solidFill>
              </a:rPr>
              <a:t>50% s.d 80%   =</a:t>
            </a:r>
          </a:p>
          <a:p>
            <a:r>
              <a:rPr lang="en-US" sz="1000" b="1" baseline="0">
                <a:solidFill>
                  <a:srgbClr val="002060"/>
                </a:solidFill>
              </a:rPr>
              <a:t>80% s.d 100% =</a:t>
            </a:r>
          </a:p>
          <a:p>
            <a:r>
              <a:rPr lang="en-US" sz="1000" b="1" baseline="0">
                <a:solidFill>
                  <a:srgbClr val="002060"/>
                </a:solidFill>
              </a:rPr>
              <a:t>100% up          =</a:t>
            </a:r>
            <a:endParaRPr lang="en-US" sz="1000" b="1">
              <a:solidFill>
                <a:srgbClr val="002060"/>
              </a:solidFill>
            </a:endParaRPr>
          </a:p>
        </xdr:txBody>
      </xdr:sp>
      <xdr:sp macro="" textlink="$AI$12">
        <xdr:nvSpPr>
          <xdr:cNvPr id="29" name="TextBox 28">
            <a:extLst>
              <a:ext uri="{FF2B5EF4-FFF2-40B4-BE49-F238E27FC236}">
                <a16:creationId xmlns:a16="http://schemas.microsoft.com/office/drawing/2014/main" id="{9E322A13-E858-411A-B458-AED1CBA6C8A5}"/>
              </a:ext>
            </a:extLst>
          </xdr:cNvPr>
          <xdr:cNvSpPr txBox="1"/>
        </xdr:nvSpPr>
        <xdr:spPr>
          <a:xfrm>
            <a:off x="16894468" y="393692"/>
            <a:ext cx="342527" cy="15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C2569E6-A2AF-4038-90E1-1A161165C448}" type="TxLink">
              <a:rPr lang="en-US" sz="1100" b="1" i="0" u="none" strike="noStrike">
                <a:solidFill>
                  <a:srgbClr val="000000"/>
                </a:solidFill>
                <a:latin typeface="Arial"/>
                <a:cs typeface="Arial"/>
              </a:rPr>
              <a:pPr algn="l"/>
              <a:t>16</a:t>
            </a:fld>
            <a:endParaRPr lang="en-US" sz="4000" b="1">
              <a:solidFill>
                <a:schemeClr val="bg1"/>
              </a:solidFill>
            </a:endParaRPr>
          </a:p>
        </xdr:txBody>
      </xdr:sp>
      <xdr:sp macro="" textlink="$AI$12">
        <xdr:nvSpPr>
          <xdr:cNvPr id="31" name="TextBox 30">
            <a:extLst>
              <a:ext uri="{FF2B5EF4-FFF2-40B4-BE49-F238E27FC236}">
                <a16:creationId xmlns:a16="http://schemas.microsoft.com/office/drawing/2014/main" id="{4ADAAA4B-9074-442C-8426-1D2FAB656A51}"/>
              </a:ext>
            </a:extLst>
          </xdr:cNvPr>
          <xdr:cNvSpPr txBox="1"/>
        </xdr:nvSpPr>
        <xdr:spPr>
          <a:xfrm>
            <a:off x="17117185" y="405636"/>
            <a:ext cx="1469573" cy="152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rgbClr val="002060"/>
                </a:solidFill>
              </a:rPr>
              <a:t>Project</a:t>
            </a:r>
          </a:p>
        </xdr:txBody>
      </xdr:sp>
      <xdr:sp macro="" textlink="$AI$12">
        <xdr:nvSpPr>
          <xdr:cNvPr id="32" name="TextBox 31">
            <a:extLst>
              <a:ext uri="{FF2B5EF4-FFF2-40B4-BE49-F238E27FC236}">
                <a16:creationId xmlns:a16="http://schemas.microsoft.com/office/drawing/2014/main" id="{E3C2D170-6F05-4541-8A64-FD621BC60983}"/>
              </a:ext>
            </a:extLst>
          </xdr:cNvPr>
          <xdr:cNvSpPr txBox="1"/>
        </xdr:nvSpPr>
        <xdr:spPr>
          <a:xfrm>
            <a:off x="17117185" y="496800"/>
            <a:ext cx="1469573" cy="152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rgbClr val="002060"/>
                </a:solidFill>
              </a:rPr>
              <a:t>Project</a:t>
            </a:r>
          </a:p>
        </xdr:txBody>
      </xdr:sp>
      <xdr:sp macro="" textlink="$AI$12">
        <xdr:nvSpPr>
          <xdr:cNvPr id="33" name="TextBox 32">
            <a:extLst>
              <a:ext uri="{FF2B5EF4-FFF2-40B4-BE49-F238E27FC236}">
                <a16:creationId xmlns:a16="http://schemas.microsoft.com/office/drawing/2014/main" id="{7A323BD2-D5B3-48F2-BDDB-D7F5CED9FC66}"/>
              </a:ext>
            </a:extLst>
          </xdr:cNvPr>
          <xdr:cNvSpPr txBox="1"/>
        </xdr:nvSpPr>
        <xdr:spPr>
          <a:xfrm>
            <a:off x="17117185" y="588267"/>
            <a:ext cx="1469573" cy="152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rgbClr val="002060"/>
                </a:solidFill>
              </a:rPr>
              <a:t>Project</a:t>
            </a:r>
          </a:p>
        </xdr:txBody>
      </xdr:sp>
      <xdr:sp macro="" textlink="$AI$12">
        <xdr:nvSpPr>
          <xdr:cNvPr id="34" name="TextBox 33">
            <a:extLst>
              <a:ext uri="{FF2B5EF4-FFF2-40B4-BE49-F238E27FC236}">
                <a16:creationId xmlns:a16="http://schemas.microsoft.com/office/drawing/2014/main" id="{F1F6ABD0-67AF-4C85-9423-3296957487A8}"/>
              </a:ext>
            </a:extLst>
          </xdr:cNvPr>
          <xdr:cNvSpPr txBox="1"/>
        </xdr:nvSpPr>
        <xdr:spPr>
          <a:xfrm>
            <a:off x="17117185" y="685783"/>
            <a:ext cx="1469573" cy="152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rgbClr val="002060"/>
                </a:solidFill>
              </a:rPr>
              <a:t>Project</a:t>
            </a:r>
          </a:p>
        </xdr:txBody>
      </xdr:sp>
      <xdr:sp macro="" textlink="$AI$12">
        <xdr:nvSpPr>
          <xdr:cNvPr id="35" name="TextBox 34">
            <a:extLst>
              <a:ext uri="{FF2B5EF4-FFF2-40B4-BE49-F238E27FC236}">
                <a16:creationId xmlns:a16="http://schemas.microsoft.com/office/drawing/2014/main" id="{55CA1A93-55C6-445F-AF18-91D33B091178}"/>
              </a:ext>
            </a:extLst>
          </xdr:cNvPr>
          <xdr:cNvSpPr txBox="1"/>
        </xdr:nvSpPr>
        <xdr:spPr>
          <a:xfrm>
            <a:off x="17117185" y="786018"/>
            <a:ext cx="1469573" cy="152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000" b="1">
                <a:solidFill>
                  <a:srgbClr val="002060"/>
                </a:solidFill>
              </a:rPr>
              <a:t>Project</a:t>
            </a:r>
          </a:p>
        </xdr:txBody>
      </xdr:sp>
      <xdr:sp macro="" textlink="$AI$13">
        <xdr:nvSpPr>
          <xdr:cNvPr id="36" name="TextBox 35">
            <a:extLst>
              <a:ext uri="{FF2B5EF4-FFF2-40B4-BE49-F238E27FC236}">
                <a16:creationId xmlns:a16="http://schemas.microsoft.com/office/drawing/2014/main" id="{FDAF46D0-E59F-41B7-9061-E19543184183}"/>
              </a:ext>
            </a:extLst>
          </xdr:cNvPr>
          <xdr:cNvSpPr txBox="1"/>
        </xdr:nvSpPr>
        <xdr:spPr>
          <a:xfrm>
            <a:off x="16894468" y="490473"/>
            <a:ext cx="342527" cy="15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680AA576-D57F-4CA5-A653-C59F065A0706}" type="TxLink">
              <a:rPr lang="en-US" sz="1100" b="1" i="0" u="none" strike="noStrike">
                <a:solidFill>
                  <a:srgbClr val="000000"/>
                </a:solidFill>
                <a:latin typeface="Arial"/>
                <a:cs typeface="Arial"/>
              </a:rPr>
              <a:pPr algn="l"/>
              <a:t>4</a:t>
            </a:fld>
            <a:endParaRPr lang="en-US" sz="4000" b="1">
              <a:solidFill>
                <a:schemeClr val="bg1"/>
              </a:solidFill>
            </a:endParaRPr>
          </a:p>
        </xdr:txBody>
      </xdr:sp>
      <xdr:sp macro="" textlink="$AI$14">
        <xdr:nvSpPr>
          <xdr:cNvPr id="37" name="TextBox 36">
            <a:extLst>
              <a:ext uri="{FF2B5EF4-FFF2-40B4-BE49-F238E27FC236}">
                <a16:creationId xmlns:a16="http://schemas.microsoft.com/office/drawing/2014/main" id="{6B63B1E6-A19F-4FC5-B598-56E80D9B7E76}"/>
              </a:ext>
            </a:extLst>
          </xdr:cNvPr>
          <xdr:cNvSpPr txBox="1"/>
        </xdr:nvSpPr>
        <xdr:spPr>
          <a:xfrm>
            <a:off x="16894468" y="584229"/>
            <a:ext cx="342527" cy="15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3ECD16E6-7E05-4574-8C0F-251792C7955D}" type="TxLink">
              <a:rPr lang="en-US" sz="1100" b="1" i="0" u="none" strike="noStrike">
                <a:solidFill>
                  <a:srgbClr val="000000"/>
                </a:solidFill>
                <a:latin typeface="Arial"/>
                <a:cs typeface="Arial"/>
              </a:rPr>
              <a:pPr algn="l"/>
              <a:t>7</a:t>
            </a:fld>
            <a:endParaRPr lang="en-US" sz="4000" b="1">
              <a:solidFill>
                <a:schemeClr val="bg1"/>
              </a:solidFill>
            </a:endParaRPr>
          </a:p>
        </xdr:txBody>
      </xdr:sp>
      <xdr:sp macro="" textlink="$AI$15">
        <xdr:nvSpPr>
          <xdr:cNvPr id="38" name="TextBox 37">
            <a:extLst>
              <a:ext uri="{FF2B5EF4-FFF2-40B4-BE49-F238E27FC236}">
                <a16:creationId xmlns:a16="http://schemas.microsoft.com/office/drawing/2014/main" id="{1BED6D05-473B-42E7-8849-F676C0060A5F}"/>
              </a:ext>
            </a:extLst>
          </xdr:cNvPr>
          <xdr:cNvSpPr txBox="1"/>
        </xdr:nvSpPr>
        <xdr:spPr>
          <a:xfrm>
            <a:off x="16894468" y="684034"/>
            <a:ext cx="342527" cy="15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C579C82A-BC46-45DF-8E90-A13B0351A531}" type="TxLink">
              <a:rPr lang="en-US" sz="1100" b="1" i="0" u="none" strike="noStrike">
                <a:solidFill>
                  <a:srgbClr val="000000"/>
                </a:solidFill>
                <a:latin typeface="Arial"/>
                <a:cs typeface="Arial"/>
              </a:rPr>
              <a:pPr algn="l"/>
              <a:t>6</a:t>
            </a:fld>
            <a:endParaRPr lang="en-US" sz="4000" b="1">
              <a:solidFill>
                <a:schemeClr val="bg1"/>
              </a:solidFill>
            </a:endParaRPr>
          </a:p>
        </xdr:txBody>
      </xdr:sp>
      <xdr:sp macro="" textlink="$AI$16">
        <xdr:nvSpPr>
          <xdr:cNvPr id="39" name="TextBox 38">
            <a:extLst>
              <a:ext uri="{FF2B5EF4-FFF2-40B4-BE49-F238E27FC236}">
                <a16:creationId xmlns:a16="http://schemas.microsoft.com/office/drawing/2014/main" id="{5833E7D0-F73F-4648-9A80-5BB6F25E381A}"/>
              </a:ext>
            </a:extLst>
          </xdr:cNvPr>
          <xdr:cNvSpPr txBox="1"/>
        </xdr:nvSpPr>
        <xdr:spPr>
          <a:xfrm>
            <a:off x="16885313" y="780815"/>
            <a:ext cx="342527" cy="1586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B6AABC56-5D0A-4D63-8BA5-7F6CB3CD54D3}" type="TxLink">
              <a:rPr lang="en-US" sz="1100" b="1" i="0" u="none" strike="noStrike">
                <a:solidFill>
                  <a:srgbClr val="000000"/>
                </a:solidFill>
                <a:latin typeface="Arial"/>
                <a:cs typeface="Arial"/>
              </a:rPr>
              <a:pPr algn="l"/>
              <a:t>3</a:t>
            </a:fld>
            <a:endParaRPr lang="en-US" sz="4000" b="1">
              <a:solidFill>
                <a:schemeClr val="bg1"/>
              </a:solidFill>
            </a:endParaRPr>
          </a:p>
        </xdr:txBody>
      </xdr:sp>
    </xdr:grpSp>
    <xdr:clientData/>
  </xdr:twoCellAnchor>
  <xdr:twoCellAnchor>
    <xdr:from>
      <xdr:col>10</xdr:col>
      <xdr:colOff>582024</xdr:colOff>
      <xdr:row>2</xdr:row>
      <xdr:rowOff>161106</xdr:rowOff>
    </xdr:from>
    <xdr:to>
      <xdr:col>11</xdr:col>
      <xdr:colOff>460829</xdr:colOff>
      <xdr:row>2</xdr:row>
      <xdr:rowOff>161106</xdr:rowOff>
    </xdr:to>
    <xdr:cxnSp macro="">
      <xdr:nvCxnSpPr>
        <xdr:cNvPr id="27" name="Straight Connector 26">
          <a:extLst>
            <a:ext uri="{FF2B5EF4-FFF2-40B4-BE49-F238E27FC236}">
              <a16:creationId xmlns:a16="http://schemas.microsoft.com/office/drawing/2014/main" id="{01596966-2CE9-4B92-B262-6AC6088FF136}"/>
            </a:ext>
          </a:extLst>
        </xdr:cNvPr>
        <xdr:cNvCxnSpPr/>
      </xdr:nvCxnSpPr>
      <xdr:spPr>
        <a:xfrm>
          <a:off x="14406881" y="509449"/>
          <a:ext cx="2600234" cy="0"/>
        </a:xfrm>
        <a:prstGeom prst="line">
          <a:avLst/>
        </a:prstGeom>
        <a:ln w="19050">
          <a:solidFill>
            <a:srgbClr val="00206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468084</xdr:colOff>
      <xdr:row>0</xdr:row>
      <xdr:rowOff>152400</xdr:rowOff>
    </xdr:from>
    <xdr:to>
      <xdr:col>13</xdr:col>
      <xdr:colOff>43131</xdr:colOff>
      <xdr:row>8</xdr:row>
      <xdr:rowOff>108549</xdr:rowOff>
    </xdr:to>
    <xdr:graphicFrame macro="">
      <xdr:nvGraphicFramePr>
        <xdr:cNvPr id="44" name="Chart 43">
          <a:extLst>
            <a:ext uri="{FF2B5EF4-FFF2-40B4-BE49-F238E27FC236}">
              <a16:creationId xmlns:a16="http://schemas.microsoft.com/office/drawing/2014/main" id="{96CC5BFD-36A9-4AA4-8127-A26A57676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1088570</xdr:colOff>
      <xdr:row>1</xdr:row>
      <xdr:rowOff>154211</xdr:rowOff>
    </xdr:from>
    <xdr:to>
      <xdr:col>3</xdr:col>
      <xdr:colOff>653142</xdr:colOff>
      <xdr:row>8</xdr:row>
      <xdr:rowOff>39004</xdr:rowOff>
    </xdr:to>
    <xdr:sp macro="" textlink="">
      <xdr:nvSpPr>
        <xdr:cNvPr id="46" name="TextBox 45">
          <a:extLst>
            <a:ext uri="{FF2B5EF4-FFF2-40B4-BE49-F238E27FC236}">
              <a16:creationId xmlns:a16="http://schemas.microsoft.com/office/drawing/2014/main" id="{B18EE393-F7A3-43A9-B30F-294D1812CC3D}"/>
            </a:ext>
          </a:extLst>
        </xdr:cNvPr>
        <xdr:cNvSpPr txBox="1"/>
      </xdr:nvSpPr>
      <xdr:spPr>
        <a:xfrm>
          <a:off x="1496784" y="335640"/>
          <a:ext cx="5778501" cy="1154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baseline="0">
              <a:solidFill>
                <a:srgbClr val="12AE46"/>
              </a:solidFill>
            </a:rPr>
            <a:t>DASHBOARD </a:t>
          </a:r>
          <a:r>
            <a:rPr lang="en-US" sz="3200" b="1" baseline="0">
              <a:solidFill>
                <a:srgbClr val="0070C0"/>
              </a:solidFill>
            </a:rPr>
            <a:t>PERFORMANCE KONTRAK</a:t>
          </a:r>
        </a:p>
      </xdr:txBody>
    </xdr:sp>
    <xdr:clientData/>
  </xdr:twoCellAnchor>
  <xdr:twoCellAnchor editAs="oneCell">
    <xdr:from>
      <xdr:col>1</xdr:col>
      <xdr:colOff>45356</xdr:colOff>
      <xdr:row>1</xdr:row>
      <xdr:rowOff>-1</xdr:rowOff>
    </xdr:from>
    <xdr:to>
      <xdr:col>2</xdr:col>
      <xdr:colOff>1088572</xdr:colOff>
      <xdr:row>8</xdr:row>
      <xdr:rowOff>65584</xdr:rowOff>
    </xdr:to>
    <xdr:pic>
      <xdr:nvPicPr>
        <xdr:cNvPr id="48" name="Picture 47">
          <a:extLst>
            <a:ext uri="{FF2B5EF4-FFF2-40B4-BE49-F238E27FC236}">
              <a16:creationId xmlns:a16="http://schemas.microsoft.com/office/drawing/2014/main" id="{A71BA8B1-F5B7-442A-B884-6CBCA2AC53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3285" y="181428"/>
          <a:ext cx="1333501" cy="1335585"/>
        </a:xfrm>
        <a:prstGeom prst="rect">
          <a:avLst/>
        </a:prstGeom>
      </xdr:spPr>
    </xdr:pic>
    <xdr:clientData/>
  </xdr:twoCellAnchor>
  <xdr:twoCellAnchor>
    <xdr:from>
      <xdr:col>7</xdr:col>
      <xdr:colOff>548823</xdr:colOff>
      <xdr:row>5</xdr:row>
      <xdr:rowOff>17957</xdr:rowOff>
    </xdr:from>
    <xdr:to>
      <xdr:col>9</xdr:col>
      <xdr:colOff>266727</xdr:colOff>
      <xdr:row>7</xdr:row>
      <xdr:rowOff>49893</xdr:rowOff>
    </xdr:to>
    <xdr:graphicFrame macro="">
      <xdr:nvGraphicFramePr>
        <xdr:cNvPr id="53" name="Chart 52">
          <a:extLst>
            <a:ext uri="{FF2B5EF4-FFF2-40B4-BE49-F238E27FC236}">
              <a16:creationId xmlns:a16="http://schemas.microsoft.com/office/drawing/2014/main" id="{583B7CC9-0515-4484-8C08-765121BB32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362858</xdr:colOff>
      <xdr:row>5</xdr:row>
      <xdr:rowOff>13607</xdr:rowOff>
    </xdr:from>
    <xdr:to>
      <xdr:col>6</xdr:col>
      <xdr:colOff>390071</xdr:colOff>
      <xdr:row>7</xdr:row>
      <xdr:rowOff>49893</xdr:rowOff>
    </xdr:to>
    <xdr:graphicFrame macro="">
      <xdr:nvGraphicFramePr>
        <xdr:cNvPr id="52" name="Chart 51">
          <a:extLst>
            <a:ext uri="{FF2B5EF4-FFF2-40B4-BE49-F238E27FC236}">
              <a16:creationId xmlns:a16="http://schemas.microsoft.com/office/drawing/2014/main" id="{75426948-FD43-4103-86ED-DB88FDDDC7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662217</xdr:colOff>
      <xdr:row>5</xdr:row>
      <xdr:rowOff>13607</xdr:rowOff>
    </xdr:from>
    <xdr:to>
      <xdr:col>4</xdr:col>
      <xdr:colOff>671287</xdr:colOff>
      <xdr:row>7</xdr:row>
      <xdr:rowOff>49893</xdr:rowOff>
    </xdr:to>
    <xdr:graphicFrame macro="">
      <xdr:nvGraphicFramePr>
        <xdr:cNvPr id="54" name="Chart 53">
          <a:extLst>
            <a:ext uri="{FF2B5EF4-FFF2-40B4-BE49-F238E27FC236}">
              <a16:creationId xmlns:a16="http://schemas.microsoft.com/office/drawing/2014/main" id="{CEF7E70A-11DF-45E2-B89E-3320147AC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468084</xdr:colOff>
      <xdr:row>0</xdr:row>
      <xdr:rowOff>152400</xdr:rowOff>
    </xdr:from>
    <xdr:to>
      <xdr:col>14</xdr:col>
      <xdr:colOff>43131</xdr:colOff>
      <xdr:row>8</xdr:row>
      <xdr:rowOff>108549</xdr:rowOff>
    </xdr:to>
    <xdr:graphicFrame macro="">
      <xdr:nvGraphicFramePr>
        <xdr:cNvPr id="8" name="Chart 7">
          <a:extLst>
            <a:ext uri="{FF2B5EF4-FFF2-40B4-BE49-F238E27FC236}">
              <a16:creationId xmlns:a16="http://schemas.microsoft.com/office/drawing/2014/main" id="{310FF99A-3842-4784-8C94-43B2325AA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71887</xdr:colOff>
      <xdr:row>35</xdr:row>
      <xdr:rowOff>83869</xdr:rowOff>
    </xdr:from>
    <xdr:to>
      <xdr:col>18</xdr:col>
      <xdr:colOff>1365848</xdr:colOff>
      <xdr:row>39</xdr:row>
      <xdr:rowOff>107832</xdr:rowOff>
    </xdr:to>
    <xdr:sp macro="" textlink="">
      <xdr:nvSpPr>
        <xdr:cNvPr id="27" name="Rectangle: Rounded Corners 26">
          <a:extLst>
            <a:ext uri="{FF2B5EF4-FFF2-40B4-BE49-F238E27FC236}">
              <a16:creationId xmlns:a16="http://schemas.microsoft.com/office/drawing/2014/main" id="{A6206DF3-3F55-49E8-BAB0-C1EE6EE40B7B}"/>
            </a:ext>
          </a:extLst>
        </xdr:cNvPr>
        <xdr:cNvSpPr/>
      </xdr:nvSpPr>
      <xdr:spPr>
        <a:xfrm>
          <a:off x="19996510" y="6721416"/>
          <a:ext cx="1293961" cy="742831"/>
        </a:xfrm>
        <a:prstGeom prst="roundRect">
          <a:avLst/>
        </a:prstGeom>
        <a:solidFill>
          <a:srgbClr val="00206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xdr:col>
      <xdr:colOff>15232</xdr:colOff>
      <xdr:row>2</xdr:row>
      <xdr:rowOff>119496</xdr:rowOff>
    </xdr:from>
    <xdr:to>
      <xdr:col>2</xdr:col>
      <xdr:colOff>1641415</xdr:colOff>
      <xdr:row>5</xdr:row>
      <xdr:rowOff>119812</xdr:rowOff>
    </xdr:to>
    <xdr:sp macro="" textlink="">
      <xdr:nvSpPr>
        <xdr:cNvPr id="2" name="Rectangle 1">
          <a:extLst>
            <a:ext uri="{FF2B5EF4-FFF2-40B4-BE49-F238E27FC236}">
              <a16:creationId xmlns:a16="http://schemas.microsoft.com/office/drawing/2014/main" id="{4050C3F5-69A2-474B-8474-AB95D73940B2}"/>
            </a:ext>
          </a:extLst>
        </xdr:cNvPr>
        <xdr:cNvSpPr/>
      </xdr:nvSpPr>
      <xdr:spPr>
        <a:xfrm>
          <a:off x="135043" y="658647"/>
          <a:ext cx="2656561" cy="479561"/>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clientData/>
  </xdr:twoCellAnchor>
  <xdr:twoCellAnchor>
    <xdr:from>
      <xdr:col>2</xdr:col>
      <xdr:colOff>1712680</xdr:colOff>
      <xdr:row>2</xdr:row>
      <xdr:rowOff>119496</xdr:rowOff>
    </xdr:from>
    <xdr:to>
      <xdr:col>4</xdr:col>
      <xdr:colOff>1545566</xdr:colOff>
      <xdr:row>5</xdr:row>
      <xdr:rowOff>119812</xdr:rowOff>
    </xdr:to>
    <xdr:sp macro="" textlink="">
      <xdr:nvSpPr>
        <xdr:cNvPr id="4" name="Rectangle 3">
          <a:extLst>
            <a:ext uri="{FF2B5EF4-FFF2-40B4-BE49-F238E27FC236}">
              <a16:creationId xmlns:a16="http://schemas.microsoft.com/office/drawing/2014/main" id="{1B416C27-1422-4096-98D0-C4B4B1D6DC48}"/>
            </a:ext>
          </a:extLst>
        </xdr:cNvPr>
        <xdr:cNvSpPr/>
      </xdr:nvSpPr>
      <xdr:spPr>
        <a:xfrm>
          <a:off x="2862869" y="658647"/>
          <a:ext cx="3582980" cy="479561"/>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rgbClr val="002060"/>
            </a:solidFill>
          </a:endParaRPr>
        </a:p>
      </xdr:txBody>
    </xdr:sp>
    <xdr:clientData/>
  </xdr:twoCellAnchor>
  <xdr:twoCellAnchor editAs="oneCell">
    <xdr:from>
      <xdr:col>18</xdr:col>
      <xdr:colOff>17898</xdr:colOff>
      <xdr:row>5</xdr:row>
      <xdr:rowOff>185765</xdr:rowOff>
    </xdr:from>
    <xdr:to>
      <xdr:col>19</xdr:col>
      <xdr:colOff>497061</xdr:colOff>
      <xdr:row>9</xdr:row>
      <xdr:rowOff>169261</xdr:rowOff>
    </xdr:to>
    <mc:AlternateContent xmlns:mc="http://schemas.openxmlformats.org/markup-compatibility/2006" xmlns:a14="http://schemas.microsoft.com/office/drawing/2010/main">
      <mc:Choice Requires="a14">
        <xdr:graphicFrame macro="">
          <xdr:nvGraphicFramePr>
            <xdr:cNvPr id="8" name="KONTRAK 1">
              <a:extLst>
                <a:ext uri="{FF2B5EF4-FFF2-40B4-BE49-F238E27FC236}">
                  <a16:creationId xmlns:a16="http://schemas.microsoft.com/office/drawing/2014/main" id="{3EAE1BCF-802A-484A-B661-62AE2F0C026B}"/>
                </a:ext>
              </a:extLst>
            </xdr:cNvPr>
            <xdr:cNvGraphicFramePr/>
          </xdr:nvGraphicFramePr>
          <xdr:xfrm>
            <a:off x="0" y="0"/>
            <a:ext cx="0" cy="0"/>
          </xdr:xfrm>
          <a:graphic>
            <a:graphicData uri="http://schemas.microsoft.com/office/drawing/2010/slicer">
              <sle:slicer xmlns:sle="http://schemas.microsoft.com/office/drawing/2010/slicer" name="KONTRAK 1"/>
            </a:graphicData>
          </a:graphic>
        </xdr:graphicFrame>
      </mc:Choice>
      <mc:Fallback xmlns="">
        <xdr:sp macro="" textlink="">
          <xdr:nvSpPr>
            <xdr:cNvPr id="0" name=""/>
            <xdr:cNvSpPr>
              <a:spLocks noTextEdit="1"/>
            </xdr:cNvSpPr>
          </xdr:nvSpPr>
          <xdr:spPr>
            <a:xfrm>
              <a:off x="19942521" y="1204161"/>
              <a:ext cx="2226486" cy="9300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6352</xdr:colOff>
      <xdr:row>15</xdr:row>
      <xdr:rowOff>106680</xdr:rowOff>
    </xdr:from>
    <xdr:to>
      <xdr:col>19</xdr:col>
      <xdr:colOff>550466</xdr:colOff>
      <xdr:row>35</xdr:row>
      <xdr:rowOff>23962</xdr:rowOff>
    </xdr:to>
    <mc:AlternateContent xmlns:mc="http://schemas.openxmlformats.org/markup-compatibility/2006" xmlns:a14="http://schemas.microsoft.com/office/drawing/2010/main">
      <mc:Choice Requires="a14">
        <xdr:graphicFrame macro="">
          <xdr:nvGraphicFramePr>
            <xdr:cNvPr id="12" name="AREA PEKERJAAN 1">
              <a:extLst>
                <a:ext uri="{FF2B5EF4-FFF2-40B4-BE49-F238E27FC236}">
                  <a16:creationId xmlns:a16="http://schemas.microsoft.com/office/drawing/2014/main" id="{52A9D0B1-A19B-44E3-A386-3B5F92DDBFAA}"/>
                </a:ext>
              </a:extLst>
            </xdr:cNvPr>
            <xdr:cNvGraphicFramePr/>
          </xdr:nvGraphicFramePr>
          <xdr:xfrm>
            <a:off x="0" y="0"/>
            <a:ext cx="0" cy="0"/>
          </xdr:xfrm>
          <a:graphic>
            <a:graphicData uri="http://schemas.microsoft.com/office/drawing/2010/slicer">
              <sle:slicer xmlns:sle="http://schemas.microsoft.com/office/drawing/2010/slicer" name="AREA PEKERJAAN 1"/>
            </a:graphicData>
          </a:graphic>
        </xdr:graphicFrame>
      </mc:Choice>
      <mc:Fallback xmlns="">
        <xdr:sp macro="" textlink="">
          <xdr:nvSpPr>
            <xdr:cNvPr id="0" name=""/>
            <xdr:cNvSpPr>
              <a:spLocks noTextEdit="1"/>
            </xdr:cNvSpPr>
          </xdr:nvSpPr>
          <xdr:spPr>
            <a:xfrm>
              <a:off x="19930975" y="3206562"/>
              <a:ext cx="2256091" cy="34549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6352</xdr:colOff>
      <xdr:row>10</xdr:row>
      <xdr:rowOff>46996</xdr:rowOff>
    </xdr:from>
    <xdr:to>
      <xdr:col>19</xdr:col>
      <xdr:colOff>503574</xdr:colOff>
      <xdr:row>15</xdr:row>
      <xdr:rowOff>78205</xdr:rowOff>
    </xdr:to>
    <mc:AlternateContent xmlns:mc="http://schemas.openxmlformats.org/markup-compatibility/2006" xmlns:a14="http://schemas.microsoft.com/office/drawing/2010/main">
      <mc:Choice Requires="a14">
        <xdr:graphicFrame macro="">
          <xdr:nvGraphicFramePr>
            <xdr:cNvPr id="13" name="NOMOR DOKUMEN 1">
              <a:extLst>
                <a:ext uri="{FF2B5EF4-FFF2-40B4-BE49-F238E27FC236}">
                  <a16:creationId xmlns:a16="http://schemas.microsoft.com/office/drawing/2014/main" id="{EE2855B5-5C80-4CF7-BDDB-E34582EA15B3}"/>
                </a:ext>
              </a:extLst>
            </xdr:cNvPr>
            <xdr:cNvGraphicFramePr/>
          </xdr:nvGraphicFramePr>
          <xdr:xfrm>
            <a:off x="0" y="0"/>
            <a:ext cx="0" cy="0"/>
          </xdr:xfrm>
          <a:graphic>
            <a:graphicData uri="http://schemas.microsoft.com/office/drawing/2010/slicer">
              <sle:slicer xmlns:sle="http://schemas.microsoft.com/office/drawing/2010/slicer" name="NOMOR DOKUMEN 1"/>
            </a:graphicData>
          </a:graphic>
        </xdr:graphicFrame>
      </mc:Choice>
      <mc:Fallback xmlns="">
        <xdr:sp macro="" textlink="">
          <xdr:nvSpPr>
            <xdr:cNvPr id="0" name=""/>
            <xdr:cNvSpPr>
              <a:spLocks noTextEdit="1"/>
            </xdr:cNvSpPr>
          </xdr:nvSpPr>
          <xdr:spPr>
            <a:xfrm>
              <a:off x="19930975" y="2191619"/>
              <a:ext cx="2244545" cy="929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239623</xdr:colOff>
      <xdr:row>3</xdr:row>
      <xdr:rowOff>35944</xdr:rowOff>
    </xdr:from>
    <xdr:to>
      <xdr:col>2</xdr:col>
      <xdr:colOff>1509622</xdr:colOff>
      <xdr:row>5</xdr:row>
      <xdr:rowOff>83867</xdr:rowOff>
    </xdr:to>
    <xdr:sp macro="" textlink="$C$5">
      <xdr:nvSpPr>
        <xdr:cNvPr id="3" name="TextBox 2">
          <a:extLst>
            <a:ext uri="{FF2B5EF4-FFF2-40B4-BE49-F238E27FC236}">
              <a16:creationId xmlns:a16="http://schemas.microsoft.com/office/drawing/2014/main" id="{44A3D294-9E6C-4098-93B9-0651C619E8E9}"/>
            </a:ext>
          </a:extLst>
        </xdr:cNvPr>
        <xdr:cNvSpPr txBox="1"/>
      </xdr:nvSpPr>
      <xdr:spPr>
        <a:xfrm>
          <a:off x="359434" y="694906"/>
          <a:ext cx="2300377" cy="407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1B2777-0013-43BF-AB06-25233A02730A}" type="TxLink">
            <a:rPr lang="en-US" sz="1600" b="1" i="0" u="none" strike="noStrike">
              <a:solidFill>
                <a:srgbClr val="002060"/>
              </a:solidFill>
              <a:latin typeface="Arial"/>
              <a:cs typeface="Arial"/>
            </a:rPr>
            <a:pPr algn="ctr"/>
            <a:t>ALL PROJECT</a:t>
          </a:fld>
          <a:endParaRPr lang="en-US" sz="1600" b="1">
            <a:solidFill>
              <a:srgbClr val="002060"/>
            </a:solidFill>
          </a:endParaRPr>
        </a:p>
      </xdr:txBody>
    </xdr:sp>
    <xdr:clientData/>
  </xdr:twoCellAnchor>
  <xdr:twoCellAnchor>
    <xdr:from>
      <xdr:col>2</xdr:col>
      <xdr:colOff>1833546</xdr:colOff>
      <xdr:row>3</xdr:row>
      <xdr:rowOff>62102</xdr:rowOff>
    </xdr:from>
    <xdr:to>
      <xdr:col>4</xdr:col>
      <xdr:colOff>1419718</xdr:colOff>
      <xdr:row>5</xdr:row>
      <xdr:rowOff>83868</xdr:rowOff>
    </xdr:to>
    <xdr:sp macro="" textlink="$C$6">
      <xdr:nvSpPr>
        <xdr:cNvPr id="15" name="TextBox 14">
          <a:extLst>
            <a:ext uri="{FF2B5EF4-FFF2-40B4-BE49-F238E27FC236}">
              <a16:creationId xmlns:a16="http://schemas.microsoft.com/office/drawing/2014/main" id="{7C17D4FB-59A1-4E29-87D3-F01FA71CE4EE}"/>
            </a:ext>
          </a:extLst>
        </xdr:cNvPr>
        <xdr:cNvSpPr txBox="1"/>
      </xdr:nvSpPr>
      <xdr:spPr>
        <a:xfrm>
          <a:off x="2983735" y="721064"/>
          <a:ext cx="3336266" cy="38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A5A6A5A-4C7E-48AE-A067-F981A5FCDA23}" type="TxLink">
            <a:rPr lang="en-US" sz="1600" b="1" i="0" u="none" strike="noStrike">
              <a:solidFill>
                <a:srgbClr val="002060"/>
              </a:solidFill>
              <a:latin typeface="Arial"/>
              <a:cs typeface="Arial"/>
            </a:rPr>
            <a:pPr algn="ctr"/>
            <a:t>ALL DOCUMENT</a:t>
          </a:fld>
          <a:endParaRPr lang="en-US" sz="1600" b="1">
            <a:solidFill>
              <a:srgbClr val="002060"/>
            </a:solidFill>
          </a:endParaRPr>
        </a:p>
      </xdr:txBody>
    </xdr:sp>
    <xdr:clientData/>
  </xdr:twoCellAnchor>
  <xdr:twoCellAnchor>
    <xdr:from>
      <xdr:col>7</xdr:col>
      <xdr:colOff>143786</xdr:colOff>
      <xdr:row>1</xdr:row>
      <xdr:rowOff>8387</xdr:rowOff>
    </xdr:from>
    <xdr:to>
      <xdr:col>13</xdr:col>
      <xdr:colOff>491842</xdr:colOff>
      <xdr:row>6</xdr:row>
      <xdr:rowOff>23964</xdr:rowOff>
    </xdr:to>
    <xdr:grpSp>
      <xdr:nvGrpSpPr>
        <xdr:cNvPr id="32" name="Group 31">
          <a:extLst>
            <a:ext uri="{FF2B5EF4-FFF2-40B4-BE49-F238E27FC236}">
              <a16:creationId xmlns:a16="http://schemas.microsoft.com/office/drawing/2014/main" id="{9E6A60DB-D76B-4DB3-8ACC-4520ED2BE036}"/>
            </a:ext>
          </a:extLst>
        </xdr:cNvPr>
        <xdr:cNvGrpSpPr/>
      </xdr:nvGrpSpPr>
      <xdr:grpSpPr>
        <a:xfrm>
          <a:off x="11388729" y="106358"/>
          <a:ext cx="5399027" cy="1125920"/>
          <a:chOff x="13147439" y="104236"/>
          <a:chExt cx="2003349" cy="1129822"/>
        </a:xfrm>
      </xdr:grpSpPr>
      <xdr:sp macro="" textlink="">
        <xdr:nvSpPr>
          <xdr:cNvPr id="9" name="Rectangle: Rounded Corners 8">
            <a:extLst>
              <a:ext uri="{FF2B5EF4-FFF2-40B4-BE49-F238E27FC236}">
                <a16:creationId xmlns:a16="http://schemas.microsoft.com/office/drawing/2014/main" id="{FD6A8FC7-851A-42EB-8B2F-73D4660B2521}"/>
              </a:ext>
            </a:extLst>
          </xdr:cNvPr>
          <xdr:cNvSpPr/>
        </xdr:nvSpPr>
        <xdr:spPr>
          <a:xfrm>
            <a:off x="13147439" y="104236"/>
            <a:ext cx="2000631" cy="1029613"/>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graphicFrame macro="">
        <xdr:nvGraphicFramePr>
          <xdr:cNvPr id="18" name="Chart 17">
            <a:extLst>
              <a:ext uri="{FF2B5EF4-FFF2-40B4-BE49-F238E27FC236}">
                <a16:creationId xmlns:a16="http://schemas.microsoft.com/office/drawing/2014/main" id="{E480F31E-17AD-4B11-B2DE-07F4EAF22A7D}"/>
              </a:ext>
            </a:extLst>
          </xdr:cNvPr>
          <xdr:cNvGraphicFramePr>
            <a:graphicFrameLocks/>
          </xdr:cNvGraphicFramePr>
        </xdr:nvGraphicFramePr>
        <xdr:xfrm>
          <a:off x="14191572" y="651254"/>
          <a:ext cx="604970" cy="422934"/>
        </xdr:xfrm>
        <a:graphic>
          <a:graphicData uri="http://schemas.openxmlformats.org/drawingml/2006/chart">
            <c:chart xmlns:c="http://schemas.openxmlformats.org/drawingml/2006/chart" xmlns:r="http://schemas.openxmlformats.org/officeDocument/2006/relationships" r:id="rId1"/>
          </a:graphicData>
        </a:graphic>
      </xdr:graphicFrame>
      <xdr:sp macro="" textlink="PIVOT!P2">
        <xdr:nvSpPr>
          <xdr:cNvPr id="16" name="TextBox 15">
            <a:extLst>
              <a:ext uri="{FF2B5EF4-FFF2-40B4-BE49-F238E27FC236}">
                <a16:creationId xmlns:a16="http://schemas.microsoft.com/office/drawing/2014/main" id="{A37D83AF-3A4E-4F72-9920-A070B957AB16}"/>
              </a:ext>
            </a:extLst>
          </xdr:cNvPr>
          <xdr:cNvSpPr txBox="1"/>
        </xdr:nvSpPr>
        <xdr:spPr>
          <a:xfrm>
            <a:off x="14778619" y="599057"/>
            <a:ext cx="372169" cy="623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8309CBF7-952E-46EC-8B0E-30A643CE360C}" type="TxLink">
              <a:rPr lang="en-US" sz="2400" b="1" i="0" u="none" strike="noStrike">
                <a:solidFill>
                  <a:schemeClr val="bg1"/>
                </a:solidFill>
                <a:latin typeface="Arial"/>
                <a:cs typeface="Arial"/>
              </a:rPr>
              <a:pPr algn="r"/>
              <a:t>14%</a:t>
            </a:fld>
            <a:endParaRPr lang="en-US" sz="5400" b="1">
              <a:solidFill>
                <a:schemeClr val="bg1"/>
              </a:solidFill>
            </a:endParaRPr>
          </a:p>
        </xdr:txBody>
      </xdr:sp>
      <xdr:sp macro="" textlink="">
        <xdr:nvSpPr>
          <xdr:cNvPr id="5" name="TextBox 4">
            <a:extLst>
              <a:ext uri="{FF2B5EF4-FFF2-40B4-BE49-F238E27FC236}">
                <a16:creationId xmlns:a16="http://schemas.microsoft.com/office/drawing/2014/main" id="{2D2E6747-59E7-47C3-BD98-DB95AC5BF4F9}"/>
              </a:ext>
            </a:extLst>
          </xdr:cNvPr>
          <xdr:cNvSpPr txBox="1"/>
        </xdr:nvSpPr>
        <xdr:spPr>
          <a:xfrm>
            <a:off x="13179244" y="167736"/>
            <a:ext cx="1665378" cy="431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1"/>
                </a:solidFill>
              </a:rPr>
              <a:t>Summary</a:t>
            </a:r>
            <a:r>
              <a:rPr lang="en-US" sz="1800" b="1" baseline="0">
                <a:solidFill>
                  <a:schemeClr val="bg1"/>
                </a:solidFill>
              </a:rPr>
              <a:t> Progress</a:t>
            </a:r>
            <a:endParaRPr lang="en-US" sz="1800" b="1">
              <a:solidFill>
                <a:schemeClr val="bg1"/>
              </a:solidFill>
            </a:endParaRPr>
          </a:p>
        </xdr:txBody>
      </xdr:sp>
      <xdr:graphicFrame macro="">
        <xdr:nvGraphicFramePr>
          <xdr:cNvPr id="35" name="Chart 34">
            <a:extLst>
              <a:ext uri="{FF2B5EF4-FFF2-40B4-BE49-F238E27FC236}">
                <a16:creationId xmlns:a16="http://schemas.microsoft.com/office/drawing/2014/main" id="{88F70F0B-8808-4EA9-A80E-3DBBEACC6F78}"/>
              </a:ext>
            </a:extLst>
          </xdr:cNvPr>
          <xdr:cNvGraphicFramePr>
            <a:graphicFrameLocks/>
          </xdr:cNvGraphicFramePr>
        </xdr:nvGraphicFramePr>
        <xdr:xfrm>
          <a:off x="13219140" y="663235"/>
          <a:ext cx="609449" cy="422934"/>
        </xdr:xfrm>
        <a:graphic>
          <a:graphicData uri="http://schemas.openxmlformats.org/drawingml/2006/chart">
            <c:chart xmlns:c="http://schemas.openxmlformats.org/drawingml/2006/chart" xmlns:r="http://schemas.openxmlformats.org/officeDocument/2006/relationships" r:id="rId2"/>
          </a:graphicData>
        </a:graphic>
      </xdr:graphicFrame>
      <xdr:sp macro="" textlink="PIVOT!P1">
        <xdr:nvSpPr>
          <xdr:cNvPr id="36" name="TextBox 35">
            <a:extLst>
              <a:ext uri="{FF2B5EF4-FFF2-40B4-BE49-F238E27FC236}">
                <a16:creationId xmlns:a16="http://schemas.microsoft.com/office/drawing/2014/main" id="{85AA532C-86D9-42B6-81A5-3A92C3C3A92B}"/>
              </a:ext>
            </a:extLst>
          </xdr:cNvPr>
          <xdr:cNvSpPr txBox="1"/>
        </xdr:nvSpPr>
        <xdr:spPr>
          <a:xfrm>
            <a:off x="13792743" y="611038"/>
            <a:ext cx="408020" cy="623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5B11BD36-EA39-4282-B4FC-C20E6FA2E882}" type="TxLink">
              <a:rPr lang="en-US" sz="2400" b="1" i="0" u="none" strike="noStrike">
                <a:solidFill>
                  <a:schemeClr val="bg1"/>
                </a:solidFill>
                <a:latin typeface="Arial"/>
                <a:cs typeface="Arial"/>
              </a:rPr>
              <a:pPr algn="r"/>
              <a:t>15%</a:t>
            </a:fld>
            <a:endParaRPr lang="en-US" sz="5400" b="1">
              <a:solidFill>
                <a:schemeClr val="bg1"/>
              </a:solidFill>
            </a:endParaRPr>
          </a:p>
        </xdr:txBody>
      </xdr:sp>
      <xdr:sp macro="" textlink="">
        <xdr:nvSpPr>
          <xdr:cNvPr id="37" name="TextBox 36">
            <a:extLst>
              <a:ext uri="{FF2B5EF4-FFF2-40B4-BE49-F238E27FC236}">
                <a16:creationId xmlns:a16="http://schemas.microsoft.com/office/drawing/2014/main" id="{D1E32F0B-6716-4A90-8350-5053C55F7A0F}"/>
              </a:ext>
            </a:extLst>
          </xdr:cNvPr>
          <xdr:cNvSpPr txBox="1"/>
        </xdr:nvSpPr>
        <xdr:spPr>
          <a:xfrm>
            <a:off x="13233016" y="499858"/>
            <a:ext cx="523867" cy="33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bg1"/>
                </a:solidFill>
              </a:rPr>
              <a:t>Project 1A</a:t>
            </a:r>
          </a:p>
        </xdr:txBody>
      </xdr:sp>
      <xdr:sp macro="" textlink="">
        <xdr:nvSpPr>
          <xdr:cNvPr id="39" name="TextBox 38">
            <a:extLst>
              <a:ext uri="{FF2B5EF4-FFF2-40B4-BE49-F238E27FC236}">
                <a16:creationId xmlns:a16="http://schemas.microsoft.com/office/drawing/2014/main" id="{DB37358C-5E20-442E-942C-FB7FF85386C2}"/>
              </a:ext>
            </a:extLst>
          </xdr:cNvPr>
          <xdr:cNvSpPr txBox="1"/>
        </xdr:nvSpPr>
        <xdr:spPr>
          <a:xfrm>
            <a:off x="14203752" y="499857"/>
            <a:ext cx="523867" cy="335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chemeClr val="bg1"/>
                </a:solidFill>
              </a:rPr>
              <a:t>Project 1B</a:t>
            </a:r>
          </a:p>
        </xdr:txBody>
      </xdr:sp>
    </xdr:grpSp>
    <xdr:clientData/>
  </xdr:twoCellAnchor>
  <xdr:oneCellAnchor>
    <xdr:from>
      <xdr:col>18</xdr:col>
      <xdr:colOff>71888</xdr:colOff>
      <xdr:row>36</xdr:row>
      <xdr:rowOff>11982</xdr:rowOff>
    </xdr:from>
    <xdr:ext cx="1461697" cy="505267"/>
    <xdr:sp macro="" textlink="">
      <xdr:nvSpPr>
        <xdr:cNvPr id="6" name="TextBox 5">
          <a:extLst>
            <a:ext uri="{FF2B5EF4-FFF2-40B4-BE49-F238E27FC236}">
              <a16:creationId xmlns:a16="http://schemas.microsoft.com/office/drawing/2014/main" id="{54F542F0-97F0-4E39-95D5-8B70FDE360B1}"/>
            </a:ext>
          </a:extLst>
        </xdr:cNvPr>
        <xdr:cNvSpPr txBox="1"/>
      </xdr:nvSpPr>
      <xdr:spPr>
        <a:xfrm>
          <a:off x="19996511" y="6829246"/>
          <a:ext cx="1461697"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bg1"/>
              </a:solidFill>
            </a:rPr>
            <a:t>SUB</a:t>
          </a:r>
          <a:r>
            <a:rPr lang="en-US" sz="1400" b="1" baseline="0">
              <a:solidFill>
                <a:schemeClr val="bg1"/>
              </a:solidFill>
            </a:rPr>
            <a:t> AREA PEKERJAAN</a:t>
          </a:r>
          <a:endParaRPr lang="en-US" sz="1400" b="1">
            <a:solidFill>
              <a:schemeClr val="bg1"/>
            </a:solidFill>
          </a:endParaRPr>
        </a:p>
      </xdr:txBody>
    </xdr:sp>
    <xdr:clientData/>
  </xdr:oneCellAnchor>
  <xdr:twoCellAnchor>
    <xdr:from>
      <xdr:col>18</xdr:col>
      <xdr:colOff>1329906</xdr:colOff>
      <xdr:row>36</xdr:row>
      <xdr:rowOff>131794</xdr:rowOff>
    </xdr:from>
    <xdr:to>
      <xdr:col>18</xdr:col>
      <xdr:colOff>1545566</xdr:colOff>
      <xdr:row>38</xdr:row>
      <xdr:rowOff>35944</xdr:rowOff>
    </xdr:to>
    <xdr:sp macro="" textlink="">
      <xdr:nvSpPr>
        <xdr:cNvPr id="26" name="Arrow: Right 25">
          <a:extLst>
            <a:ext uri="{FF2B5EF4-FFF2-40B4-BE49-F238E27FC236}">
              <a16:creationId xmlns:a16="http://schemas.microsoft.com/office/drawing/2014/main" id="{2AFE6A7B-61A5-4D04-8A99-CA268BEBDFED}"/>
            </a:ext>
          </a:extLst>
        </xdr:cNvPr>
        <xdr:cNvSpPr/>
      </xdr:nvSpPr>
      <xdr:spPr>
        <a:xfrm>
          <a:off x="21254529" y="6949058"/>
          <a:ext cx="215660" cy="263584"/>
        </a:xfrm>
        <a:prstGeom prst="rightArrow">
          <a:avLst/>
        </a:prstGeom>
        <a:solidFill>
          <a:srgbClr val="FF0000"/>
        </a:solidFill>
        <a:ln>
          <a:solidFill>
            <a:srgbClr val="FFFF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611038</xdr:colOff>
      <xdr:row>1</xdr:row>
      <xdr:rowOff>8386</xdr:rowOff>
    </xdr:from>
    <xdr:to>
      <xdr:col>16</xdr:col>
      <xdr:colOff>515189</xdr:colOff>
      <xdr:row>5</xdr:row>
      <xdr:rowOff>115452</xdr:rowOff>
    </xdr:to>
    <xdr:grpSp>
      <xdr:nvGrpSpPr>
        <xdr:cNvPr id="31" name="Group 30">
          <a:extLst>
            <a:ext uri="{FF2B5EF4-FFF2-40B4-BE49-F238E27FC236}">
              <a16:creationId xmlns:a16="http://schemas.microsoft.com/office/drawing/2014/main" id="{777FE53A-BEE3-4C0F-B8D6-56AFD8E3D913}"/>
            </a:ext>
          </a:extLst>
        </xdr:cNvPr>
        <xdr:cNvGrpSpPr/>
      </xdr:nvGrpSpPr>
      <xdr:grpSpPr>
        <a:xfrm>
          <a:off x="16906952" y="106357"/>
          <a:ext cx="2277237" cy="1021466"/>
          <a:chOff x="15228019" y="104235"/>
          <a:chExt cx="2276416" cy="1029613"/>
        </a:xfrm>
      </xdr:grpSpPr>
      <xdr:sp macro="" textlink="">
        <xdr:nvSpPr>
          <xdr:cNvPr id="11" name="Rectangle: Rounded Corners 10">
            <a:extLst>
              <a:ext uri="{FF2B5EF4-FFF2-40B4-BE49-F238E27FC236}">
                <a16:creationId xmlns:a16="http://schemas.microsoft.com/office/drawing/2014/main" id="{1F50B501-2ACD-4164-A097-FCEB4B4EC961}"/>
              </a:ext>
            </a:extLst>
          </xdr:cNvPr>
          <xdr:cNvSpPr/>
        </xdr:nvSpPr>
        <xdr:spPr>
          <a:xfrm>
            <a:off x="15228889" y="104235"/>
            <a:ext cx="2272712" cy="1029613"/>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PIVOT!K2">
        <xdr:nvSpPr>
          <xdr:cNvPr id="20" name="TextBox 19">
            <a:extLst>
              <a:ext uri="{FF2B5EF4-FFF2-40B4-BE49-F238E27FC236}">
                <a16:creationId xmlns:a16="http://schemas.microsoft.com/office/drawing/2014/main" id="{C1F9F39B-C5F6-4EAD-BAE0-909C2149D257}"/>
              </a:ext>
            </a:extLst>
          </xdr:cNvPr>
          <xdr:cNvSpPr txBox="1"/>
        </xdr:nvSpPr>
        <xdr:spPr>
          <a:xfrm>
            <a:off x="16006793" y="251604"/>
            <a:ext cx="1497642" cy="724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FA86B70F-ACA7-4A82-93B3-AEE1749D0C5A}" type="TxLink">
              <a:rPr lang="en-US" sz="4800" b="1" i="0" u="none" strike="noStrike">
                <a:solidFill>
                  <a:schemeClr val="bg1"/>
                </a:solidFill>
                <a:latin typeface="Arial"/>
                <a:cs typeface="Arial"/>
              </a:rPr>
              <a:pPr algn="r"/>
              <a:t> 464 </a:t>
            </a:fld>
            <a:endParaRPr lang="en-US" sz="59500" b="1">
              <a:solidFill>
                <a:schemeClr val="bg1"/>
              </a:solidFill>
            </a:endParaRPr>
          </a:p>
        </xdr:txBody>
      </xdr:sp>
      <xdr:sp macro="" textlink="">
        <xdr:nvSpPr>
          <xdr:cNvPr id="23" name="TextBox 22">
            <a:extLst>
              <a:ext uri="{FF2B5EF4-FFF2-40B4-BE49-F238E27FC236}">
                <a16:creationId xmlns:a16="http://schemas.microsoft.com/office/drawing/2014/main" id="{15F37C6D-5835-4FF2-8DBC-B6E83F818811}"/>
              </a:ext>
            </a:extLst>
          </xdr:cNvPr>
          <xdr:cNvSpPr txBox="1"/>
        </xdr:nvSpPr>
        <xdr:spPr>
          <a:xfrm>
            <a:off x="15251980" y="155753"/>
            <a:ext cx="1270001" cy="706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Durasi Kontrak</a:t>
            </a:r>
          </a:p>
        </xdr:txBody>
      </xdr:sp>
      <xdr:sp macro="" textlink="">
        <xdr:nvSpPr>
          <xdr:cNvPr id="28" name="TextBox 27">
            <a:extLst>
              <a:ext uri="{FF2B5EF4-FFF2-40B4-BE49-F238E27FC236}">
                <a16:creationId xmlns:a16="http://schemas.microsoft.com/office/drawing/2014/main" id="{A66BA751-1F40-4121-87EF-F643F741FBAF}"/>
              </a:ext>
            </a:extLst>
          </xdr:cNvPr>
          <xdr:cNvSpPr txBox="1"/>
        </xdr:nvSpPr>
        <xdr:spPr>
          <a:xfrm>
            <a:off x="15228019" y="730849"/>
            <a:ext cx="790756" cy="31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(days)</a:t>
            </a:r>
          </a:p>
        </xdr:txBody>
      </xdr:sp>
    </xdr:grpSp>
    <xdr:clientData/>
  </xdr:twoCellAnchor>
  <xdr:twoCellAnchor>
    <xdr:from>
      <xdr:col>17</xdr:col>
      <xdr:colOff>11982</xdr:colOff>
      <xdr:row>1</xdr:row>
      <xdr:rowOff>8388</xdr:rowOff>
    </xdr:from>
    <xdr:to>
      <xdr:col>19</xdr:col>
      <xdr:colOff>449836</xdr:colOff>
      <xdr:row>5</xdr:row>
      <xdr:rowOff>115455</xdr:rowOff>
    </xdr:to>
    <xdr:grpSp>
      <xdr:nvGrpSpPr>
        <xdr:cNvPr id="30" name="Group 29">
          <a:extLst>
            <a:ext uri="{FF2B5EF4-FFF2-40B4-BE49-F238E27FC236}">
              <a16:creationId xmlns:a16="http://schemas.microsoft.com/office/drawing/2014/main" id="{F4B35577-1786-49E3-87C9-B6B22ABD1993}"/>
            </a:ext>
          </a:extLst>
        </xdr:cNvPr>
        <xdr:cNvGrpSpPr/>
      </xdr:nvGrpSpPr>
      <xdr:grpSpPr>
        <a:xfrm>
          <a:off x="19279696" y="106359"/>
          <a:ext cx="2212226" cy="1021467"/>
          <a:chOff x="17576321" y="104237"/>
          <a:chExt cx="2163137" cy="1029614"/>
        </a:xfrm>
      </xdr:grpSpPr>
      <xdr:sp macro="" textlink="">
        <xdr:nvSpPr>
          <xdr:cNvPr id="10" name="Rectangle: Rounded Corners 9">
            <a:extLst>
              <a:ext uri="{FF2B5EF4-FFF2-40B4-BE49-F238E27FC236}">
                <a16:creationId xmlns:a16="http://schemas.microsoft.com/office/drawing/2014/main" id="{DB313269-B0BB-4F64-B185-2FB213763104}"/>
              </a:ext>
            </a:extLst>
          </xdr:cNvPr>
          <xdr:cNvSpPr/>
        </xdr:nvSpPr>
        <xdr:spPr>
          <a:xfrm>
            <a:off x="17576321" y="104237"/>
            <a:ext cx="2163137" cy="1029614"/>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p>
        </xdr:txBody>
      </xdr:sp>
      <xdr:sp macro="" textlink="">
        <xdr:nvSpPr>
          <xdr:cNvPr id="24" name="TextBox 23">
            <a:extLst>
              <a:ext uri="{FF2B5EF4-FFF2-40B4-BE49-F238E27FC236}">
                <a16:creationId xmlns:a16="http://schemas.microsoft.com/office/drawing/2014/main" id="{18D91068-F798-4CA3-8DCA-2E9F34638B94}"/>
              </a:ext>
            </a:extLst>
          </xdr:cNvPr>
          <xdr:cNvSpPr txBox="1"/>
        </xdr:nvSpPr>
        <xdr:spPr>
          <a:xfrm>
            <a:off x="17588301" y="155752"/>
            <a:ext cx="1270001" cy="706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Sisa Durasi</a:t>
            </a:r>
          </a:p>
        </xdr:txBody>
      </xdr:sp>
      <xdr:sp macro="" textlink="PIVOT!J2">
        <xdr:nvSpPr>
          <xdr:cNvPr id="25" name="TextBox 24">
            <a:extLst>
              <a:ext uri="{FF2B5EF4-FFF2-40B4-BE49-F238E27FC236}">
                <a16:creationId xmlns:a16="http://schemas.microsoft.com/office/drawing/2014/main" id="{7C1266FE-C421-4E89-9D3F-C636A4778913}"/>
              </a:ext>
            </a:extLst>
          </xdr:cNvPr>
          <xdr:cNvSpPr txBox="1"/>
        </xdr:nvSpPr>
        <xdr:spPr>
          <a:xfrm>
            <a:off x="18199340" y="251605"/>
            <a:ext cx="1497642" cy="724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E3849D6-13B6-46BF-89A2-5802F55FF6D9}" type="TxLink">
              <a:rPr lang="en-US" sz="4800" b="1" i="0" u="none" strike="noStrike">
                <a:solidFill>
                  <a:schemeClr val="bg1"/>
                </a:solidFill>
                <a:latin typeface="Arial"/>
                <a:cs typeface="Arial"/>
              </a:rPr>
              <a:pPr algn="r"/>
              <a:t> 12 </a:t>
            </a:fld>
            <a:endParaRPr lang="en-US" sz="333300" b="1">
              <a:solidFill>
                <a:schemeClr val="bg1"/>
              </a:solidFill>
            </a:endParaRPr>
          </a:p>
        </xdr:txBody>
      </xdr:sp>
      <xdr:sp macro="" textlink="">
        <xdr:nvSpPr>
          <xdr:cNvPr id="29" name="TextBox 28">
            <a:extLst>
              <a:ext uri="{FF2B5EF4-FFF2-40B4-BE49-F238E27FC236}">
                <a16:creationId xmlns:a16="http://schemas.microsoft.com/office/drawing/2014/main" id="{E8078015-3C27-4CC3-ACB4-AA79B4E53DAB}"/>
              </a:ext>
            </a:extLst>
          </xdr:cNvPr>
          <xdr:cNvSpPr txBox="1"/>
        </xdr:nvSpPr>
        <xdr:spPr>
          <a:xfrm>
            <a:off x="17588302" y="706886"/>
            <a:ext cx="790756" cy="31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(days)</a:t>
            </a:r>
          </a:p>
        </xdr:txBody>
      </xdr:sp>
    </xdr:grpSp>
    <xdr:clientData/>
  </xdr:twoCellAnchor>
  <xdr:twoCellAnchor>
    <xdr:from>
      <xdr:col>21</xdr:col>
      <xdr:colOff>65352</xdr:colOff>
      <xdr:row>34</xdr:row>
      <xdr:rowOff>129178</xdr:rowOff>
    </xdr:from>
    <xdr:to>
      <xdr:col>54</xdr:col>
      <xdr:colOff>263585</xdr:colOff>
      <xdr:row>90</xdr:row>
      <xdr:rowOff>86264</xdr:rowOff>
    </xdr:to>
    <xdr:graphicFrame macro="">
      <xdr:nvGraphicFramePr>
        <xdr:cNvPr id="33" name="Chart 32">
          <a:extLst>
            <a:ext uri="{FF2B5EF4-FFF2-40B4-BE49-F238E27FC236}">
              <a16:creationId xmlns:a16="http://schemas.microsoft.com/office/drawing/2014/main" id="{C49F087B-41CB-4617-900E-08D82D8DC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47926</xdr:colOff>
      <xdr:row>0</xdr:row>
      <xdr:rowOff>47925</xdr:rowOff>
    </xdr:from>
    <xdr:to>
      <xdr:col>32</xdr:col>
      <xdr:colOff>119812</xdr:colOff>
      <xdr:row>34</xdr:row>
      <xdr:rowOff>35944</xdr:rowOff>
    </xdr:to>
    <xdr:graphicFrame macro="">
      <xdr:nvGraphicFramePr>
        <xdr:cNvPr id="34" name="Chart 33">
          <a:extLst>
            <a:ext uri="{FF2B5EF4-FFF2-40B4-BE49-F238E27FC236}">
              <a16:creationId xmlns:a16="http://schemas.microsoft.com/office/drawing/2014/main" id="{B76CDF95-09A5-4967-BC3B-C8B39E62E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419339</xdr:colOff>
      <xdr:row>1</xdr:row>
      <xdr:rowOff>431321</xdr:rowOff>
    </xdr:from>
    <xdr:to>
      <xdr:col>10</xdr:col>
      <xdr:colOff>419339</xdr:colOff>
      <xdr:row>5</xdr:row>
      <xdr:rowOff>0</xdr:rowOff>
    </xdr:to>
    <xdr:cxnSp macro="">
      <xdr:nvCxnSpPr>
        <xdr:cNvPr id="14" name="Straight Connector 13">
          <a:extLst>
            <a:ext uri="{FF2B5EF4-FFF2-40B4-BE49-F238E27FC236}">
              <a16:creationId xmlns:a16="http://schemas.microsoft.com/office/drawing/2014/main" id="{15C160C4-F557-4DA4-AF84-7081868D9461}"/>
            </a:ext>
          </a:extLst>
        </xdr:cNvPr>
        <xdr:cNvCxnSpPr/>
      </xdr:nvCxnSpPr>
      <xdr:spPr>
        <a:xfrm>
          <a:off x="14832641" y="527170"/>
          <a:ext cx="0" cy="491226"/>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325041</xdr:colOff>
      <xdr:row>1</xdr:row>
      <xdr:rowOff>410319</xdr:rowOff>
    </xdr:from>
    <xdr:to>
      <xdr:col>9</xdr:col>
      <xdr:colOff>806822</xdr:colOff>
      <xdr:row>1</xdr:row>
      <xdr:rowOff>410319</xdr:rowOff>
    </xdr:to>
    <xdr:cxnSp macro="">
      <xdr:nvCxnSpPr>
        <xdr:cNvPr id="40" name="Straight Connector 39">
          <a:extLst>
            <a:ext uri="{FF2B5EF4-FFF2-40B4-BE49-F238E27FC236}">
              <a16:creationId xmlns:a16="http://schemas.microsoft.com/office/drawing/2014/main" id="{41982E7D-F892-4FEC-A156-8A504B66C49F}"/>
            </a:ext>
          </a:extLst>
        </xdr:cNvPr>
        <xdr:cNvCxnSpPr/>
      </xdr:nvCxnSpPr>
      <xdr:spPr>
        <a:xfrm>
          <a:off x="12210747" y="514907"/>
          <a:ext cx="2170134" cy="0"/>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217924</xdr:colOff>
      <xdr:row>0</xdr:row>
      <xdr:rowOff>43296</xdr:rowOff>
    </xdr:from>
    <xdr:to>
      <xdr:col>42</xdr:col>
      <xdr:colOff>427183</xdr:colOff>
      <xdr:row>34</xdr:row>
      <xdr:rowOff>31749</xdr:rowOff>
    </xdr:to>
    <xdr:graphicFrame macro="">
      <xdr:nvGraphicFramePr>
        <xdr:cNvPr id="38" name="Chart 37">
          <a:extLst>
            <a:ext uri="{FF2B5EF4-FFF2-40B4-BE49-F238E27FC236}">
              <a16:creationId xmlns:a16="http://schemas.microsoft.com/office/drawing/2014/main" id="{893A489D-65CC-427E-B9F7-F445E0565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495120</xdr:colOff>
      <xdr:row>0</xdr:row>
      <xdr:rowOff>47925</xdr:rowOff>
    </xdr:from>
    <xdr:to>
      <xdr:col>54</xdr:col>
      <xdr:colOff>287547</xdr:colOff>
      <xdr:row>34</xdr:row>
      <xdr:rowOff>47925</xdr:rowOff>
    </xdr:to>
    <xdr:graphicFrame macro="">
      <xdr:nvGraphicFramePr>
        <xdr:cNvPr id="41" name="Chart 40">
          <a:extLst>
            <a:ext uri="{FF2B5EF4-FFF2-40B4-BE49-F238E27FC236}">
              <a16:creationId xmlns:a16="http://schemas.microsoft.com/office/drawing/2014/main" id="{4691EE4E-84B5-4E59-AD86-4B59152A6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81643</xdr:colOff>
      <xdr:row>2</xdr:row>
      <xdr:rowOff>2723</xdr:rowOff>
    </xdr:from>
    <xdr:to>
      <xdr:col>2</xdr:col>
      <xdr:colOff>586014</xdr:colOff>
      <xdr:row>6</xdr:row>
      <xdr:rowOff>163287</xdr:rowOff>
    </xdr:to>
    <mc:AlternateContent xmlns:mc="http://schemas.openxmlformats.org/markup-compatibility/2006" xmlns:a14="http://schemas.microsoft.com/office/drawing/2010/main">
      <mc:Choice Requires="a14">
        <xdr:graphicFrame macro="">
          <xdr:nvGraphicFramePr>
            <xdr:cNvPr id="2" name="KONTRAK">
              <a:extLst>
                <a:ext uri="{FF2B5EF4-FFF2-40B4-BE49-F238E27FC236}">
                  <a16:creationId xmlns:a16="http://schemas.microsoft.com/office/drawing/2014/main" id="{329C4AAD-48E2-4C0D-8C34-3CE64BA900CA}"/>
                </a:ext>
              </a:extLst>
            </xdr:cNvPr>
            <xdr:cNvGraphicFramePr/>
          </xdr:nvGraphicFramePr>
          <xdr:xfrm>
            <a:off x="0" y="0"/>
            <a:ext cx="0" cy="0"/>
          </xdr:xfrm>
          <a:graphic>
            <a:graphicData uri="http://schemas.microsoft.com/office/drawing/2010/slicer">
              <sle:slicer xmlns:sle="http://schemas.microsoft.com/office/drawing/2010/slicer" name="KONTRAK"/>
            </a:graphicData>
          </a:graphic>
        </xdr:graphicFrame>
      </mc:Choice>
      <mc:Fallback xmlns="">
        <xdr:sp macro="" textlink="">
          <xdr:nvSpPr>
            <xdr:cNvPr id="0" name=""/>
            <xdr:cNvSpPr>
              <a:spLocks noTextEdit="1"/>
            </xdr:cNvSpPr>
          </xdr:nvSpPr>
          <xdr:spPr>
            <a:xfrm>
              <a:off x="81643" y="349087"/>
              <a:ext cx="1820553" cy="8532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81643</xdr:colOff>
      <xdr:row>12</xdr:row>
      <xdr:rowOff>70757</xdr:rowOff>
    </xdr:from>
    <xdr:to>
      <xdr:col>2</xdr:col>
      <xdr:colOff>586014</xdr:colOff>
      <xdr:row>31</xdr:row>
      <xdr:rowOff>0</xdr:rowOff>
    </xdr:to>
    <mc:AlternateContent xmlns:mc="http://schemas.openxmlformats.org/markup-compatibility/2006" xmlns:a14="http://schemas.microsoft.com/office/drawing/2010/main">
      <mc:Choice Requires="a14">
        <xdr:graphicFrame macro="">
          <xdr:nvGraphicFramePr>
            <xdr:cNvPr id="3" name="AREA PEKERJAAN">
              <a:extLst>
                <a:ext uri="{FF2B5EF4-FFF2-40B4-BE49-F238E27FC236}">
                  <a16:creationId xmlns:a16="http://schemas.microsoft.com/office/drawing/2014/main" id="{4E9E0FC1-5170-497D-8DD3-65ACAE94CDF6}"/>
                </a:ext>
              </a:extLst>
            </xdr:cNvPr>
            <xdr:cNvGraphicFramePr/>
          </xdr:nvGraphicFramePr>
          <xdr:xfrm>
            <a:off x="0" y="0"/>
            <a:ext cx="0" cy="0"/>
          </xdr:xfrm>
          <a:graphic>
            <a:graphicData uri="http://schemas.microsoft.com/office/drawing/2010/slicer">
              <sle:slicer xmlns:sle="http://schemas.microsoft.com/office/drawing/2010/slicer" name="AREA PEKERJAAN"/>
            </a:graphicData>
          </a:graphic>
        </xdr:graphicFrame>
      </mc:Choice>
      <mc:Fallback xmlns="">
        <xdr:sp macro="" textlink="">
          <xdr:nvSpPr>
            <xdr:cNvPr id="0" name=""/>
            <xdr:cNvSpPr>
              <a:spLocks noTextEdit="1"/>
            </xdr:cNvSpPr>
          </xdr:nvSpPr>
          <xdr:spPr>
            <a:xfrm>
              <a:off x="81643" y="2148939"/>
              <a:ext cx="1820553" cy="32196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81643</xdr:colOff>
      <xdr:row>7</xdr:row>
      <xdr:rowOff>39009</xdr:rowOff>
    </xdr:from>
    <xdr:to>
      <xdr:col>2</xdr:col>
      <xdr:colOff>586014</xdr:colOff>
      <xdr:row>12</xdr:row>
      <xdr:rowOff>18144</xdr:rowOff>
    </xdr:to>
    <mc:AlternateContent xmlns:mc="http://schemas.openxmlformats.org/markup-compatibility/2006" xmlns:a14="http://schemas.microsoft.com/office/drawing/2010/main">
      <mc:Choice Requires="a14">
        <xdr:graphicFrame macro="">
          <xdr:nvGraphicFramePr>
            <xdr:cNvPr id="4" name="NOMOR DOKUMEN">
              <a:extLst>
                <a:ext uri="{FF2B5EF4-FFF2-40B4-BE49-F238E27FC236}">
                  <a16:creationId xmlns:a16="http://schemas.microsoft.com/office/drawing/2014/main" id="{CFEB2E00-E2C5-4D71-A2CB-AE6A5638DFF0}"/>
                </a:ext>
              </a:extLst>
            </xdr:cNvPr>
            <xdr:cNvGraphicFramePr/>
          </xdr:nvGraphicFramePr>
          <xdr:xfrm>
            <a:off x="0" y="0"/>
            <a:ext cx="0" cy="0"/>
          </xdr:xfrm>
          <a:graphic>
            <a:graphicData uri="http://schemas.microsoft.com/office/drawing/2010/slicer">
              <sle:slicer xmlns:sle="http://schemas.microsoft.com/office/drawing/2010/slicer" name="NOMOR DOKUMEN"/>
            </a:graphicData>
          </a:graphic>
        </xdr:graphicFrame>
      </mc:Choice>
      <mc:Fallback xmlns="">
        <xdr:sp macro="" textlink="">
          <xdr:nvSpPr>
            <xdr:cNvPr id="0" name=""/>
            <xdr:cNvSpPr>
              <a:spLocks noTextEdit="1"/>
            </xdr:cNvSpPr>
          </xdr:nvSpPr>
          <xdr:spPr>
            <a:xfrm>
              <a:off x="81643" y="1251282"/>
              <a:ext cx="1820553" cy="8450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71005</xdr:colOff>
      <xdr:row>31</xdr:row>
      <xdr:rowOff>57151</xdr:rowOff>
    </xdr:from>
    <xdr:to>
      <xdr:col>2</xdr:col>
      <xdr:colOff>583623</xdr:colOff>
      <xdr:row>57</xdr:row>
      <xdr:rowOff>46181</xdr:rowOff>
    </xdr:to>
    <mc:AlternateContent xmlns:mc="http://schemas.openxmlformats.org/markup-compatibility/2006" xmlns:a14="http://schemas.microsoft.com/office/drawing/2010/main">
      <mc:Choice Requires="a14">
        <xdr:graphicFrame macro="">
          <xdr:nvGraphicFramePr>
            <xdr:cNvPr id="5" name="SUB AREA PEKERJAAN">
              <a:extLst>
                <a:ext uri="{FF2B5EF4-FFF2-40B4-BE49-F238E27FC236}">
                  <a16:creationId xmlns:a16="http://schemas.microsoft.com/office/drawing/2014/main" id="{4F124C38-015B-42EE-BEB5-1A73369B8DE7}"/>
                </a:ext>
              </a:extLst>
            </xdr:cNvPr>
            <xdr:cNvGraphicFramePr/>
          </xdr:nvGraphicFramePr>
          <xdr:xfrm>
            <a:off x="0" y="0"/>
            <a:ext cx="0" cy="0"/>
          </xdr:xfrm>
          <a:graphic>
            <a:graphicData uri="http://schemas.microsoft.com/office/drawing/2010/slicer">
              <sle:slicer xmlns:sle="http://schemas.microsoft.com/office/drawing/2010/slicer" name="SUB AREA PEKERJAAN"/>
            </a:graphicData>
          </a:graphic>
        </xdr:graphicFrame>
      </mc:Choice>
      <mc:Fallback xmlns="">
        <xdr:sp macro="" textlink="">
          <xdr:nvSpPr>
            <xdr:cNvPr id="0" name=""/>
            <xdr:cNvSpPr>
              <a:spLocks noTextEdit="1"/>
            </xdr:cNvSpPr>
          </xdr:nvSpPr>
          <xdr:spPr>
            <a:xfrm>
              <a:off x="71005" y="5425787"/>
              <a:ext cx="1828800" cy="44917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47</xdr:col>
      <xdr:colOff>1004452</xdr:colOff>
      <xdr:row>3</xdr:row>
      <xdr:rowOff>3753</xdr:rowOff>
    </xdr:from>
    <xdr:to>
      <xdr:col>56</xdr:col>
      <xdr:colOff>301624</xdr:colOff>
      <xdr:row>46</xdr:row>
      <xdr:rowOff>63500</xdr:rowOff>
    </xdr:to>
    <xdr:graphicFrame macro="">
      <xdr:nvGraphicFramePr>
        <xdr:cNvPr id="9" name="Chart 8">
          <a:extLst>
            <a:ext uri="{FF2B5EF4-FFF2-40B4-BE49-F238E27FC236}">
              <a16:creationId xmlns:a16="http://schemas.microsoft.com/office/drawing/2014/main" id="{D45538E5-FB30-454C-9D93-F397CA3695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789004633" backgroundQuery="1" createdVersion="6" refreshedVersion="8" minRefreshableVersion="3" recordCount="0" supportSubquery="1" supportAdvancedDrill="1" xr:uid="{26D80B90-E344-4C7D-871B-170BE5E60A47}">
  <cacheSource type="external" connectionId="1"/>
  <cacheFields count="20">
    <cacheField name="[Table1].[KONTRAK].[KONTRAK]" caption="KONTRAK" numFmtId="0" hierarchy="1" level="1">
      <sharedItems count="2">
        <s v="PROJECT 1 A"/>
        <s v="PROJECT 1 B"/>
      </sharedItems>
    </cacheField>
    <cacheField name="[Table1].[NOMOR DOKUMEN &amp; NO. KONTRAK].[NOMOR DOKUMEN &amp; NO. KONTRAK]" caption="NOMOR DOKUMEN &amp; NO. KONTRAK" numFmtId="0" hierarchy="2" level="1">
      <sharedItems count="2">
        <s v="231 049BOQ-Q-GEN-001 -4"/>
        <s v="231049-BOQ-Q-GEN-002-4 "/>
      </sharedItems>
    </cacheField>
    <cacheField name="[Table1].[JENIS PEKERJAAN].[JENIS PEKERJAAN]" caption="JENIS PEKERJAAN" numFmtId="0" hierarchy="3" level="1">
      <sharedItems count="6">
        <s v="PEKERJAAN MEKANIKAL"/>
        <s v="PEKERJAAN STRUKTUR"/>
        <s v="PEKERJAAN ARSITEKTUR"/>
        <s v="PEKERJAAN ELEKTRIKAL"/>
        <s v="PEKERJAAN  ELEKTRIKAL"/>
        <s v="PEKERJAAN ARSITEKTUR"/>
      </sharedItems>
    </cacheField>
    <cacheField name="[Table1].[AREA PEKERJAAN].[AREA PEKERJAAN]" caption="AREA PEKERJAAN" numFmtId="0" hierarchy="4" level="1">
      <sharedItems count="12">
        <s v="FACILITY AREA"/>
        <s v="GENERAL"/>
        <s v="OFFSHORE AREA"/>
        <s v="POND AREA"/>
        <s v="LAND GRADING GALIAN &amp; BUANGAN"/>
        <s v="PAGAR PANEL"/>
        <s v="PEKERJAAN &amp; DRAINASE"/>
        <s v="PEMBERSIHAN LAHAN"/>
        <s v="SEA WATER INTAKE"/>
        <s v="POND AREA"/>
        <s v="POND"/>
        <s v="PRIVATE AREA"/>
      </sharedItems>
    </cacheField>
    <cacheField name="[Table1].[SUB AREA PEKERJAAN].[SUB AREA PEKERJAAN]" caption="SUB AREA PEKERJAAN" numFmtId="0" hierarchy="5" level="1">
      <sharedItems count="70">
        <s v="IPAL"/>
        <s v="POWE HOUSE"/>
        <s v="RESEARCH CENTRE ROOM"/>
        <s v="RESERVOIR SEA WATER INTAKE"/>
        <s v="AIR BERSIH"/>
        <s v="GALIAN &amp; TIMBUNAN PIPA"/>
        <s v="SEA WATER"/>
        <s v="TRESTLE RESEARCH CENTRE ROOM &amp; PLATFORM SWI"/>
        <s v="CONTROL ROOM (4 UNIT)"/>
        <s v="GALIAN &amp; TIM BUNAN PIPA (4 AREA)"/>
        <s v="MAIN POND (12 UNIT)"/>
        <s v="NURSERY POND (4 unit)"/>
        <s v="OPERATOR HOUSE (2 UNIT)"/>
        <s v="PROBIOTIK P[OND (4 UNIT)"/>
        <s v="SKIMMER POND (4 UNIT)"/>
        <s v="DEEPWELL PUMP ROOM (DWP)"/>
        <s v="POWER HOUSE &amp; WEEKLY TANK"/>
        <s v="PUPMP ROOM SWI"/>
        <s v="RESEARCH CENTER ROOM"/>
        <s v="GENERAL"/>
        <s v="LAND GRADING GALIAN &amp; BUANGAN"/>
        <s v="PLATFORM RESEARCH CENTER ROOM"/>
        <s v="TANGGA AKSES AREA RESEARCH CENTER ROOM (DERMA‐           "/>
        <s v="PAGAR PANEL"/>
        <s v="PEKERJAAN DRAINASE IPAL &amp; PANEN"/>
        <s v="PEKERJAAN DRAINASE JALAN MASUK &amp; KAWASAN "/>
        <s v="PEKERJAAN PEKERASAAN JALAN KAWASAN &amp; AREA‐ "/>
        <s v="PEKERJAAN PEKERASAAN JALAN MASUK"/>
        <s v="PEMBERSIHAN LAHAN"/>
        <s v="CONTROL ROOM &amp; BLOWER (4 unit)"/>
        <s v="OPERATOR HOUSE (2 unit)"/>
        <s v="POND (12 unit)"/>
        <s v="SKIMER POND (4 unit)"/>
        <s v="SEA WATER INTAKE"/>
        <s v="DEEPWELL PUMP ROOM "/>
        <s v="POWER HOUSE"/>
        <s v="PUMP HOUSE SWI"/>
        <s v="CONTROL ROOM &amp; BLOWER HOUSE (4 UNIT)‐"/>
        <s v="OPERATOR HOUSE (2 UNIT)‐"/>
        <s v="CONTROL ROOM &amp; BLOWER HOUSE 1 s/d 4"/>
        <s v="DEEP WELL PUMP ROOM"/>
        <s v="OPERATOR HOUSE  1 s/d 2"/>
        <s v="RESEARCH CENTER ROOM &amp; SWI‐"/>
        <s v="GENERAL AREA POND"/>
        <s v="POND BLOCK 1‐C.1 s/d 2‐C.2 (typical)"/>
        <s v="DORMITORY FEMALE"/>
        <s v="DORMITORY MALE"/>
        <s v="FAMILY STAFF HOUSE"/>
        <s v="FEED WAREHOUSE"/>
        <s v="GARDU HUB"/>
        <s v="GAZEBOO"/>
        <s v="GUARD HOUSE 1"/>
        <s v="GUARD HOUSE 2"/>
        <s v="KANTIN"/>
        <s v="LABORATORIUM"/>
        <s v="MOSQUE"/>
        <s v="OFFICE"/>
        <s v="PUMP HOUSE"/>
        <s v="WEIGHT HOUSE"/>
        <s v="WORKSHOP"/>
        <s v="GUEST HOUSE"/>
        <s v="PRIVATE HOUSE"/>
        <s v="VVIP HOUSE"/>
        <s v="GAZEBOO (BY VENDOR)"/>
        <s v="MAIN GATE"/>
        <s v="TPS"/>
        <s v="WATER TOWER FACILITY AREA"/>
        <s v="WATER TOWER POND AREA"/>
        <s v="GUARD TOWER"/>
        <s v="WATER TOWER 1"/>
      </sharedItems>
    </cacheField>
    <cacheField name="[Table1].[CONCATE PEKERJAAN].[CONCATE PEKERJAAN]" caption="CONCATE PEKERJAAN" numFmtId="0" hierarchy="6" level="1">
      <sharedItems count="125">
        <s v="PROJECT 1 A PEKERJAAN MEKANIKALIPAL"/>
        <s v="PROJECT 1 A PEKERJAAN MEKANIKALPOWE HOUSE"/>
        <s v="PROJECT 1 A PEKERJAAN MEKANIKALRESEARCH CENTRE ROOM"/>
        <s v="PROJECT 1 A PEKERJAAN MEKANIKALRESERVOIR SEA WATER INTAKE"/>
        <s v="PROJECT 1 A PEKERJAAN MEKANIKALAIR BERSIH"/>
        <s v="PROJECT 1 A PEKERJAAN MEKANIKALGALIAN &amp; TIMBUNAN PIPA"/>
        <s v="PROJECT 1 A PEKERJAAN MEKANIKALSEA WATER"/>
        <s v="PROJECT 1 A PEKERJAAN MEKANIKALTRESTLE RESEARCH CENTRE ROOM &amp; PLATFORM SWI"/>
        <s v="PROJECT 1 A PEKERJAAN MEKANIKALCONTROL ROOM (4 UNIT)"/>
        <s v="PROJECT 1 A PEKERJAAN MEKANIKALGALIAN &amp; TIM BUNAN PIPA (4 AREA)"/>
        <s v="PROJECT 1 A PEKERJAAN MEKANIKALMAIN POND (12 UNIT)"/>
        <s v="PROJECT 1 A PEKERJAAN MEKANIKALNURSERY POND (4 UNIT)"/>
        <s v="PROJECT 1 A PEKERJAAN MEKANIKALOPERATOR HOUSE (2 UNIT)"/>
        <s v="PROJECT 1 A PEKERJAAN MEKANIKALPROBIOTIK P[OND (4 UNIT)"/>
        <s v="PROJECT 1 A PEKERJAAN MEKANIKALSKIMMER POND (4 UNIT)"/>
        <s v="PROJECT 1 A PEKERJAAN STRUKTURDEEPWELL PUMP ROOM (DWP)"/>
        <s v="PROJECT 1 A PEKERJAAN STRUKTURPOWER HOUSE &amp; WEEKLY TANK"/>
        <s v="PROJECT 1 A PEKERJAAN STRUKTURPUPMP ROOM SWI"/>
        <s v="PROJECT 1 A PEKERJAAN STRUKTURRESEARCH CENTER ROOM"/>
        <s v="PROJECT 1 A PEKERJAAN STRUKTURGENERAL"/>
        <s v="PROJECT 1 A PEKERJAAN STRUKTURLAND GRADING GALIAN &amp; BUANGAN"/>
        <s v="PROJECT 1 A PEKERJAAN STRUKTURPLATFORM RESEARCH CENTER ROOM"/>
        <s v="PROJECT 1 A PEKERJAAN STRUKTURTANGGA AKSES AREA RESEARCH CENTER ROOM (DERMA‐           "/>
        <s v="PROJECT 1 A PEKERJAAN STRUKTURPAGAR PANEL"/>
        <s v="PROJECT 1 A PEKERJAAN STRUKTURPEKERJAAN DRAINASE IPAL &amp; PANEN"/>
        <s v="PROJECT 1 A PEKERJAAN STRUKTURPEKERJAAN DRAINASE JALAN MASUK &amp; KAWASAN "/>
        <s v="PROJECT 1 A PEKERJAAN STRUKTURPEKERJAAN PEKERASAAN JALAN KAWASAN &amp; AREA‐ "/>
        <s v="PROJECT 1 A PEKERJAAN STRUKTURPEKERJAAN PEKERASAAN JALAN MASUK"/>
        <s v="PROJECT 1 A PEKERJAAN STRUKTURPEMBERSIHAN LAHAN"/>
        <s v="PROJECT 1 A PEKERJAAN STRUKTURCONTROL ROOM &amp; BLOWER (4 unit)"/>
        <s v="PROJECT 1 A PEKERJAAN STRUKTURIPAL"/>
        <s v="PROJECT 1 A PEKERJAAN STRUKTURNURSERY POND (4 unit)"/>
        <s v="PROJECT 1 A PEKERJAAN STRUKTUROPERATOR HOUSE (2 unit)"/>
        <s v="PROJECT 1 A PEKERJAAN STRUKTURPOND (12 unit)"/>
        <s v="PROJECT 1 A PEKERJAAN STRUKTURSKIMER POND (4 unit)"/>
        <s v="PROJECT 1 A PEKERJAAN STRUKTURSEA WATER INTAKE"/>
        <s v="PROJECT 1 A PEKERJAAN ARSITEKTURDEEPWELL PUMP ROOM "/>
        <s v="PROJECT 1 A PEKERJAAN ARSITEKTURPOWER HOUSE"/>
        <s v="PROJECT 1 A PEKERJAAN ARSITEKTURPUMP HOUSE SWI"/>
        <s v="PROJECT 1 A PEKERJAAN ARSITEKTURRESEARCH CENTER ROOM"/>
        <s v="PROJECT 1 A PEKERJAAN ARSITEKTURCONTROL ROOM &amp; BLOWER HOUSE (4 UNIT)‐"/>
        <s v="PROJECT 1 A PEKERJAAN ARSITEKTUROPERATOR HOUSE (2 UNIT)‐"/>
        <s v="PROJECT 1 A PEKERJAAN ELEKTRIKALCONTROL ROOM &amp; BLOWER HOUSE 1 s/d 4"/>
        <s v="PROJECT 1 A PEKERJAAN ELEKTRIKALDEEP WELL PUMP ROOM"/>
        <s v="PROJECT 1 A PEKERJAAN ELEKTRIKALOPERATOR HOUSE  1 s/d 2"/>
        <s v="PROJECT 1 A PEKERJAAN ELEKTRIKALPOWER HOUSE"/>
        <s v="PROJECT 1 A PEKERJAAN ELEKTRIKALRESEARCH CENTER ROOM &amp; SWI‐"/>
        <s v="PROJECT 1 A PEKERJAAN ELEKTRIKALGENERAL"/>
        <s v="PROJECT 1 A PEKERJAAN ELEKTRIKALGENERAL AREA POND"/>
        <s v="PROJECT 1 A PEKERJAAN ELEKTRIKALPOND BLOCK 1‐C.1 s/d 2‐C.2 (typical)"/>
        <s v="PROJECT 1 BPEKERJAAN  ELEKTRIKALDORMITORY FEMALE"/>
        <s v="PROJECT 1 BPEKERJAAN  ELEKTRIKALDORMITORY MALE"/>
        <s v="PROJECT 1 BPEKERJAAN  ELEKTRIKALFAMILY STAFF HOUSE"/>
        <s v="PROJECT 1 BPEKERJAAN  ELEKTRIKALFEED WAREHOUSE"/>
        <s v="PROJECT 1 BPEKERJAAN  ELEKTRIKALGARDU HUB"/>
        <s v="PROJECT 1 BPEKERJAAN  ELEKTRIKALGAZEBOO"/>
        <s v="PROJECT 1 BPEKERJAAN  ELEKTRIKALGUARD HOUSE 1"/>
        <s v="PROJECT 1 BPEKERJAAN  ELEKTRIKALGUARD HOUSE 2"/>
        <s v="PROJECT 1 BPEKERJAAN  ELEKTRIKALKANTIN"/>
        <s v="PROJECT 1 BPEKERJAAN  ELEKTRIKALLABORATORIUM"/>
        <s v="PROJECT 1 BPEKERJAAN  ELEKTRIKALMOSQUE"/>
        <s v="PROJECT 1 BPEKERJAAN  ELEKTRIKALOFFICE"/>
        <s v="PROJECT 1 BPEKERJAAN  ELEKTRIKALPUMP HOUSE"/>
        <s v="PROJECT 1 BPEKERJAAN  ELEKTRIKALWEIGHT HOUSE"/>
        <s v="PROJECT 1 BPEKERJAAN  ELEKTRIKALWORKSHOP"/>
        <s v="PROJECT 1 BPEKERJAAN  ELEKTRIKALGUEST HOUSE"/>
        <s v="PROJECT 1 BPEKERJAAN  ELEKTRIKALPRIVATE HOUSE"/>
        <s v="PROJECT 1 BPEKERJAAN  ELEKTRIKALVVIP HOUSE"/>
        <s v="PROJECT 1 BPEKERJAAN ARSITEKTURDORMITORY FEMALE"/>
        <s v="PROJECT 1 BPEKERJAAN ARSITEKTURDORMITORY MALE"/>
        <s v="PROJECT 1 BPEKERJAAN ARSITEKTURFAMILY STAFF HOUSE"/>
        <s v="PROJECT 1 BPEKERJAAN ARSITEKTURFEED WAREHOUSE"/>
        <s v="PROJECT 1 BPEKERJAAN ARSITEKTURGARDU HUB"/>
        <s v="PROJECT 1 BPEKERJAAN ARSITEKTURGAZEBOO (BY VENDOR)"/>
        <s v="PROJECT 1 BPEKERJAAN ARSITEKTURGUARD HOUSE 1"/>
        <s v="PROJECT 1 BPEKERJAAN ARSITEKTURGUARD HOUSE 2"/>
        <s v="PROJECT 1 BPEKERJAAN ARSITEKTURKANTIN"/>
        <s v="PROJECT 1 BPEKERJAAN ARSITEKTURLABORATORIUM"/>
        <s v="PROJECT 1 BPEKERJAAN ARSITEKTURMAIN GATE"/>
        <s v="PROJECT 1 BPEKERJAAN ARSITEKTURMOSQUE"/>
        <s v="PROJECT 1 BPEKERJAAN ARSITEKTUROFFICE"/>
        <s v="PROJECT 1 BPEKERJAAN ARSITEKTURPUMP HOUSE"/>
        <s v="PROJECT 1 BPEKERJAAN ARSITEKTURTPS"/>
        <s v="PROJECT 1 BPEKERJAAN ARSITEKTURWEIGHT HOUSE"/>
        <s v="PROJECT 1 BPEKERJAAN ARSITEKTURWORKSHOP"/>
        <s v="PROJECT 1 BPEKERJAAN ARSITEKTURGUEST HOUSE"/>
        <s v="PROJECT 1 BPEKERJAAN ARSITEKTURPRIVATE HOUSE"/>
        <s v="PROJECT 1 BPEKERJAAN ARSITEKTURVVIP HOUSE"/>
        <s v="PROJECT 1 BPEKERJAAN MEKANIKALDORMITORY FEMALE"/>
        <s v="PROJECT 1 BPEKERJAAN MEKANIKALDORMITORY MALE"/>
        <s v="PROJECT 1 BPEKERJAAN MEKANIKALFAMILY STAFF HOUSE"/>
        <s v="PROJECT 1 BPEKERJAAN MEKANIKALGUARD HOUSE 1"/>
        <s v="PROJECT 1 BPEKERJAAN MEKANIKALGUARD HOUSE 2"/>
        <s v="PROJECT 1 BPEKERJAAN MEKANIKALKANTIN"/>
        <s v="PROJECT 1 BPEKERJAAN MEKANIKALLABORATORIUM"/>
        <s v="PROJECT 1 BPEKERJAAN MEKANIKALMOSQUE"/>
        <s v="PROJECT 1 BPEKERJAAN MEKANIKALOFFICE"/>
        <s v="PROJECT 1 BPEKERJAAN MEKANIKALWATER TOWER FACILITY AREA"/>
        <s v="PROJECT 1 BPEKERJAAN MEKANIKALWATER TOWER POND AREA"/>
        <s v="PROJECT 1 BPEKERJAAN MEKANIKALGUEST HOUSE"/>
        <s v="PROJECT 1 BPEKERJAAN MEKANIKALPRIVATE HOUSE"/>
        <s v="PROJECT 1 BPEKERJAAN MEKANIKALVVIP HOUSE"/>
        <s v="PROJECT 1 BPEKERJAAN STRUKTURDORMITORY FEMALE"/>
        <s v="PROJECT 1 BPEKERJAAN STRUKTURDORMITORY MALE"/>
        <s v="PROJECT 1 BPEKERJAAN STRUKTURFAMILY STAFF HOUSE"/>
        <s v="PROJECT 1 BPEKERJAAN STRUKTURFEED WAREHOUSE"/>
        <s v="PROJECT 1 BPEKERJAAN STRUKTURGARDU HUB"/>
        <s v="PROJECT 1 BPEKERJAAN STRUKTURGAZEBOO"/>
        <s v="PROJECT 1 BPEKERJAAN STRUKTURGUARD HOUSE 1"/>
        <s v="PROJECT 1 BPEKERJAAN STRUKTURGUARD HOUSE 2"/>
        <s v="PROJECT 1 BPEKERJAAN STRUKTURGUARD TOWER"/>
        <s v="PROJECT 1 BPEKERJAAN STRUKTURKANTIN"/>
        <s v="PROJECT 1 BPEKERJAAN STRUKTURLABORATORIUM"/>
        <s v="PROJECT 1 BPEKERJAAN STRUKTURMAIN GATE"/>
        <s v="PROJECT 1 BPEKERJAAN STRUKTURMOSQUE"/>
        <s v="PROJECT 1 BPEKERJAAN STRUKTUROFFICE"/>
        <s v="PROJECT 1 BPEKERJAAN STRUKTURPUMP HOUSE"/>
        <s v="PROJECT 1 BPEKERJAAN STRUKTURTPS"/>
        <s v="PROJECT 1 BPEKERJAAN STRUKTURWATER TOWER 1"/>
        <s v="PROJECT 1 BPEKERJAAN STRUKTURWEIGHT HOUSE"/>
        <s v="PROJECT 1 BPEKERJAAN STRUKTURWORKSHOP"/>
        <s v="PROJECT 1 BPEKERJAAN STRUKTURGENERAL"/>
        <s v="PROJECT 1 BPEKERJAAN STRUKTURGUEST HOUSE"/>
        <s v="PROJECT 1 BPEKERJAAN STRUKTURPRIVATE HOUSE"/>
        <s v="PROJECT 1 BPEKERJAAN STRUKTURVVIP HOUSE"/>
      </sharedItems>
    </cacheField>
    <cacheField name="[Table1].[PRIORITY].[PRIORITY]" caption="PRIORITY" numFmtId="0" hierarchy="7" level="1">
      <sharedItems count="3">
        <s v="LOW"/>
        <s v="HIGH"/>
        <s v="MEDIUM"/>
      </sharedItems>
    </cacheField>
    <cacheField name="[Table1].[STATUS].[STATUS]" caption="STATUS" numFmtId="0" hierarchy="12" level="1">
      <sharedItems count="5">
        <s v="Belum Mulai"/>
        <s v="Dalam Proses"/>
        <s v="Tunda"/>
        <s v="Selesai"/>
        <s v="Terlambat"/>
      </sharedItems>
    </cacheField>
    <cacheField name="[Table1].[START].[START]" caption="START" numFmtId="0" hierarchy="8" level="1">
      <sharedItems containsSemiMixedTypes="0" containsNonDate="0" containsDate="1" containsString="0" minDate="2024-07-05T00:00:00" maxDate="2025-09-23T00:00:00" count="45">
        <d v="2024-09-09T00:00:00"/>
        <d v="2025-04-07T00:00:00"/>
        <d v="2025-02-10T00:00:00"/>
        <d v="2024-07-08T00:00:00"/>
        <d v="2025-05-05T00:00:00"/>
        <d v="2024-12-16T00:00:00"/>
        <d v="2025-01-13T00:00:00"/>
        <d v="2024-11-11T00:00:00"/>
        <d v="2024-10-21T00:00:00"/>
        <d v="2025-04-28T00:00:00"/>
        <d v="2024-07-05T00:00:00"/>
        <d v="2024-08-11T00:00:00"/>
        <d v="2025-05-26T00:00:00"/>
        <d v="2024-08-26T00:00:00"/>
        <d v="2025-03-10T00:00:00"/>
        <d v="2024-09-30T00:00:00"/>
        <d v="2024-07-22T00:00:00"/>
        <d v="2024-09-23T00:00:00"/>
        <d v="2025-01-20T00:00:00"/>
        <d v="2025-02-03T00:00:00"/>
        <d v="2025-05-12T00:00:00"/>
        <d v="2025-02-24T00:00:00"/>
        <d v="2024-12-23T00:00:00"/>
        <d v="2024-10-14T00:00:00"/>
        <d v="2025-02-17T00:00:00"/>
        <d v="2025-03-17T00:00:00"/>
        <d v="2025-09-01T00:00:00"/>
        <d v="2025-09-22T00:00:00"/>
        <d v="2025-07-07T00:00:00"/>
        <d v="2025-06-30T00:00:00"/>
        <d v="2024-08-12T00:00:00"/>
        <d v="2025-08-25T00:00:00"/>
        <d v="2025-07-28T00:00:00"/>
        <d v="2025-06-16T00:00:00"/>
        <d v="2025-08-11T00:00:00"/>
        <d v="2025-05-19T00:00:00"/>
        <d v="2025-06-02T00:00:00"/>
        <d v="2025-06-23T00:00:00"/>
        <d v="2025-07-21T00:00:00"/>
        <d v="2025-06-09T00:00:00"/>
        <d v="2025-07-14T00:00:00"/>
        <d v="2025-08-04T00:00:00"/>
        <d v="2024-10-28T00:00:00"/>
        <d v="2025-04-21T00:00:00"/>
        <d v="2025-04-15T00:00:00"/>
      </sharedItems>
    </cacheField>
    <cacheField name="[Table1].[PLAN END].[PLAN END]" caption="PLAN END" numFmtId="0" hierarchy="9" level="1">
      <sharedItems containsSemiMixedTypes="0" containsNonDate="0" containsDate="1" containsString="0" minDate="2024-08-10T00:00:00" maxDate="2025-10-13T00:00:00" count="40">
        <d v="2025-04-27T00:00:00"/>
        <d v="2025-06-23T00:00:00"/>
        <d v="2025-06-22T00:00:00"/>
        <d v="2025-03-09T00:00:00"/>
        <d v="2025-08-10T00:00:00"/>
        <d v="2025-04-20T00:00:00"/>
        <d v="2025-05-04T00:00:00"/>
        <d v="2025-06-29T00:00:00"/>
        <d v="2025-06-08T00:00:00"/>
        <d v="2025-06-15T00:00:00"/>
        <d v="2025-02-09T00:00:00"/>
        <d v="2025-05-11T00:00:00"/>
        <d v="2025-09-03T00:00:00"/>
        <d v="2025-01-12T00:00:00"/>
        <d v="2025-06-01T00:00:00"/>
        <d v="2025-04-08T00:00:00"/>
        <d v="2024-08-25T00:00:00"/>
        <d v="2025-04-13T00:00:00"/>
        <d v="2025-02-16T00:00:00"/>
        <d v="2024-12-22T00:00:00"/>
        <d v="2025-01-26T00:00:00"/>
        <d v="2025-08-03T00:00:00"/>
        <d v="2025-08-24T00:00:00"/>
        <d v="2025-09-30T00:00:00"/>
        <d v="2025-07-27T00:00:00"/>
        <d v="2025-07-13T00:00:00"/>
        <d v="2025-10-12T00:00:00"/>
        <d v="2025-09-14T00:00:00"/>
        <d v="2025-07-20T00:00:00"/>
        <d v="2025-08-31T00:00:00"/>
        <d v="2025-09-21T00:00:00"/>
        <d v="2025-05-31T00:00:00"/>
        <d v="2025-09-07T00:00:00"/>
        <d v="2025-06-06T00:00:00"/>
        <d v="2025-07-06T00:00:00"/>
        <d v="2025-08-17T00:00:00"/>
        <d v="2024-08-10T00:00:00"/>
        <d v="2025-05-17T00:00:00"/>
        <d v="2025-08-22T00:00:00"/>
        <d v="2025-05-25T00:00:00"/>
      </sharedItems>
    </cacheField>
    <cacheField name="[Table1].[ACTUAL END].[ACTUAL END]" caption="ACTUAL END" numFmtId="0" hierarchy="10" level="1">
      <sharedItems containsSemiMixedTypes="0" containsNonDate="0" containsDate="1" containsString="0" minDate="2025-04-12T00:00:00" maxDate="2025-04-13T00:00:00" count="1">
        <d v="2025-04-12T00:00:00"/>
      </sharedItems>
    </cacheField>
    <cacheField name="[Table1].[% COMPLETE].[% COMPLETE]" caption="% COMPLETE" numFmtId="0" hierarchy="11" level="1">
      <sharedItems containsString="0" containsBlank="1" containsNumber="1" minValue="0" maxValue="1" count="48">
        <n v="0.20580000000000001"/>
        <n v="4.4999999999999997E-3"/>
        <n v="8.1500000000000003E-2"/>
        <n v="0.2019"/>
        <n v="0.84599999999999997"/>
        <n v="0"/>
        <n v="0.2898"/>
        <n v="9.7999999999999997E-3"/>
        <n v="0.26150000000000001"/>
        <n v="0.16600000000000001"/>
        <n v="7.6799999999999993E-2"/>
        <n v="0.25319999999999998"/>
        <n v="0.99970000000000003"/>
        <n v="0.1203"/>
        <n v="0.72019999999999995"/>
        <n v="0.78769999999999996"/>
        <n v="9.69E-2"/>
        <n v="0.29530000000000001"/>
        <n v="0.19450000000000001"/>
        <n v="0.28070000000000001"/>
        <n v="0.1246"/>
        <m/>
        <n v="0.42799999999999999"/>
        <n v="1.21E-2"/>
        <n v="0.4572"/>
        <n v="0.1056"/>
        <n v="4.7800000000000002E-2"/>
        <n v="0.21909999999999999"/>
        <n v="1"/>
        <n v="0.12518899999999999"/>
        <n v="0.173373"/>
        <n v="0.143345"/>
        <n v="0.31229699999999999"/>
        <n v="7.1660000000000001E-2"/>
        <n v="7.1874999999999994E-2"/>
        <n v="0.23926500000000001"/>
        <n v="0.110397"/>
        <n v="0.16107399999999999"/>
        <n v="0.28550700000000001"/>
        <n v="0.43399100000000002"/>
        <n v="8.6370000000000002E-2"/>
        <n v="0.40779199999999999"/>
        <n v="9.9324999999999997E-2"/>
        <n v="6.2209E-2"/>
        <n v="0.174376"/>
        <n v="0.30740099999999998"/>
        <n v="0.79925100000000004"/>
        <n v="8.8536000000000004E-2"/>
      </sharedItems>
    </cacheField>
    <cacheField name="[Table1].[Project Start].[Project Start]" caption="Project Start" numFmtId="0" hierarchy="13" level="1">
      <sharedItems containsSemiMixedTypes="0" containsNonDate="0" containsDate="1" containsString="0" minDate="2024-07-05T00:00:00" maxDate="2024-08-02T00:00:00" count="2">
        <d v="2024-07-05T00:00:00"/>
        <d v="2024-08-01T00:00:00"/>
      </sharedItems>
    </cacheField>
    <cacheField name="[Table1].[Days to Start].[Days to Start]" caption="Days to Start" numFmtId="0" hierarchy="14" level="1">
      <sharedItems containsSemiMixedTypes="0" containsString="0" containsNumber="1" containsInteger="1" minValue="0" maxValue="417" count="48">
        <n v="66"/>
        <n v="276"/>
        <n v="220"/>
        <n v="3"/>
        <n v="304"/>
        <n v="164"/>
        <n v="192"/>
        <n v="129"/>
        <n v="108"/>
        <n v="297"/>
        <n v="0"/>
        <n v="37"/>
        <n v="325"/>
        <n v="52"/>
        <n v="248"/>
        <n v="87"/>
        <n v="17"/>
        <n v="80"/>
        <n v="199"/>
        <n v="213"/>
        <n v="311"/>
        <n v="234"/>
        <n v="171"/>
        <n v="101"/>
        <n v="227"/>
        <n v="255"/>
        <n v="396"/>
        <n v="417"/>
        <n v="340"/>
        <n v="333"/>
        <n v="11"/>
        <n v="389"/>
        <n v="361"/>
        <n v="319"/>
        <n v="375"/>
        <n v="291"/>
        <n v="305"/>
        <n v="326"/>
        <n v="354"/>
        <n v="312"/>
        <n v="347"/>
        <n v="298"/>
        <n v="368"/>
        <n v="270"/>
        <n v="88"/>
        <n v="263"/>
        <n v="257"/>
        <n v="277"/>
      </sharedItems>
      <extLst>
        <ext xmlns:x15="http://schemas.microsoft.com/office/spreadsheetml/2010/11/main" uri="{4F2E5C28-24EA-4eb8-9CBF-B6C8F9C3D259}">
          <x15:cachedUniqueNames>
            <x15:cachedUniqueName index="0" name="[Table1].[Days to Start].&amp;[66]"/>
            <x15:cachedUniqueName index="1" name="[Table1].[Days to Start].&amp;[276]"/>
            <x15:cachedUniqueName index="2" name="[Table1].[Days to Start].&amp;[220]"/>
            <x15:cachedUniqueName index="3" name="[Table1].[Days to Start].&amp;[3]"/>
            <x15:cachedUniqueName index="4" name="[Table1].[Days to Start].&amp;[304]"/>
            <x15:cachedUniqueName index="5" name="[Table1].[Days to Start].&amp;[164]"/>
            <x15:cachedUniqueName index="6" name="[Table1].[Days to Start].&amp;[192]"/>
            <x15:cachedUniqueName index="7" name="[Table1].[Days to Start].&amp;[129]"/>
            <x15:cachedUniqueName index="8" name="[Table1].[Days to Start].&amp;[108]"/>
            <x15:cachedUniqueName index="9" name="[Table1].[Days to Start].&amp;[297]"/>
            <x15:cachedUniqueName index="10" name="[Table1].[Days to Start].&amp;[0]"/>
            <x15:cachedUniqueName index="11" name="[Table1].[Days to Start].&amp;[37]"/>
            <x15:cachedUniqueName index="12" name="[Table1].[Days to Start].&amp;[325]"/>
            <x15:cachedUniqueName index="13" name="[Table1].[Days to Start].&amp;[52]"/>
            <x15:cachedUniqueName index="14" name="[Table1].[Days to Start].&amp;[248]"/>
            <x15:cachedUniqueName index="15" name="[Table1].[Days to Start].&amp;[87]"/>
            <x15:cachedUniqueName index="16" name="[Table1].[Days to Start].&amp;[17]"/>
            <x15:cachedUniqueName index="17" name="[Table1].[Days to Start].&amp;[80]"/>
            <x15:cachedUniqueName index="18" name="[Table1].[Days to Start].&amp;[199]"/>
            <x15:cachedUniqueName index="19" name="[Table1].[Days to Start].&amp;[213]"/>
            <x15:cachedUniqueName index="20" name="[Table1].[Days to Start].&amp;[311]"/>
            <x15:cachedUniqueName index="21" name="[Table1].[Days to Start].&amp;[234]"/>
            <x15:cachedUniqueName index="22" name="[Table1].[Days to Start].&amp;[171]"/>
            <x15:cachedUniqueName index="23" name="[Table1].[Days to Start].&amp;[101]"/>
            <x15:cachedUniqueName index="24" name="[Table1].[Days to Start].&amp;[227]"/>
            <x15:cachedUniqueName index="25" name="[Table1].[Days to Start].&amp;[255]"/>
            <x15:cachedUniqueName index="26" name="[Table1].[Days to Start].&amp;[396]"/>
            <x15:cachedUniqueName index="27" name="[Table1].[Days to Start].&amp;[417]"/>
            <x15:cachedUniqueName index="28" name="[Table1].[Days to Start].&amp;[340]"/>
            <x15:cachedUniqueName index="29" name="[Table1].[Days to Start].&amp;[333]"/>
            <x15:cachedUniqueName index="30" name="[Table1].[Days to Start].&amp;[11]"/>
            <x15:cachedUniqueName index="31" name="[Table1].[Days to Start].&amp;[389]"/>
            <x15:cachedUniqueName index="32" name="[Table1].[Days to Start].&amp;[361]"/>
            <x15:cachedUniqueName index="33" name="[Table1].[Days to Start].&amp;[319]"/>
            <x15:cachedUniqueName index="34" name="[Table1].[Days to Start].&amp;[375]"/>
            <x15:cachedUniqueName index="35" name="[Table1].[Days to Start].&amp;[291]"/>
            <x15:cachedUniqueName index="36" name="[Table1].[Days to Start].&amp;[305]"/>
            <x15:cachedUniqueName index="37" name="[Table1].[Days to Start].&amp;[326]"/>
            <x15:cachedUniqueName index="38" name="[Table1].[Days to Start].&amp;[354]"/>
            <x15:cachedUniqueName index="39" name="[Table1].[Days to Start].&amp;[312]"/>
            <x15:cachedUniqueName index="40" name="[Table1].[Days to Start].&amp;[347]"/>
            <x15:cachedUniqueName index="41" name="[Table1].[Days to Start].&amp;[298]"/>
            <x15:cachedUniqueName index="42" name="[Table1].[Days to Start].&amp;[368]"/>
            <x15:cachedUniqueName index="43" name="[Table1].[Days to Start].&amp;[270]"/>
            <x15:cachedUniqueName index="44" name="[Table1].[Days to Start].&amp;[88]"/>
            <x15:cachedUniqueName index="45" name="[Table1].[Days to Start].&amp;[263]"/>
            <x15:cachedUniqueName index="46" name="[Table1].[Days to Start].&amp;[257]"/>
            <x15:cachedUniqueName index="47" name="[Table1].[Days to Start].&amp;[277]"/>
          </x15:cachedUniqueNames>
        </ext>
      </extLst>
    </cacheField>
    <cacheField name="[Table1].[Complete (Yang sudah complete dalam satuan hari)].[Complete (Yang sudah complete dalam satuan hari)]" caption="Complete (Yang sudah complete dalam satuan hari)" numFmtId="0" hierarchy="15" level="1">
      <sharedItems containsSemiMixedTypes="0" containsString="0" containsNumber="1" minValue="-4.6319929999999996" maxValue="426" count="47">
        <n v="47.334000000000003"/>
        <n v="0.34649999999999997"/>
        <n v="6.194"/>
        <n v="5.4512999999999998"/>
        <n v="336.70799999999997"/>
        <n v="0"/>
        <n v="7.8246000000000002"/>
        <n v="0.2646"/>
        <n v="87.602500000000006"/>
        <n v="31.208000000000002"/>
        <n v="4.2239999999999993"/>
        <n v="6.8363999999999994"/>
        <n v="89.972999999999999"/>
        <n v="23.458500000000001"/>
        <n v="306.08499999999998"/>
        <n v="121.30579999999999"/>
        <n v="17.538900000000002"/>
        <n v="74.1203"/>
        <n v="5.2515000000000001"/>
        <n v="7.5789"/>
        <n v="3.6133999999999999"/>
        <n v="125.404"/>
        <n v="4.0534999999999997"/>
        <n v="41.147999999999996"/>
        <n v="3.5903999999999998"/>
        <n v="7.9826000000000006"/>
        <n v="19.718999999999998"/>
        <n v="426"/>
        <n v="-4.6319929999999996"/>
        <n v="10.749126"/>
        <n v="6.88056"/>
        <n v="34.664966999999997"/>
        <n v="20.494759999999999"/>
        <n v="8.984375"/>
        <n v="12.920310000000001"/>
        <n v="3.5327039999999998"/>
        <n v="3.2214799999999997"/>
        <n v="15.702885"/>
        <n v="39.059190000000001"/>
        <n v="8.8961100000000002"/>
        <n v="39.148032000000001"/>
        <n v="6.8534249999999997"/>
        <n v="6.0342729999999998"/>
        <n v="3.48752"/>
        <n v="21.210668999999999"/>
        <n v="71.932590000000005"/>
        <n v="12.217968000000001"/>
      </sharedItems>
    </cacheField>
    <cacheField name="[Table1].[Incomplete (sisa HK)].[Incomplete (sisa HK)]" caption="Incomplete (sisa HK)" numFmtId="0" hierarchy="16" level="1">
      <sharedItems containsSemiMixedTypes="0" containsString="0" containsNumber="1" minValue="-317" maxValue="426" count="76">
        <n v="182.666"/>
        <n v="76.653499999999994"/>
        <n v="69.805999999999997"/>
        <n v="21.5487"/>
        <n v="61.29200000000003"/>
        <n v="13"/>
        <n v="19.1754"/>
        <n v="26.735399999999998"/>
        <n v="76"/>
        <n v="55"/>
        <n v="247.39749999999998"/>
        <n v="156.792"/>
        <n v="69"/>
        <n v="50.776000000000003"/>
        <n v="20.163600000000002"/>
        <n v="2.7000000000001023E-2"/>
        <n v="171.54149999999998"/>
        <n v="27"/>
        <n v="118.91500000000002"/>
        <n v="32.694200000000009"/>
        <n v="163.46109999999999"/>
        <n v="20"/>
        <n v="176.87970000000001"/>
        <n v="21.7485"/>
        <n v="19.421099999999999"/>
        <n v="25.386600000000001"/>
        <n v="132"/>
        <n v="51"/>
        <n v="62"/>
        <n v="167.596"/>
        <n v="188"/>
        <n v="330.94650000000001"/>
        <n v="118"/>
        <n v="48.852000000000004"/>
        <n v="153"/>
        <n v="146"/>
        <n v="34"/>
        <n v="41"/>
        <n v="111"/>
        <n v="30.409600000000001"/>
        <n v="139"/>
        <n v="159.01740000000001"/>
        <n v="70.281000000000006"/>
        <n v="237"/>
        <n v="-8"/>
        <n v="29"/>
        <n v="8"/>
        <n v="0"/>
        <n v="426"/>
        <n v="-32.368006999999999"/>
        <n v="85"/>
        <n v="18"/>
        <n v="51.250873999999996"/>
        <n v="41.119439999999997"/>
        <n v="48"/>
        <n v="-317"/>
        <n v="64"/>
        <n v="6"/>
        <n v="76.33503300000001"/>
        <n v="265.50524000000001"/>
        <n v="116.015625"/>
        <n v="41.079689999999999"/>
        <n v="28.467296000000001"/>
        <n v="16.77852"/>
        <n v="39.297114999999998"/>
        <n v="50.940809999999999"/>
        <n v="94.103890000000007"/>
        <n v="116"/>
        <n v="56.851967999999999"/>
        <n v="62.146574999999999"/>
        <n v="90.965727000000001"/>
        <n v="16.51248"/>
        <n v="47.789331000000004"/>
        <n v="18.067409999999995"/>
        <n v="335"/>
        <n v="125.782032"/>
      </sharedItems>
    </cacheField>
    <cacheField name="[Table1].[Slippage].[Slippage]" caption="Slippage" numFmtId="0" hierarchy="17" level="1">
      <sharedItems containsSemiMixedTypes="0" containsString="0" containsNumber="1" containsInteger="1" minValue="-183" maxValue="245" count="40">
        <n v="-15"/>
        <n v="-72"/>
        <n v="-71"/>
        <n v="34"/>
        <n v="-120"/>
        <n v="-8"/>
        <n v="-22"/>
        <n v="-78"/>
        <n v="-57"/>
        <n v="-64"/>
        <n v="62"/>
        <n v="-29"/>
        <n v="-144"/>
        <n v="90"/>
        <n v="-50"/>
        <n v="4"/>
        <n v="230"/>
        <n v="-1"/>
        <n v="55"/>
        <n v="111"/>
        <n v="76"/>
        <n v="-113"/>
        <n v="-134"/>
        <n v="-171"/>
        <n v="-106"/>
        <n v="-92"/>
        <n v="-183"/>
        <n v="-155"/>
        <n v="-99"/>
        <n v="-141"/>
        <n v="-162"/>
        <n v="-49"/>
        <n v="-148"/>
        <n v="-55"/>
        <n v="-85"/>
        <n v="-127"/>
        <n v="245"/>
        <n v="-35"/>
        <n v="-132"/>
        <n v="-43"/>
      </sharedItems>
      <extLst>
        <ext xmlns:x15="http://schemas.microsoft.com/office/spreadsheetml/2010/11/main" uri="{4F2E5C28-24EA-4eb8-9CBF-B6C8F9C3D259}">
          <x15:cachedUniqueNames>
            <x15:cachedUniqueName index="0" name="[Table1].[Slippage].&amp;[-15]"/>
            <x15:cachedUniqueName index="1" name="[Table1].[Slippage].&amp;[-72]"/>
            <x15:cachedUniqueName index="2" name="[Table1].[Slippage].&amp;[-71]"/>
            <x15:cachedUniqueName index="3" name="[Table1].[Slippage].&amp;[34]"/>
            <x15:cachedUniqueName index="4" name="[Table1].[Slippage].&amp;[-120]"/>
            <x15:cachedUniqueName index="5" name="[Table1].[Slippage].&amp;[-8]"/>
            <x15:cachedUniqueName index="6" name="[Table1].[Slippage].&amp;[-22]"/>
            <x15:cachedUniqueName index="7" name="[Table1].[Slippage].&amp;[-78]"/>
            <x15:cachedUniqueName index="8" name="[Table1].[Slippage].&amp;[-57]"/>
            <x15:cachedUniqueName index="9" name="[Table1].[Slippage].&amp;[-64]"/>
            <x15:cachedUniqueName index="10" name="[Table1].[Slippage].&amp;[62]"/>
            <x15:cachedUniqueName index="11" name="[Table1].[Slippage].&amp;[-29]"/>
            <x15:cachedUniqueName index="12" name="[Table1].[Slippage].&amp;[-144]"/>
            <x15:cachedUniqueName index="13" name="[Table1].[Slippage].&amp;[90]"/>
            <x15:cachedUniqueName index="14" name="[Table1].[Slippage].&amp;[-50]"/>
            <x15:cachedUniqueName index="15" name="[Table1].[Slippage].&amp;[4]"/>
            <x15:cachedUniqueName index="16" name="[Table1].[Slippage].&amp;[230]"/>
            <x15:cachedUniqueName index="17" name="[Table1].[Slippage].&amp;[-1]"/>
            <x15:cachedUniqueName index="18" name="[Table1].[Slippage].&amp;[55]"/>
            <x15:cachedUniqueName index="19" name="[Table1].[Slippage].&amp;[111]"/>
            <x15:cachedUniqueName index="20" name="[Table1].[Slippage].&amp;[76]"/>
            <x15:cachedUniqueName index="21" name="[Table1].[Slippage].&amp;[-113]"/>
            <x15:cachedUniqueName index="22" name="[Table1].[Slippage].&amp;[-134]"/>
            <x15:cachedUniqueName index="23" name="[Table1].[Slippage].&amp;[-171]"/>
            <x15:cachedUniqueName index="24" name="[Table1].[Slippage].&amp;[-106]"/>
            <x15:cachedUniqueName index="25" name="[Table1].[Slippage].&amp;[-92]"/>
            <x15:cachedUniqueName index="26" name="[Table1].[Slippage].&amp;[-183]"/>
            <x15:cachedUniqueName index="27" name="[Table1].[Slippage].&amp;[-155]"/>
            <x15:cachedUniqueName index="28" name="[Table1].[Slippage].&amp;[-99]"/>
            <x15:cachedUniqueName index="29" name="[Table1].[Slippage].&amp;[-141]"/>
            <x15:cachedUniqueName index="30" name="[Table1].[Slippage].&amp;[-162]"/>
            <x15:cachedUniqueName index="31" name="[Table1].[Slippage].&amp;[-49]"/>
            <x15:cachedUniqueName index="32" name="[Table1].[Slippage].&amp;[-148]"/>
            <x15:cachedUniqueName index="33" name="[Table1].[Slippage].&amp;[-55]"/>
            <x15:cachedUniqueName index="34" name="[Table1].[Slippage].&amp;[-85]"/>
            <x15:cachedUniqueName index="35" name="[Table1].[Slippage].&amp;[-127]"/>
            <x15:cachedUniqueName index="36" name="[Table1].[Slippage].&amp;[245]"/>
            <x15:cachedUniqueName index="37" name="[Table1].[Slippage].&amp;[-35]"/>
            <x15:cachedUniqueName index="38" name="[Table1].[Slippage].&amp;[-132]"/>
            <x15:cachedUniqueName index="39" name="[Table1].[Slippage].&amp;[-43]"/>
          </x15:cachedUniqueNames>
        </ext>
      </extLst>
    </cacheField>
    <cacheField name="[Table1].[Plan Days].[Plan Days]" caption="Plan Days" numFmtId="0" hierarchy="18" level="1">
      <sharedItems containsSemiMixedTypes="0" containsString="0" containsNumber="1" containsInteger="1" minValue="-317" maxValue="426" count="50">
        <n v="230"/>
        <n v="77"/>
        <n v="76"/>
        <n v="27"/>
        <n v="398"/>
        <n v="13"/>
        <n v="55"/>
        <n v="335"/>
        <n v="188"/>
        <n v="69"/>
        <n v="90"/>
        <n v="195"/>
        <n v="425"/>
        <n v="154"/>
        <n v="181"/>
        <n v="20"/>
        <n v="251"/>
        <n v="29"/>
        <n v="132"/>
        <n v="51"/>
        <n v="62"/>
        <n v="293"/>
        <n v="118"/>
        <n v="153"/>
        <n v="146"/>
        <n v="34"/>
        <n v="41"/>
        <n v="111"/>
        <n v="139"/>
        <n v="167"/>
        <n v="237"/>
        <n v="-8"/>
        <n v="8"/>
        <n v="426"/>
        <n v="-37"/>
        <n v="85"/>
        <n v="18"/>
        <n v="48"/>
        <n v="-317"/>
        <n v="64"/>
        <n v="6"/>
        <n v="286"/>
        <n v="125"/>
        <n v="54"/>
        <n v="32"/>
        <n v="103"/>
        <n v="116"/>
        <n v="96"/>
        <n v="97"/>
        <n v="138"/>
      </sharedItems>
      <extLst>
        <ext xmlns:x15="http://schemas.microsoft.com/office/spreadsheetml/2010/11/main" uri="{4F2E5C28-24EA-4eb8-9CBF-B6C8F9C3D259}">
          <x15:cachedUniqueNames>
            <x15:cachedUniqueName index="0" name="[Table1].[Plan Days].&amp;[230]"/>
            <x15:cachedUniqueName index="1" name="[Table1].[Plan Days].&amp;[77]"/>
            <x15:cachedUniqueName index="2" name="[Table1].[Plan Days].&amp;[76]"/>
            <x15:cachedUniqueName index="3" name="[Table1].[Plan Days].&amp;[27]"/>
            <x15:cachedUniqueName index="4" name="[Table1].[Plan Days].&amp;[398]"/>
            <x15:cachedUniqueName index="5" name="[Table1].[Plan Days].&amp;[13]"/>
            <x15:cachedUniqueName index="6" name="[Table1].[Plan Days].&amp;[55]"/>
            <x15:cachedUniqueName index="7" name="[Table1].[Plan Days].&amp;[335]"/>
            <x15:cachedUniqueName index="8" name="[Table1].[Plan Days].&amp;[188]"/>
            <x15:cachedUniqueName index="9" name="[Table1].[Plan Days].&amp;[69]"/>
            <x15:cachedUniqueName index="10" name="[Table1].[Plan Days].&amp;[90]"/>
            <x15:cachedUniqueName index="11" name="[Table1].[Plan Days].&amp;[195]"/>
            <x15:cachedUniqueName index="12" name="[Table1].[Plan Days].&amp;[425]"/>
            <x15:cachedUniqueName index="13" name="[Table1].[Plan Days].&amp;[154]"/>
            <x15:cachedUniqueName index="14" name="[Table1].[Plan Days].&amp;[181]"/>
            <x15:cachedUniqueName index="15" name="[Table1].[Plan Days].&amp;[20]"/>
            <x15:cachedUniqueName index="16" name="[Table1].[Plan Days].&amp;[251]"/>
            <x15:cachedUniqueName index="17" name="[Table1].[Plan Days].&amp;[29]"/>
            <x15:cachedUniqueName index="18" name="[Table1].[Plan Days].&amp;[132]"/>
            <x15:cachedUniqueName index="19" name="[Table1].[Plan Days].&amp;[51]"/>
            <x15:cachedUniqueName index="20" name="[Table1].[Plan Days].&amp;[62]"/>
            <x15:cachedUniqueName index="21" name="[Table1].[Plan Days].&amp;[293]"/>
            <x15:cachedUniqueName index="22" name="[Table1].[Plan Days].&amp;[118]"/>
            <x15:cachedUniqueName index="23" name="[Table1].[Plan Days].&amp;[153]"/>
            <x15:cachedUniqueName index="24" name="[Table1].[Plan Days].&amp;[146]"/>
            <x15:cachedUniqueName index="25" name="[Table1].[Plan Days].&amp;[34]"/>
            <x15:cachedUniqueName index="26" name="[Table1].[Plan Days].&amp;[41]"/>
            <x15:cachedUniqueName index="27" name="[Table1].[Plan Days].&amp;[111]"/>
            <x15:cachedUniqueName index="28" name="[Table1].[Plan Days].&amp;[139]"/>
            <x15:cachedUniqueName index="29" name="[Table1].[Plan Days].&amp;[167]"/>
            <x15:cachedUniqueName index="30" name="[Table1].[Plan Days].&amp;[237]"/>
            <x15:cachedUniqueName index="31" name="[Table1].[Plan Days].&amp;[-8]"/>
            <x15:cachedUniqueName index="32" name="[Table1].[Plan Days].&amp;[8]"/>
            <x15:cachedUniqueName index="33" name="[Table1].[Plan Days].&amp;[426]"/>
            <x15:cachedUniqueName index="34" name="[Table1].[Plan Days].&amp;[-37]"/>
            <x15:cachedUniqueName index="35" name="[Table1].[Plan Days].&amp;[85]"/>
            <x15:cachedUniqueName index="36" name="[Table1].[Plan Days].&amp;[18]"/>
            <x15:cachedUniqueName index="37" name="[Table1].[Plan Days].&amp;[48]"/>
            <x15:cachedUniqueName index="38" name="[Table1].[Plan Days].&amp;[-317]"/>
            <x15:cachedUniqueName index="39" name="[Table1].[Plan Days].&amp;[64]"/>
            <x15:cachedUniqueName index="40" name="[Table1].[Plan Days].&amp;[6]"/>
            <x15:cachedUniqueName index="41" name="[Table1].[Plan Days].&amp;[286]"/>
            <x15:cachedUniqueName index="42" name="[Table1].[Plan Days].&amp;[125]"/>
            <x15:cachedUniqueName index="43" name="[Table1].[Plan Days].&amp;[54]"/>
            <x15:cachedUniqueName index="44" name="[Table1].[Plan Days].&amp;[32]"/>
            <x15:cachedUniqueName index="45" name="[Table1].[Plan Days].&amp;[103]"/>
            <x15:cachedUniqueName index="46" name="[Table1].[Plan Days].&amp;[116]"/>
            <x15:cachedUniqueName index="47" name="[Table1].[Plan Days].&amp;[96]"/>
            <x15:cachedUniqueName index="48" name="[Table1].[Plan Days].&amp;[97]"/>
            <x15:cachedUniqueName index="49" name="[Table1].[Plan Days].&amp;[138]"/>
          </x15:cachedUniqueNames>
        </ext>
      </extLst>
    </cacheField>
    <cacheField name="[Table1].[SISA DURASI KONTRAK].[SISA DURASI KONTRAK]" caption="SISA DURASI KONTRAK" numFmtId="0" hierarchy="19" level="1">
      <sharedItems containsSemiMixedTypes="0" containsString="0" containsNumber="1" containsInteger="1" minValue="-278" maxValue="151" count="40">
        <n v="-18"/>
        <n v="40"/>
        <n v="39"/>
        <n v="-67"/>
        <n v="88"/>
        <n v="-25"/>
        <n v="-11"/>
        <n v="46"/>
        <n v="25"/>
        <n v="32"/>
        <n v="-95"/>
        <n v="-4"/>
        <n v="112"/>
        <n v="-123"/>
        <n v="18"/>
        <n v="-37"/>
        <n v="0"/>
        <n v="-32"/>
        <n v="-88"/>
        <n v="-144"/>
        <n v="-109"/>
        <n v="81"/>
        <n v="102"/>
        <n v="139"/>
        <n v="74"/>
        <n v="60"/>
        <n v="151"/>
        <n v="123"/>
        <n v="67"/>
        <n v="109"/>
        <n v="130"/>
        <n v="17"/>
        <n v="116"/>
        <n v="23"/>
        <n v="53"/>
        <n v="95"/>
        <n v="-278"/>
        <n v="3"/>
        <n v="100"/>
        <n v="11"/>
      </sharedItems>
      <extLst>
        <ext xmlns:x15="http://schemas.microsoft.com/office/spreadsheetml/2010/11/main" uri="{4F2E5C28-24EA-4eb8-9CBF-B6C8F9C3D259}">
          <x15:cachedUniqueNames>
            <x15:cachedUniqueName index="0" name="[Table1].[SISA DURASI KONTRAK].&amp;[-18]"/>
            <x15:cachedUniqueName index="1" name="[Table1].[SISA DURASI KONTRAK].&amp;[40]"/>
            <x15:cachedUniqueName index="2" name="[Table1].[SISA DURASI KONTRAK].&amp;[39]"/>
            <x15:cachedUniqueName index="3" name="[Table1].[SISA DURASI KONTRAK].&amp;[-67]"/>
            <x15:cachedUniqueName index="4" name="[Table1].[SISA DURASI KONTRAK].&amp;[88]"/>
            <x15:cachedUniqueName index="5" name="[Table1].[SISA DURASI KONTRAK].&amp;[-25]"/>
            <x15:cachedUniqueName index="6" name="[Table1].[SISA DURASI KONTRAK].&amp;[-11]"/>
            <x15:cachedUniqueName index="7" name="[Table1].[SISA DURASI KONTRAK].&amp;[46]"/>
            <x15:cachedUniqueName index="8" name="[Table1].[SISA DURASI KONTRAK].&amp;[25]"/>
            <x15:cachedUniqueName index="9" name="[Table1].[SISA DURASI KONTRAK].&amp;[32]"/>
            <x15:cachedUniqueName index="10" name="[Table1].[SISA DURASI KONTRAK].&amp;[-95]"/>
            <x15:cachedUniqueName index="11" name="[Table1].[SISA DURASI KONTRAK].&amp;[-4]"/>
            <x15:cachedUniqueName index="12" name="[Table1].[SISA DURASI KONTRAK].&amp;[112]"/>
            <x15:cachedUniqueName index="13" name="[Table1].[SISA DURASI KONTRAK].&amp;[-123]"/>
            <x15:cachedUniqueName index="14" name="[Table1].[SISA DURASI KONTRAK].&amp;[18]"/>
            <x15:cachedUniqueName index="15" name="[Table1].[SISA DURASI KONTRAK].&amp;[-37]"/>
            <x15:cachedUniqueName index="16" name="[Table1].[SISA DURASI KONTRAK].&amp;[0]"/>
            <x15:cachedUniqueName index="17" name="[Table1].[SISA DURASI KONTRAK].&amp;[-32]"/>
            <x15:cachedUniqueName index="18" name="[Table1].[SISA DURASI KONTRAK].&amp;[-88]"/>
            <x15:cachedUniqueName index="19" name="[Table1].[SISA DURASI KONTRAK].&amp;[-144]"/>
            <x15:cachedUniqueName index="20" name="[Table1].[SISA DURASI KONTRAK].&amp;[-109]"/>
            <x15:cachedUniqueName index="21" name="[Table1].[SISA DURASI KONTRAK].&amp;[81]"/>
            <x15:cachedUniqueName index="22" name="[Table1].[SISA DURASI KONTRAK].&amp;[102]"/>
            <x15:cachedUniqueName index="23" name="[Table1].[SISA DURASI KONTRAK].&amp;[139]"/>
            <x15:cachedUniqueName index="24" name="[Table1].[SISA DURASI KONTRAK].&amp;[74]"/>
            <x15:cachedUniqueName index="25" name="[Table1].[SISA DURASI KONTRAK].&amp;[60]"/>
            <x15:cachedUniqueName index="26" name="[Table1].[SISA DURASI KONTRAK].&amp;[151]"/>
            <x15:cachedUniqueName index="27" name="[Table1].[SISA DURASI KONTRAK].&amp;[123]"/>
            <x15:cachedUniqueName index="28" name="[Table1].[SISA DURASI KONTRAK].&amp;[67]"/>
            <x15:cachedUniqueName index="29" name="[Table1].[SISA DURASI KONTRAK].&amp;[109]"/>
            <x15:cachedUniqueName index="30" name="[Table1].[SISA DURASI KONTRAK].&amp;[130]"/>
            <x15:cachedUniqueName index="31" name="[Table1].[SISA DURASI KONTRAK].&amp;[17]"/>
            <x15:cachedUniqueName index="32" name="[Table1].[SISA DURASI KONTRAK].&amp;[116]"/>
            <x15:cachedUniqueName index="33" name="[Table1].[SISA DURASI KONTRAK].&amp;[23]"/>
            <x15:cachedUniqueName index="34" name="[Table1].[SISA DURASI KONTRAK].&amp;[53]"/>
            <x15:cachedUniqueName index="35" name="[Table1].[SISA DURASI KONTRAK].&amp;[95]"/>
            <x15:cachedUniqueName index="36" name="[Table1].[SISA DURASI KONTRAK].&amp;[-278]"/>
            <x15:cachedUniqueName index="37" name="[Table1].[SISA DURASI KONTRAK].&amp;[3]"/>
            <x15:cachedUniqueName index="38" name="[Table1].[SISA DURASI KONTRAK].&amp;[100]"/>
            <x15:cachedUniqueName index="39" name="[Table1].[SISA DURASI KONTRAK].&amp;[11]"/>
          </x15:cachedUniqueNames>
        </ext>
      </extLst>
    </cacheField>
    <cacheField name="[Table1].[BOBOT].[BOBOT]" caption="BOBOT" numFmtId="0" hierarchy="20" level="1">
      <sharedItems containsSemiMixedTypes="0" containsString="0" containsNumber="1" minValue="0" maxValue="33.058446215526629" count="100">
        <n v="6.3041469860199054E-2"/>
        <n v="0.10777677087659648"/>
        <n v="8.2318386059768451E-3"/>
        <n v="3.5386814494663736E-2"/>
        <n v="0.24445340046690409"/>
        <n v="0.39134230671971154"/>
        <n v="1.3834064445609398"/>
        <n v="0.24341470950651456"/>
        <n v="1.6500421520262731"/>
        <n v="6.7954571404563111E-2"/>
        <n v="18.96429322855024"/>
        <n v="0.58542108403682003"/>
        <n v="1.4876499045579906E-2"/>
        <n v="2.1882553326908354E-2"/>
        <n v="0.10433791562790558"/>
        <n v="3.9250044561777282E-2"/>
        <n v="1.9866670170786576"/>
        <n v="4.9777015190575383E-2"/>
        <n v="0.17748202368678323"/>
        <n v="3.8286127140760531"/>
        <n v="1.8586563945729366"/>
        <n v="8.0826749208230453"/>
        <n v="4.8861619889981514E-2"/>
        <n v="2.1938359438979802"/>
        <n v="6.4714074693689341"/>
        <n v="0.45069827803129847"/>
        <n v="1.8581913281290774"/>
        <n v="0.79194964416177871"/>
        <n v="0"/>
        <n v="0.42275200889415104"/>
        <n v="0.74004960479265314"/>
        <n v="1.8989416148357232"/>
        <n v="5.4312137246679076E-2"/>
        <n v="33.058446215526629"/>
        <n v="0.61599151131979568"/>
        <n v="1.4899400056670535"/>
        <n v="2.0404487343946266E-2"/>
        <n v="0.4156489033720388"/>
        <n v="2.3371433481226382E-2"/>
        <n v="0.34221449233860612"/>
        <n v="0.22890573488117585"/>
        <n v="7.4966605347794035E-2"/>
        <n v="8.1747544717989548E-2"/>
        <n v="1.2091683970173784E-2"/>
        <n v="4.396791761852549E-2"/>
        <n v="2.2129086244257725"/>
        <n v="0.11596582079047627"/>
        <n v="2.9187755059895788"/>
        <n v="0.7163956909384217"/>
        <n v="2.788276283922893"/>
        <n v="0.65729302337862683"/>
        <n v="2.2106399922458855"/>
        <n v="1.1429745636452144"/>
        <n v="1.3021928291029847"/>
        <n v="0.45616355925610708"/>
        <n v="0.83220228058553414"/>
        <n v="0.86888955106354271"/>
        <n v="1.9101722387327178"/>
        <n v="2.3615133681493417"/>
        <n v="1.1353862689916343"/>
        <n v="0.94089880391742786"/>
        <n v="1.2772542166873568"/>
        <n v="1.1364470150796924"/>
        <n v="2.1434231234710972"/>
        <n v="7.1455552805644906"/>
        <n v="2.6947696149272917"/>
        <n v="0.47544300629915759"/>
        <n v="0.3705846265159719"/>
        <n v="2.1250737260073151"/>
        <n v="1.9262225609604624"/>
        <n v="0.45089754003550009"/>
        <n v="4.2091892986185098"/>
        <n v="0.46782862216660642"/>
        <n v="0.66829826225735345"/>
        <n v="0.67906690555318538"/>
        <n v="2.2141421850391501"/>
        <n v="7.4012273158472057"/>
        <n v="0.1502798023901277"/>
        <n v="0.53563667137898285"/>
        <n v="0.31365570942757215"/>
        <n v="0.12529658962134113"/>
        <n v="0.1640586615913901"/>
        <n v="0.41311075421685678"/>
        <n v="0.71590581972999912"/>
        <n v="1.2317038245452467"/>
        <n v="4.341217820948339"/>
        <n v="1.2842274814527748"/>
        <n v="7.3157389496987042"/>
        <n v="0.87755848995820385"/>
        <n v="1.2874256064363331E-2"/>
        <n v="0.90362130154493769"/>
        <n v="1.5818776119585585"/>
        <n v="1.2678290518311721"/>
        <n v="0.35948495436649136"/>
        <n v="3.3921463524873796"/>
        <n v="0.94074024135300072"/>
        <n v="1.1565364385446064"/>
        <n v="5.6463899562994637"/>
        <n v="6.1841913050091657"/>
        <n v="7.3681118933140155"/>
      </sharedItems>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0"/>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2" memberValueDatatype="130" unbalanced="0">
      <fieldsUsage count="2">
        <fieldUsage x="-1"/>
        <fieldUsage x="1"/>
      </fieldsUsage>
    </cacheHierarchy>
    <cacheHierarchy uniqueName="[Table1].[JENIS PEKERJAAN]" caption="JENIS PEKERJAAN" attribute="1" defaultMemberUniqueName="[Table1].[JENIS PEKERJAAN].[All]" allUniqueName="[Table1].[JENIS PEKERJAAN].[All]" dimensionUniqueName="[Table1]" displayFolder="" count="2" memberValueDatatype="130" unbalanced="0">
      <fieldsUsage count="2">
        <fieldUsage x="-1"/>
        <fieldUsage x="2"/>
      </fieldsUsage>
    </cacheHierarchy>
    <cacheHierarchy uniqueName="[Table1].[AREA PEKERJAAN]" caption="AREA PEKERJAAN" attribute="1" defaultMemberUniqueName="[Table1].[AREA PEKERJAAN].[All]" allUniqueName="[Table1].[AREA PEKERJAAN].[All]" dimensionUniqueName="[Table1]" displayFolder="" count="2" memberValueDatatype="130" unbalanced="0">
      <fieldsUsage count="2">
        <fieldUsage x="-1"/>
        <fieldUsage x="3"/>
      </fieldsUsage>
    </cacheHierarchy>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4"/>
      </fieldsUsage>
    </cacheHierarchy>
    <cacheHierarchy uniqueName="[Table1].[CONCATE PEKERJAAN]" caption="CONCATE PEKERJAAN" attribute="1" defaultMemberUniqueName="[Table1].[CONCATE PEKERJAAN].[All]" allUniqueName="[Table1].[CONCATE PEKERJAAN].[All]" dimensionUniqueName="[Table1]" displayFolder="" count="2" memberValueDatatype="130" unbalanced="0">
      <fieldsUsage count="2">
        <fieldUsage x="-1"/>
        <fieldUsage x="5"/>
      </fieldsUsage>
    </cacheHierarchy>
    <cacheHierarchy uniqueName="[Table1].[PRIORITY]" caption="PRIORITY" attribute="1" defaultMemberUniqueName="[Table1].[PRIORITY].[All]" allUniqueName="[Table1].[PRIORITY].[All]" dimensionUniqueName="[Table1]" displayFolder="" count="2" memberValueDatatype="130" unbalanced="0">
      <fieldsUsage count="2">
        <fieldUsage x="-1"/>
        <fieldUsage x="6"/>
      </fieldsUsage>
    </cacheHierarchy>
    <cacheHierarchy uniqueName="[Table1].[START]" caption="START" attribute="1" time="1" defaultMemberUniqueName="[Table1].[START].[All]" allUniqueName="[Table1].[START].[All]" dimensionUniqueName="[Table1]" displayFolder="" count="2" memberValueDatatype="7" unbalanced="0">
      <fieldsUsage count="2">
        <fieldUsage x="-1"/>
        <fieldUsage x="8"/>
      </fieldsUsage>
    </cacheHierarchy>
    <cacheHierarchy uniqueName="[Table1].[PLAN END]" caption="PLAN END" attribute="1" time="1" defaultMemberUniqueName="[Table1].[PLAN END].[All]" allUniqueName="[Table1].[PLAN END].[All]" dimensionUniqueName="[Table1]" displayFolder="" count="2" memberValueDatatype="7" unbalanced="0">
      <fieldsUsage count="2">
        <fieldUsage x="-1"/>
        <fieldUsage x="9"/>
      </fieldsUsage>
    </cacheHierarchy>
    <cacheHierarchy uniqueName="[Table1].[ACTUAL END]" caption="ACTUAL END" attribute="1" time="1" defaultMemberUniqueName="[Table1].[ACTUAL END].[All]" allUniqueName="[Table1].[ACTUAL END].[All]" dimensionUniqueName="[Table1]" displayFolder="" count="2" memberValueDatatype="7" unbalanced="0">
      <fieldsUsage count="2">
        <fieldUsage x="-1"/>
        <fieldUsage x="10"/>
      </fieldsUsage>
    </cacheHierarchy>
    <cacheHierarchy uniqueName="[Table1].[% COMPLETE]" caption="% COMPLETE" attribute="1" defaultMemberUniqueName="[Table1].[% COMPLETE].[All]" allUniqueName="[Table1].[% COMPLETE].[All]" dimensionUniqueName="[Table1]" displayFolder="" count="2" memberValueDatatype="5" unbalanced="0">
      <fieldsUsage count="2">
        <fieldUsage x="-1"/>
        <fieldUsage x="11"/>
      </fieldsUsage>
    </cacheHierarchy>
    <cacheHierarchy uniqueName="[Table1].[STATUS]" caption="STATUS" attribute="1" defaultMemberUniqueName="[Table1].[STATUS].[All]" allUniqueName="[Table1].[STATUS].[All]" dimensionUniqueName="[Table1]" displayFolder="" count="2" memberValueDatatype="130" unbalanced="0">
      <fieldsUsage count="2">
        <fieldUsage x="-1"/>
        <fieldUsage x="7"/>
      </fieldsUsage>
    </cacheHierarchy>
    <cacheHierarchy uniqueName="[Table1].[Project Start]" caption="Project Start" attribute="1" time="1" defaultMemberUniqueName="[Table1].[Project Start].[All]" allUniqueName="[Table1].[Project Start].[All]" dimensionUniqueName="[Table1]" displayFolder="" count="2" memberValueDatatype="7" unbalanced="0">
      <fieldsUsage count="2">
        <fieldUsage x="-1"/>
        <fieldUsage x="12"/>
      </fieldsUsage>
    </cacheHierarchy>
    <cacheHierarchy uniqueName="[Table1].[Days to Start]" caption="Days to Start" attribute="1" defaultMemberUniqueName="[Table1].[Days to Start].[All]" allUniqueName="[Table1].[Days to Start].[All]" dimensionUniqueName="[Table1]" displayFolder="" count="2" memberValueDatatype="20" unbalanced="0">
      <fieldsUsage count="2">
        <fieldUsage x="-1"/>
        <fieldUsage x="13"/>
      </fieldsUsage>
    </cacheHierarchy>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2" memberValueDatatype="5" unbalanced="0">
      <fieldsUsage count="2">
        <fieldUsage x="-1"/>
        <fieldUsage x="14"/>
      </fieldsUsage>
    </cacheHierarchy>
    <cacheHierarchy uniqueName="[Table1].[Incomplete (sisa HK)]" caption="Incomplete (sisa HK)" attribute="1" defaultMemberUniqueName="[Table1].[Incomplete (sisa HK)].[All]" allUniqueName="[Table1].[Incomplete (sisa HK)].[All]" dimensionUniqueName="[Table1]" displayFolder="" count="2" memberValueDatatype="5" unbalanced="0">
      <fieldsUsage count="2">
        <fieldUsage x="-1"/>
        <fieldUsage x="15"/>
      </fieldsUsage>
    </cacheHierarchy>
    <cacheHierarchy uniqueName="[Table1].[Slippage]" caption="Slippage" attribute="1" defaultMemberUniqueName="[Table1].[Slippage].[All]" allUniqueName="[Table1].[Slippage].[All]" dimensionUniqueName="[Table1]" displayFolder="" count="2" memberValueDatatype="20" unbalanced="0">
      <fieldsUsage count="2">
        <fieldUsage x="-1"/>
        <fieldUsage x="16"/>
      </fieldsUsage>
    </cacheHierarchy>
    <cacheHierarchy uniqueName="[Table1].[Plan Days]" caption="Plan Days" attribute="1" defaultMemberUniqueName="[Table1].[Plan Days].[All]" allUniqueName="[Table1].[Plan Days].[All]" dimensionUniqueName="[Table1]" displayFolder="" count="2" memberValueDatatype="20" unbalanced="0">
      <fieldsUsage count="2">
        <fieldUsage x="-1"/>
        <fieldUsage x="17"/>
      </fieldsUsage>
    </cacheHierarchy>
    <cacheHierarchy uniqueName="[Table1].[SISA DURASI KONTRAK]" caption="SISA DURASI KONTRAK" attribute="1" defaultMemberUniqueName="[Table1].[SISA DURASI KONTRAK].[All]" allUniqueName="[Table1].[SISA DURASI KONTRAK].[All]" dimensionUniqueName="[Table1]" displayFolder="" count="2" memberValueDatatype="20" unbalanced="0">
      <fieldsUsage count="2">
        <fieldUsage x="-1"/>
        <fieldUsage x="18"/>
      </fieldsUsage>
    </cacheHierarchy>
    <cacheHierarchy uniqueName="[Table1].[BOBOT]" caption="BOBOT" attribute="1" defaultMemberUniqueName="[Table1].[BOBOT].[All]" allUniqueName="[Table1].[BOBOT].[All]" dimensionUniqueName="[Table1]" displayFolder="" count="2" memberValueDatatype="5" unbalanced="0">
      <fieldsUsage count="2">
        <fieldUsage x="-1"/>
        <fieldUsage x="19"/>
      </fieldsUsage>
    </cacheHierarchy>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hidden="1">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79259259" backgroundQuery="1" createdVersion="6" refreshedVersion="8" minRefreshableVersion="3" recordCount="0" supportSubquery="1" supportAdvancedDrill="1" xr:uid="{07739D6D-FC30-4002-8497-1B580F058DCA}">
  <cacheSource type="external" connectionId="1"/>
  <cacheFields count="5">
    <cacheField name="[Table1].[SUB AREA PEKERJAAN].[SUB AREA PEKERJAAN]" caption="SUB AREA PEKERJAAN" numFmtId="0" hierarchy="5" level="1">
      <sharedItems count="70">
        <s v="AIR BERSIH"/>
        <s v="CONTROL ROOM (4 UNIT)"/>
        <s v="CONTROL ROOM &amp; BLOWER (4 unit)"/>
        <s v="CONTROL ROOM &amp; BLOWER HOUSE (4 UNIT)‐"/>
        <s v="CONTROL ROOM &amp; BLOWER HOUSE 1 s/d 4"/>
        <s v="DEEP WELL PUMP ROOM"/>
        <s v="DEEPWELL PUMP ROOM "/>
        <s v="DEEPWELL PUMP ROOM (DWP)"/>
        <s v="GALIAN &amp; TIM BUNAN PIPA (4 AREA)"/>
        <s v="GALIAN &amp; TIMBUNAN PIPA"/>
        <s v="GENERAL"/>
        <s v="GENERAL AREA POND"/>
        <s v="IPAL"/>
        <s v="LAND GRADING GALIAN &amp; BUANGAN"/>
        <s v="MAIN POND (12 UNIT)"/>
        <s v="NURSERY POND (4 unit)"/>
        <s v="OPERATOR HOUSE (2 UNIT)"/>
        <s v="OPERATOR HOUSE  1 s/d 2"/>
        <s v="OPERATOR HOUSE (2 unit)"/>
        <s v="OPERATOR HOUSE (2 UNIT)‐"/>
        <s v="PAGAR PANEL"/>
        <s v="PEKERJAAN DRAINASE IPAL &amp; PANEN"/>
        <s v="PEKERJAAN DRAINASE JALAN MASUK &amp; KAWASAN "/>
        <s v="PEKERJAAN PEKERASAAN JALAN KAWASAN &amp; AREA‐ "/>
        <s v="PEKERJAAN PEKERASAAN JALAN MASUK"/>
        <s v="PEMBERSIHAN LAHAN"/>
        <s v="PLATFORM RESEARCH CENTER ROOM"/>
        <s v="POND (12 unit)"/>
        <s v="POND BLOCK 1‐C.1 s/d 2‐C.2 (typical)"/>
        <s v="POWE HOUSE"/>
        <s v="POWER HOUSE"/>
        <s v="POWER HOUSE &amp; WEEKLY TANK"/>
        <s v="PROBIOTIK P[OND (4 UNIT)"/>
        <s v="PUMP HOUSE SWI"/>
        <s v="PUPMP ROOM SWI"/>
        <s v="RESEARCH CENTRE ROOM"/>
        <s v="RESEARCH CENTER ROOM"/>
        <s v="RESEARCH CENTER ROOM &amp; SWI‐"/>
        <s v="RESERVOIR SEA WATER INTAKE"/>
        <s v="SEA WATER"/>
        <s v="SEA WATER INTAKE"/>
        <s v="SKIMER POND (4 unit)"/>
        <s v="SKIMMER POND (4 UNIT)"/>
        <s v="TANGGA AKSES AREA RESEARCH CENTER ROOM (DERMA‐           "/>
        <s v="TRESTLE RESEARCH CENTRE ROOM &amp; PLATFORM SWI"/>
        <s v="DORMITORY FEMALE"/>
        <s v="DORMITORY MALE"/>
        <s v="FAMILY STAFF HOUSE"/>
        <s v="FEED WAREHOUSE"/>
        <s v="GARDU HUB"/>
        <s v="GAZEBOO"/>
        <s v="GAZEBOO (BY VENDOR)"/>
        <s v="GUARD HOUSE 1"/>
        <s v="GUARD HOUSE 2"/>
        <s v="GUARD TOWER"/>
        <s v="GUEST HOUSE"/>
        <s v="KANTIN"/>
        <s v="LABORATORIUM"/>
        <s v="MAIN GATE"/>
        <s v="MOSQUE"/>
        <s v="OFFICE"/>
        <s v="PRIVATE HOUSE"/>
        <s v="PUMP HOUSE"/>
        <s v="TPS"/>
        <s v="VVIP HOUSE"/>
        <s v="WATER TOWER 1"/>
        <s v="WATER TOWER FACILITY AREA"/>
        <s v="WATER TOWER POND AREA"/>
        <s v="WEIGHT HOUSE"/>
        <s v="WORKSHOP"/>
      </sharedItems>
    </cacheField>
    <cacheField name="[Measures].[Sum of SISA DURASI KONTRAK]" caption="Sum of SISA DURASI KONTRAK" numFmtId="0" hierarchy="27" level="32767"/>
    <cacheField name="[Table1].[AREA PEKERJAAN].[AREA PEKERJAAN]" caption="AREA PEKERJAAN" numFmtId="0" hierarchy="4" level="1">
      <sharedItems containsSemiMixedTypes="0" containsNonDate="0" containsString="0"/>
    </cacheField>
    <cacheField name="[Table1].[KONTRAK].[KONTRAK]" caption="KONTRAK" numFmtId="0" hierarchy="1" level="1">
      <sharedItems count="2">
        <s v="PROJECT 1 A"/>
        <s v="PROJECT 1 B"/>
      </sharedItems>
    </cacheField>
    <cacheField name="[Table1].[NOMOR DOKUMEN &amp; NO. KONTRAK].[NOMOR DOKUMEN &amp; NO. KONTRAK]" caption="NOMOR DOKUMEN &amp; NO. KONTRAK" numFmtId="0" hierarchy="2" level="1">
      <sharedItems containsSemiMixedTypes="0" containsNonDate="0" containsString="0"/>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3"/>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2" memberValueDatatype="130" unbalanced="0">
      <fieldsUsage count="2">
        <fieldUsage x="-1"/>
        <fieldUsage x="4"/>
      </fieldsUsage>
    </cacheHierarchy>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2" memberValueDatatype="130" unbalanced="0">
      <fieldsUsage count="2">
        <fieldUsage x="-1"/>
        <fieldUsage x="2"/>
      </fieldsUsage>
    </cacheHierarchy>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0"/>
      </fieldsUsage>
    </cacheHierarchy>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0" memberValueDatatype="130" unbalanced="0"/>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oneField="1" hidden="1">
      <fieldsUsage count="1">
        <fieldUsage x="1"/>
      </fieldsUsage>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hidden="1">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795601853" backgroundQuery="1" createdVersion="6" refreshedVersion="8" minRefreshableVersion="3" recordCount="0" supportSubquery="1" supportAdvancedDrill="1" xr:uid="{8EEFED17-A3A1-4F26-8DB6-F55B1C7C511B}">
  <cacheSource type="external" connectionId="1"/>
  <cacheFields count="6">
    <cacheField name="[Table1].[AREA PEKERJAAN].[AREA PEKERJAAN]" caption="AREA PEKERJAAN" numFmtId="0" hierarchy="4" level="1">
      <sharedItems containsSemiMixedTypes="0" containsNonDate="0" containsString="0"/>
    </cacheField>
    <cacheField name="[Table1].[STATUS].[STATUS]" caption="STATUS" numFmtId="0" hierarchy="12" level="1">
      <sharedItems count="5">
        <s v="Belum Mulai"/>
        <s v="Dalam Proses"/>
        <s v="Selesai"/>
        <s v="Terlambat"/>
        <s v="Tunda"/>
      </sharedItems>
    </cacheField>
    <cacheField name="[Measures].[Count of SUB AREA PEKERJAAN]" caption="Count of SUB AREA PEKERJAAN" numFmtId="0" hierarchy="29" level="32767"/>
    <cacheField name="[Table1].[KONTRAK].[KONTRAK]" caption="KONTRAK" numFmtId="0" hierarchy="1" level="1">
      <sharedItems containsSemiMixedTypes="0" containsNonDate="0" containsString="0"/>
    </cacheField>
    <cacheField name="[Table1].[NOMOR DOKUMEN &amp; NO. KONTRAK].[NOMOR DOKUMEN &amp; NO. KONTRAK]" caption="NOMOR DOKUMEN &amp; NO. KONTRAK" numFmtId="0" hierarchy="2" level="1">
      <sharedItems containsSemiMixedTypes="0" containsNonDate="0" containsString="0"/>
    </cacheField>
    <cacheField name="[Table1].[SUB AREA PEKERJAAN].[SUB AREA PEKERJAAN]" caption="SUB AREA PEKERJAAN" numFmtId="0" hierarchy="5" level="1">
      <sharedItems containsSemiMixedTypes="0" containsNonDate="0" containsString="0"/>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3"/>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2" memberValueDatatype="130" unbalanced="0">
      <fieldsUsage count="2">
        <fieldUsage x="-1"/>
        <fieldUsage x="4"/>
      </fieldsUsage>
    </cacheHierarchy>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2" memberValueDatatype="130" unbalanced="0">
      <fieldsUsage count="2">
        <fieldUsage x="-1"/>
        <fieldUsage x="0"/>
      </fieldsUsage>
    </cacheHierarchy>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5"/>
      </fieldsUsage>
    </cacheHierarchy>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2" memberValueDatatype="130" unbalanced="0">
      <fieldsUsage count="2">
        <fieldUsage x="-1"/>
        <fieldUsage x="1"/>
      </fieldsUsage>
    </cacheHierarchy>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hidden="1">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798611109" backgroundQuery="1" createdVersion="6" refreshedVersion="8" minRefreshableVersion="3" recordCount="0" supportSubquery="1" supportAdvancedDrill="1" xr:uid="{296F7849-180C-4EE3-858D-ADEDDE153974}">
  <cacheSource type="external" connectionId="1"/>
  <cacheFields count="4">
    <cacheField name="[Table1].[SUB AREA PEKERJAAN].[SUB AREA PEKERJAAN]" caption="SUB AREA PEKERJAAN" numFmtId="0" hierarchy="5" level="1">
      <sharedItems containsSemiMixedTypes="0" containsNonDate="0" containsString="0"/>
    </cacheField>
    <cacheField name="[Table1].[KONTRAK].[KONTRAK]" caption="KONTRAK" numFmtId="0" hierarchy="1" level="1">
      <sharedItems containsSemiMixedTypes="0" containsNonDate="0" containsString="0"/>
    </cacheField>
    <cacheField name="[Table1].[AREA PEKERJAAN].[AREA PEKERJAAN]" caption="AREA PEKERJAAN" numFmtId="0" hierarchy="4" level="1">
      <sharedItems containsSemiMixedTypes="0" containsNonDate="0" containsString="0"/>
    </cacheField>
    <cacheField name="[Table1].[NOMOR DOKUMEN &amp; NO. KONTRAK].[NOMOR DOKUMEN &amp; NO. KONTRAK]" caption="NOMOR DOKUMEN &amp; NO. KONTRAK" numFmtId="0" hierarchy="2" level="1">
      <sharedItems containsSemiMixedTypes="0" containsNonDate="0" containsString="0"/>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1"/>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2" memberValueDatatype="130" unbalanced="0">
      <fieldsUsage count="2">
        <fieldUsage x="-1"/>
        <fieldUsage x="3"/>
      </fieldsUsage>
    </cacheHierarchy>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2" memberValueDatatype="130" unbalanced="0">
      <fieldsUsage count="2">
        <fieldUsage x="-1"/>
        <fieldUsage x="2"/>
      </fieldsUsage>
    </cacheHierarchy>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0"/>
      </fieldsUsage>
    </cacheHierarchy>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0" memberValueDatatype="130" unbalanced="0"/>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hidden="1">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802430558" backgroundQuery="1" createdVersion="6" refreshedVersion="8" minRefreshableVersion="3" recordCount="0" supportSubquery="1" supportAdvancedDrill="1" xr:uid="{BE86C12A-9644-4BBB-8AE8-7FC4BD996A2D}">
  <cacheSource type="external" connectionId="1"/>
  <cacheFields count="3">
    <cacheField name="[Measures].[Sum of BOBOT]" caption="Sum of BOBOT" numFmtId="0" hierarchy="30" level="32767"/>
    <cacheField name="[Table1].[KONTRAK].[KONTRAK]" caption="KONTRAK" numFmtId="0" hierarchy="1" level="1">
      <sharedItems count="1">
        <s v="PROJECT 1 B"/>
      </sharedItems>
    </cacheField>
    <cacheField name="[Table1].[SUB AREA PEKERJAAN].[SUB AREA PEKERJAAN]" caption="SUB AREA PEKERJAAN" numFmtId="0" hierarchy="5" level="1">
      <sharedItems count="26">
        <s v="DORMITORY FEMALE"/>
        <s v="DORMITORY MALE"/>
        <s v="FAMILY STAFF HOUSE"/>
        <s v="FEED WAREHOUSE"/>
        <s v="GARDU HUB"/>
        <s v="GAZEBOO"/>
        <s v="GAZEBOO (BY VENDOR)"/>
        <s v="GENERAL"/>
        <s v="GUARD HOUSE 1"/>
        <s v="GUARD HOUSE 2"/>
        <s v="GUARD TOWER"/>
        <s v="GUEST HOUSE"/>
        <s v="KANTIN"/>
        <s v="LABORATORIUM"/>
        <s v="MAIN GATE"/>
        <s v="MOSQUE"/>
        <s v="OFFICE"/>
        <s v="PRIVATE HOUSE"/>
        <s v="PUMP HOUSE"/>
        <s v="TPS"/>
        <s v="VVIP HOUSE"/>
        <s v="WATER TOWER 1"/>
        <s v="WATER TOWER FACILITY AREA"/>
        <s v="WATER TOWER POND AREA"/>
        <s v="WEIGHT HOUSE"/>
        <s v="WORKSHOP"/>
      </sharedItems>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1"/>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0" memberValueDatatype="130" unbalanced="0"/>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0" memberValueDatatype="130" unbalanced="0"/>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2"/>
      </fieldsUsage>
    </cacheHierarchy>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0" memberValueDatatype="130" unbalanced="0"/>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oneField="1" hidden="1">
      <fieldsUsage count="1">
        <fieldUsage x="0"/>
      </fieldsUsage>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803356481" backgroundQuery="1" createdVersion="6" refreshedVersion="8" minRefreshableVersion="3" recordCount="0" supportSubquery="1" supportAdvancedDrill="1" xr:uid="{7552677F-BE9C-46BD-BCB6-D1FBA2C8E224}">
  <cacheSource type="external" connectionId="1"/>
  <cacheFields count="3">
    <cacheField name="[Measures].[Sum of BOBOT]" caption="Sum of BOBOT" numFmtId="0" hierarchy="30" level="32767"/>
    <cacheField name="[Table1].[KONTRAK].[KONTRAK]" caption="KONTRAK" numFmtId="0" hierarchy="1" level="1">
      <sharedItems count="1">
        <s v="PROJECT 1 A"/>
      </sharedItems>
    </cacheField>
    <cacheField name="[Table1].[SUB AREA PEKERJAAN].[SUB AREA PEKERJAAN]" caption="SUB AREA PEKERJAAN" numFmtId="0" hierarchy="5" level="1">
      <sharedItems count="45">
        <s v="AIR BERSIH"/>
        <s v="CONTROL ROOM (4 UNIT)"/>
        <s v="CONTROL ROOM &amp; BLOWER (4 unit)"/>
        <s v="CONTROL ROOM &amp; BLOWER HOUSE (4 UNIT)‐"/>
        <s v="CONTROL ROOM &amp; BLOWER HOUSE 1 s/d 4"/>
        <s v="DEEP WELL PUMP ROOM"/>
        <s v="DEEPWELL PUMP ROOM "/>
        <s v="DEEPWELL PUMP ROOM (DWP)"/>
        <s v="GALIAN &amp; TIM BUNAN PIPA (4 AREA)"/>
        <s v="GALIAN &amp; TIMBUNAN PIPA"/>
        <s v="GENERAL"/>
        <s v="GENERAL AREA POND"/>
        <s v="IPAL"/>
        <s v="LAND GRADING GALIAN &amp; BUANGAN"/>
        <s v="MAIN POND (12 UNIT)"/>
        <s v="NURSERY POND (4 unit)"/>
        <s v="OPERATOR HOUSE (2 UNIT)"/>
        <s v="OPERATOR HOUSE  1 s/d 2"/>
        <s v="OPERATOR HOUSE (2 unit)"/>
        <s v="OPERATOR HOUSE (2 UNIT)‐"/>
        <s v="PAGAR PANEL"/>
        <s v="PEKERJAAN DRAINASE IPAL &amp; PANEN"/>
        <s v="PEKERJAAN DRAINASE JALAN MASUK &amp; KAWASAN "/>
        <s v="PEKERJAAN PEKERASAAN JALAN KAWASAN &amp; AREA‐ "/>
        <s v="PEKERJAAN PEKERASAAN JALAN MASUK"/>
        <s v="PEMBERSIHAN LAHAN"/>
        <s v="PLATFORM RESEARCH CENTER ROOM"/>
        <s v="POND (12 unit)"/>
        <s v="POND BLOCK 1‐C.1 s/d 2‐C.2 (typical)"/>
        <s v="POWE HOUSE"/>
        <s v="POWER HOUSE"/>
        <s v="POWER HOUSE &amp; WEEKLY TANK"/>
        <s v="PROBIOTIK P[OND (4 UNIT)"/>
        <s v="PUMP HOUSE SWI"/>
        <s v="PUPMP ROOM SWI"/>
        <s v="RESEARCH CENTRE ROOM"/>
        <s v="RESEARCH CENTER ROOM"/>
        <s v="RESEARCH CENTER ROOM &amp; SWI‐"/>
        <s v="RESERVOIR SEA WATER INTAKE"/>
        <s v="SEA WATER"/>
        <s v="SEA WATER INTAKE"/>
        <s v="SKIMER POND (4 unit)"/>
        <s v="SKIMMER POND (4 UNIT)"/>
        <s v="TANGGA AKSES AREA RESEARCH CENTER ROOM (DERMA‐           "/>
        <s v="TRESTLE RESEARCH CENTRE ROOM &amp; PLATFORM SWI"/>
      </sharedItems>
    </cacheField>
  </cacheFields>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fieldsUsage count="2">
        <fieldUsage x="-1"/>
        <fieldUsage x="1"/>
      </fieldsUsage>
    </cacheHierarchy>
    <cacheHierarchy uniqueName="[Table1].[NOMOR DOKUMEN &amp; NO. KONTRAK]" caption="NOMOR DOKUMEN &amp; NO. KONTRAK" attribute="1" defaultMemberUniqueName="[Table1].[NOMOR DOKUMEN &amp; NO. KONTRAK].[All]" allUniqueName="[Table1].[NOMOR DOKUMEN &amp; NO. KONTRAK].[All]" dimensionUniqueName="[Table1]" displayFolder="" count="0" memberValueDatatype="130" unbalanced="0"/>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0" memberValueDatatype="130" unbalanced="0"/>
    <cacheHierarchy uniqueName="[Table1].[SUB AREA PEKERJAAN]" caption="SUB AREA PEKERJAAN" attribute="1" defaultMemberUniqueName="[Table1].[SUB AREA PEKERJAAN].[All]" allUniqueName="[Table1].[SUB AREA PEKERJAAN].[All]" dimensionUniqueName="[Table1]" displayFolder="" count="2" memberValueDatatype="130" unbalanced="0">
      <fieldsUsage count="2">
        <fieldUsage x="-1"/>
        <fieldUsage x="2"/>
      </fieldsUsage>
    </cacheHierarchy>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0" memberValueDatatype="130" unbalanced="0"/>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oneField="1" hidden="1">
      <fieldsUsage count="1">
        <fieldUsage x="0"/>
      </fieldsUsage>
      <extLst>
        <ext xmlns:x15="http://schemas.microsoft.com/office/spreadsheetml/2010/11/main" uri="{B97F6D7D-B522-45F9-BDA1-12C45D357490}">
          <x15:cacheHierarchy aggregatedColumn="20"/>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dy Nugraha" refreshedDate="45791.360784143515" backgroundQuery="1" createdVersion="3" refreshedVersion="8" minRefreshableVersion="3" recordCount="0" supportSubquery="1" supportAdvancedDrill="1" xr:uid="{AE15E123-7BD2-4A78-81CA-E7B7FEC565D8}">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Table1].[NO]" caption="NO" attribute="1" defaultMemberUniqueName="[Table1].[NO].[All]" allUniqueName="[Table1].[NO].[All]" dimensionUniqueName="[Table1]" displayFolder="" count="0" memberValueDatatype="20" unbalanced="0"/>
    <cacheHierarchy uniqueName="[Table1].[KONTRAK]" caption="KONTRAK" attribute="1" defaultMemberUniqueName="[Table1].[KONTRAK].[All]" allUniqueName="[Table1].[KONTRAK].[All]" dimensionUniqueName="[Table1]" displayFolder="" count="2" memberValueDatatype="130" unbalanced="0"/>
    <cacheHierarchy uniqueName="[Table1].[NOMOR DOKUMEN &amp; NO. KONTRAK]" caption="NOMOR DOKUMEN &amp; NO. KONTRAK" attribute="1" defaultMemberUniqueName="[Table1].[NOMOR DOKUMEN &amp; NO. KONTRAK].[All]" allUniqueName="[Table1].[NOMOR DOKUMEN &amp; NO. KONTRAK].[All]" dimensionUniqueName="[Table1]" displayFolder="" count="2" memberValueDatatype="130" unbalanced="0"/>
    <cacheHierarchy uniqueName="[Table1].[JENIS PEKERJAAN]" caption="JENIS PEKERJAAN" attribute="1" defaultMemberUniqueName="[Table1].[JENIS PEKERJAAN].[All]" allUniqueName="[Table1].[JENIS PEKERJAAN].[All]" dimensionUniqueName="[Table1]" displayFolder="" count="0" memberValueDatatype="130" unbalanced="0"/>
    <cacheHierarchy uniqueName="[Table1].[AREA PEKERJAAN]" caption="AREA PEKERJAAN" attribute="1" defaultMemberUniqueName="[Table1].[AREA PEKERJAAN].[All]" allUniqueName="[Table1].[AREA PEKERJAAN].[All]" dimensionUniqueName="[Table1]" displayFolder="" count="2" memberValueDatatype="130" unbalanced="0"/>
    <cacheHierarchy uniqueName="[Table1].[SUB AREA PEKERJAAN]" caption="SUB AREA PEKERJAAN" attribute="1" defaultMemberUniqueName="[Table1].[SUB AREA PEKERJAAN].[All]" allUniqueName="[Table1].[SUB AREA PEKERJAAN].[All]" dimensionUniqueName="[Table1]" displayFolder="" count="2" memberValueDatatype="130" unbalanced="0"/>
    <cacheHierarchy uniqueName="[Table1].[CONCATE PEKERJAAN]" caption="CONCATE PEKERJAAN" attribute="1" defaultMemberUniqueName="[Table1].[CONCATE PEKERJAAN].[All]" allUniqueName="[Table1].[CONCATE PEKERJAAN].[All]" dimensionUniqueName="[Table1]" displayFolder="" count="0" memberValueDatatype="130" unbalanced="0"/>
    <cacheHierarchy uniqueName="[Table1].[PRIORITY]" caption="PRIORITY" attribute="1" defaultMemberUniqueName="[Table1].[PRIORITY].[All]" allUniqueName="[Table1].[PRIORITY].[All]" dimensionUniqueName="[Table1]" displayFolder="" count="0" memberValueDatatype="130" unbalanced="0"/>
    <cacheHierarchy uniqueName="[Table1].[START]" caption="START" attribute="1" time="1" defaultMemberUniqueName="[Table1].[START].[All]" allUniqueName="[Table1].[START].[All]" dimensionUniqueName="[Table1]" displayFolder="" count="0" memberValueDatatype="7" unbalanced="0"/>
    <cacheHierarchy uniqueName="[Table1].[PLAN END]" caption="PLAN END" attribute="1" time="1" defaultMemberUniqueName="[Table1].[PLAN END].[All]" allUniqueName="[Table1].[PLAN END].[All]" dimensionUniqueName="[Table1]" displayFolder="" count="0" memberValueDatatype="7" unbalanced="0"/>
    <cacheHierarchy uniqueName="[Table1].[ACTUAL END]" caption="ACTUAL END" attribute="1" time="1" defaultMemberUniqueName="[Table1].[ACTUAL END].[All]" allUniqueName="[Table1].[ACTUAL END].[All]" dimensionUniqueName="[Table1]" displayFolder="" count="0" memberValueDatatype="7" unbalanced="0"/>
    <cacheHierarchy uniqueName="[Table1].[% COMPLETE]" caption="% COMPLETE" attribute="1" defaultMemberUniqueName="[Table1].[% COMPLETE].[All]" allUniqueName="[Table1].[% COMPLETE].[All]" dimensionUniqueName="[Table1]" displayFolder="" count="0" memberValueDatatype="5" unbalanced="0"/>
    <cacheHierarchy uniqueName="[Table1].[STATUS]" caption="STATUS" attribute="1" defaultMemberUniqueName="[Table1].[STATUS].[All]" allUniqueName="[Table1].[STATUS].[All]" dimensionUniqueName="[Table1]" displayFolder="" count="0" memberValueDatatype="130" unbalanced="0"/>
    <cacheHierarchy uniqueName="[Table1].[Project Start]" caption="Project Start" attribute="1" time="1" defaultMemberUniqueName="[Table1].[Project Start].[All]" allUniqueName="[Table1].[Project Start].[All]" dimensionUniqueName="[Table1]" displayFolder="" count="0" memberValueDatatype="7" unbalanced="0"/>
    <cacheHierarchy uniqueName="[Table1].[Days to Start]" caption="Days to Start" attribute="1" defaultMemberUniqueName="[Table1].[Days to Start].[All]" allUniqueName="[Table1].[Days to Start].[All]" dimensionUniqueName="[Table1]" displayFolder="" count="0" memberValueDatatype="20" unbalanced="0"/>
    <cacheHierarchy uniqueName="[Table1].[Complete (Yang sudah complete dalam satuan hari)]" caption="Complete (Yang sudah complete dalam satuan hari)" attribute="1" defaultMemberUniqueName="[Table1].[Complete (Yang sudah complete dalam satuan hari)].[All]" allUniqueName="[Table1].[Complete (Yang sudah complete dalam satuan hari)].[All]" dimensionUniqueName="[Table1]" displayFolder="" count="0" memberValueDatatype="5" unbalanced="0"/>
    <cacheHierarchy uniqueName="[Table1].[Incomplete (sisa HK)]" caption="Incomplete (sisa HK)" attribute="1" defaultMemberUniqueName="[Table1].[Incomplete (sisa HK)].[All]" allUniqueName="[Table1].[Incomplete (sisa HK)].[All]" dimensionUniqueName="[Table1]" displayFolder="" count="0" memberValueDatatype="5" unbalanced="0"/>
    <cacheHierarchy uniqueName="[Table1].[Slippage]" caption="Slippage" attribute="1" defaultMemberUniqueName="[Table1].[Slippage].[All]" allUniqueName="[Table1].[Slippage].[All]" dimensionUniqueName="[Table1]" displayFolder="" count="0" memberValueDatatype="20" unbalanced="0"/>
    <cacheHierarchy uniqueName="[Table1].[Plan Days]" caption="Plan Days" attribute="1" defaultMemberUniqueName="[Table1].[Plan Days].[All]" allUniqueName="[Table1].[Plan Days].[All]" dimensionUniqueName="[Table1]" displayFolder="" count="0" memberValueDatatype="20" unbalanced="0"/>
    <cacheHierarchy uniqueName="[Table1].[SISA DURASI KONTRAK]" caption="SISA DURASI KONTRAK" attribute="1" defaultMemberUniqueName="[Table1].[SISA DURASI KONTRAK].[All]" allUniqueName="[Table1].[SISA DURASI KONTRAK].[All]" dimensionUniqueName="[Table1]" displayFolder="" count="0" memberValueDatatype="20" unbalanced="0"/>
    <cacheHierarchy uniqueName="[Table1].[BOBOT]" caption="BOBOT" attribute="1" defaultMemberUniqueName="[Table1].[BOBOT].[All]" allUniqueName="[Table1].[BOBO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 COMPLETE]" caption="Sum of % COMPLETE" measure="1" displayFolder="" measureGroup="Table1" count="0" hidden="1">
      <extLst>
        <ext xmlns:x15="http://schemas.microsoft.com/office/spreadsheetml/2010/11/main" uri="{B97F6D7D-B522-45F9-BDA1-12C45D357490}">
          <x15:cacheHierarchy aggregatedColumn="11"/>
        </ext>
      </extLst>
    </cacheHierarchy>
    <cacheHierarchy uniqueName="[Measures].[Sum of Days to Start]" caption="Sum of Days to Start" measure="1" displayFolder="" measureGroup="Table1" count="0" hidden="1">
      <extLst>
        <ext xmlns:x15="http://schemas.microsoft.com/office/spreadsheetml/2010/11/main" uri="{B97F6D7D-B522-45F9-BDA1-12C45D357490}">
          <x15:cacheHierarchy aggregatedColumn="14"/>
        </ext>
      </extLst>
    </cacheHierarchy>
    <cacheHierarchy uniqueName="[Measures].[Sum of Slippage]" caption="Sum of Slippage" measure="1" displayFolder="" measureGroup="Table1" count="0" hidden="1">
      <extLst>
        <ext xmlns:x15="http://schemas.microsoft.com/office/spreadsheetml/2010/11/main" uri="{B97F6D7D-B522-45F9-BDA1-12C45D357490}">
          <x15:cacheHierarchy aggregatedColumn="17"/>
        </ext>
      </extLst>
    </cacheHierarchy>
    <cacheHierarchy uniqueName="[Measures].[Sum of Plan Days]" caption="Sum of Plan Days" measure="1" displayFolder="" measureGroup="Table1" count="0" hidden="1">
      <extLst>
        <ext xmlns:x15="http://schemas.microsoft.com/office/spreadsheetml/2010/11/main" uri="{B97F6D7D-B522-45F9-BDA1-12C45D357490}">
          <x15:cacheHierarchy aggregatedColumn="18"/>
        </ext>
      </extLst>
    </cacheHierarchy>
    <cacheHierarchy uniqueName="[Measures].[Sum of SISA DURASI KONTRAK]" caption="Sum of SISA DURASI KONTRAK" measure="1" displayFolder="" measureGroup="Table1" count="0" hidden="1">
      <extLst>
        <ext xmlns:x15="http://schemas.microsoft.com/office/spreadsheetml/2010/11/main" uri="{B97F6D7D-B522-45F9-BDA1-12C45D357490}">
          <x15:cacheHierarchy aggregatedColumn="19"/>
        </ext>
      </extLst>
    </cacheHierarchy>
    <cacheHierarchy uniqueName="[Measures].[Count of START]" caption="Count of START" measure="1" displayFolder="" measureGroup="Table1" count="0" hidden="1">
      <extLst>
        <ext xmlns:x15="http://schemas.microsoft.com/office/spreadsheetml/2010/11/main" uri="{B97F6D7D-B522-45F9-BDA1-12C45D357490}">
          <x15:cacheHierarchy aggregatedColumn="8"/>
        </ext>
      </extLst>
    </cacheHierarchy>
    <cacheHierarchy uniqueName="[Measures].[Count of SUB AREA PEKERJAAN]" caption="Count of SUB AREA PEKERJAAN" measure="1" displayFolder="" measureGroup="Table1" count="0" hidden="1">
      <extLst>
        <ext xmlns:x15="http://schemas.microsoft.com/office/spreadsheetml/2010/11/main" uri="{B97F6D7D-B522-45F9-BDA1-12C45D357490}">
          <x15:cacheHierarchy aggregatedColumn="5"/>
        </ext>
      </extLst>
    </cacheHierarchy>
    <cacheHierarchy uniqueName="[Measures].[Sum of BOBOT]" caption="Sum of BOBOT" measure="1" displayFolder="" measureGroup="Table1"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79398483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68BF23-CC8F-46F6-B177-F13705EAD370}" name="PivotTable1" cacheId="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multipleFieldFilters="0">
  <location ref="S40" firstHeaderRow="0" firstDataRow="0" firstDataCol="0" rowPageCount="1" colPageCount="1"/>
  <pivotFields count="4">
    <pivotField axis="axisPage"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pageFields count="1">
    <pageField fld="0" hier="5" name="[Table1].[SUB AREA PEKERJAAN].[All]" cap="All"/>
  </pageFields>
  <formats count="6">
    <format dxfId="67">
      <pivotArea field="0" type="button" dataOnly="0" labelOnly="1" outline="0" axis="axisPage" fieldPosition="0"/>
    </format>
    <format dxfId="66">
      <pivotArea field="0" type="button" dataOnly="0" labelOnly="1" outline="0" axis="axisPage" fieldPosition="0"/>
    </format>
    <format dxfId="65">
      <pivotArea field="0" type="button" dataOnly="0" labelOnly="1" outline="0" axis="axisPage" fieldPosition="0"/>
    </format>
    <format dxfId="64">
      <pivotArea dataOnly="0" labelOnly="1" outline="0" fieldPosition="0">
        <references count="1">
          <reference field="0" count="0"/>
        </references>
      </pivotArea>
    </format>
    <format dxfId="63">
      <pivotArea dataOnly="0" labelOnly="1" outline="0" fieldPosition="0">
        <references count="1">
          <reference field="0" count="0"/>
        </references>
      </pivotArea>
    </format>
    <format dxfId="62">
      <pivotArea field="0" type="button" dataOnly="0" labelOnly="1" outline="0" axis="axisPage" fieldPosition="0"/>
    </format>
  </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B7CB6-52D6-422F-BF61-73022D5283D7}" name="PivotTable2" cacheId="1"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gridDropZones="1" multipleFieldFilters="0" chartFormat="18">
  <location ref="AF3:AH75" firstHeaderRow="2" firstDataRow="2" firstDataCol="2" rowPageCount="1" colPageCount="1"/>
  <pivotFields count="5">
    <pivotField axis="axisRow" compact="0" allDrilled="1" outline="0" subtotalTop="0" showAll="0" dataSourceSort="1" defaultSubtotal="0"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axis="axisPage"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2">
    <field x="3"/>
    <field x="0"/>
  </rowFields>
  <rowItems count="71">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x v="1"/>
      <x v="45"/>
    </i>
    <i r="1">
      <x v="46"/>
    </i>
    <i r="1">
      <x v="47"/>
    </i>
    <i r="1">
      <x v="48"/>
    </i>
    <i r="1">
      <x v="49"/>
    </i>
    <i r="1">
      <x v="50"/>
    </i>
    <i r="1">
      <x v="51"/>
    </i>
    <i r="1">
      <x v="10"/>
    </i>
    <i r="1">
      <x v="52"/>
    </i>
    <i r="1">
      <x v="53"/>
    </i>
    <i r="1">
      <x v="54"/>
    </i>
    <i r="1">
      <x v="55"/>
    </i>
    <i r="1">
      <x v="56"/>
    </i>
    <i r="1">
      <x v="57"/>
    </i>
    <i r="1">
      <x v="58"/>
    </i>
    <i r="1">
      <x v="59"/>
    </i>
    <i r="1">
      <x v="60"/>
    </i>
    <i r="1">
      <x v="61"/>
    </i>
    <i r="1">
      <x v="62"/>
    </i>
    <i r="1">
      <x v="63"/>
    </i>
    <i r="1">
      <x v="64"/>
    </i>
    <i r="1">
      <x v="65"/>
    </i>
    <i r="1">
      <x v="66"/>
    </i>
    <i r="1">
      <x v="67"/>
    </i>
    <i r="1">
      <x v="68"/>
    </i>
    <i r="1">
      <x v="69"/>
    </i>
  </rowItems>
  <colItems count="1">
    <i/>
  </colItems>
  <pageFields count="1">
    <pageField fld="2" hier="4" name="[Table1].[AREA PEKERJAAN].[All]" cap="All"/>
  </pageFields>
  <dataFields count="1">
    <dataField name="Sum of SISA DURASI KONTRAK" fld="1" baseField="0" baseItem="0"/>
  </dataFields>
  <chartFormats count="2">
    <chartFormat chart="2" format="0" series="1">
      <pivotArea type="data" outline="0" fieldPosition="0"/>
    </chartFormat>
    <chartFormat chart="13" format="73"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B93E95-DC6C-4F2C-B767-E00890DE201C}" name="PivotTable1" cacheId="2"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gridDropZones="1" multipleFieldFilters="0" chartFormat="24">
  <location ref="AK3:AL9" firstHeaderRow="2" firstDataRow="2" firstDataCol="1" rowPageCount="1" colPageCount="1"/>
  <pivotFields count="6">
    <pivotField axis="axisPage"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 compact="0" allDrilled="1" outline="0" subtotalTop="0" showAll="0" dataSourceSort="1" defaultSubtotal="0" defaultAttributeDrillState="1">
      <extLst>
        <ext xmlns:x14="http://schemas.microsoft.com/office/spreadsheetml/2009/9/main" uri="{2946ED86-A175-432a-8AC1-64E0C546D7DE}">
          <x14:pivotField fillDownLabels="1"/>
        </ext>
      </extLst>
    </pivotField>
  </pivotFields>
  <rowFields count="1">
    <field x="1"/>
  </rowFields>
  <rowItems count="5">
    <i>
      <x/>
    </i>
    <i>
      <x v="1"/>
    </i>
    <i>
      <x v="2"/>
    </i>
    <i>
      <x v="3"/>
    </i>
    <i>
      <x v="4"/>
    </i>
  </rowItems>
  <colItems count="1">
    <i/>
  </colItems>
  <pageFields count="1">
    <pageField fld="0" hier="4" name="[Table1].[AREA PEKERJAAN].[All]" cap="All"/>
  </pageFields>
  <dataFields count="1">
    <dataField name="Count of SUB AREA PEKERJAAN" fld="2" subtotal="count" baseField="0" baseItem="0"/>
  </dataFields>
  <chartFormats count="2">
    <chartFormat chart="2" format="0" series="1">
      <pivotArea type="data" outline="0" fieldPosition="0"/>
    </chartFormat>
    <chartFormat chart="23"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5EDA14-EF7F-44AE-9B46-C95638F27DED}" name="PivotTable6" cacheId="4"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gridDropZones="1" multipleFieldFilters="0" chartFormat="38">
  <location ref="AN3:AP30" firstHeaderRow="2" firstDataRow="2" firstDataCol="2"/>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26">
        <item x="0"/>
        <item x="1"/>
        <item x="2"/>
        <item x="3"/>
        <item x="4"/>
        <item x="5"/>
        <item x="6"/>
        <item x="7"/>
        <item x="8"/>
        <item x="9"/>
        <item x="10"/>
        <item x="11"/>
        <item x="12"/>
        <item x="13"/>
        <item x="14"/>
        <item x="15"/>
        <item x="16"/>
        <item x="17"/>
        <item x="18"/>
        <item x="19"/>
        <item x="20"/>
        <item x="21"/>
        <item x="22"/>
        <item x="23"/>
        <item x="24"/>
        <item x="25"/>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1"/>
    <field x="2"/>
  </rowFields>
  <rowItems count="26">
    <i>
      <x/>
      <x v="20"/>
    </i>
    <i r="1">
      <x v="1"/>
    </i>
    <i r="1">
      <x v="3"/>
    </i>
    <i r="1">
      <x v="16"/>
    </i>
    <i r="1">
      <x v="25"/>
    </i>
    <i r="1">
      <x v="24"/>
    </i>
    <i r="1">
      <x v="13"/>
    </i>
    <i r="1">
      <x v="12"/>
    </i>
    <i r="1">
      <x v="2"/>
    </i>
    <i r="1">
      <x/>
    </i>
    <i r="1">
      <x v="18"/>
    </i>
    <i r="1">
      <x v="19"/>
    </i>
    <i r="1">
      <x v="4"/>
    </i>
    <i r="1">
      <x v="21"/>
    </i>
    <i r="1">
      <x v="10"/>
    </i>
    <i r="1">
      <x v="5"/>
    </i>
    <i r="1">
      <x v="14"/>
    </i>
    <i r="1">
      <x v="22"/>
    </i>
    <i r="1">
      <x v="23"/>
    </i>
    <i r="1">
      <x v="6"/>
    </i>
    <i r="1">
      <x v="8"/>
    </i>
    <i r="1">
      <x v="15"/>
    </i>
    <i r="1">
      <x v="17"/>
    </i>
    <i r="1">
      <x v="7"/>
    </i>
    <i r="1">
      <x v="11"/>
    </i>
    <i r="1">
      <x v="9"/>
    </i>
  </rowItems>
  <colItems count="1">
    <i/>
  </colItems>
  <dataFields count="1">
    <dataField name="Sum of BOBOT" fld="0" baseField="0" baseItem="0" numFmtId="43"/>
  </dataFields>
  <formats count="1">
    <format dxfId="0">
      <pivotArea outline="0" collapsedLevelsAreSubtotals="1" fieldPosition="0"/>
    </format>
  </formats>
  <chartFormats count="109">
    <chartFormat chart="2" format="0" series="1">
      <pivotArea type="data" outline="0" fieldPosition="0"/>
    </chartFormat>
    <chartFormat chart="25" format="0" series="1">
      <pivotArea type="data" outline="0" fieldPosition="0">
        <references count="1">
          <reference field="4294967294" count="1" selected="0">
            <x v="0"/>
          </reference>
        </references>
      </pivotArea>
    </chartFormat>
    <chartFormat chart="25" format="1">
      <pivotArea type="data" outline="0" fieldPosition="0">
        <references count="3">
          <reference field="4294967294" count="1" selected="0">
            <x v="0"/>
          </reference>
          <reference field="1" count="1" selected="0">
            <x v="0"/>
          </reference>
          <reference field="2" count="1" selected="0">
            <x v="20"/>
          </reference>
        </references>
      </pivotArea>
    </chartFormat>
    <chartFormat chart="35" format="2" series="1">
      <pivotArea type="data" outline="0" fieldPosition="0">
        <references count="1">
          <reference field="4294967294" count="1" selected="0">
            <x v="0"/>
          </reference>
        </references>
      </pivotArea>
    </chartFormat>
    <chartFormat chart="35" format="3">
      <pivotArea type="data" outline="0" fieldPosition="0">
        <references count="3">
          <reference field="4294967294" count="1" selected="0">
            <x v="0"/>
          </reference>
          <reference field="1" count="1" selected="0">
            <x v="0"/>
          </reference>
          <reference field="2" count="1" selected="0">
            <x v="20"/>
          </reference>
        </references>
      </pivotArea>
    </chartFormat>
    <chartFormat chart="35" format="4">
      <pivotArea type="data" outline="0" fieldPosition="0">
        <references count="3">
          <reference field="4294967294" count="1" selected="0">
            <x v="0"/>
          </reference>
          <reference field="1" count="1" selected="0">
            <x v="0"/>
          </reference>
          <reference field="2" count="1" selected="0">
            <x v="1"/>
          </reference>
        </references>
      </pivotArea>
    </chartFormat>
    <chartFormat chart="35" format="5">
      <pivotArea type="data" outline="0" fieldPosition="0">
        <references count="3">
          <reference field="4294967294" count="1" selected="0">
            <x v="0"/>
          </reference>
          <reference field="1" count="1" selected="0">
            <x v="0"/>
          </reference>
          <reference field="2" count="1" selected="0">
            <x v="3"/>
          </reference>
        </references>
      </pivotArea>
    </chartFormat>
    <chartFormat chart="35" format="6">
      <pivotArea type="data" outline="0" fieldPosition="0">
        <references count="3">
          <reference field="4294967294" count="1" selected="0">
            <x v="0"/>
          </reference>
          <reference field="1" count="1" selected="0">
            <x v="0"/>
          </reference>
          <reference field="2" count="1" selected="0">
            <x v="16"/>
          </reference>
        </references>
      </pivotArea>
    </chartFormat>
    <chartFormat chart="35" format="7">
      <pivotArea type="data" outline="0" fieldPosition="0">
        <references count="3">
          <reference field="4294967294" count="1" selected="0">
            <x v="0"/>
          </reference>
          <reference field="1" count="1" selected="0">
            <x v="0"/>
          </reference>
          <reference field="2" count="1" selected="0">
            <x v="25"/>
          </reference>
        </references>
      </pivotArea>
    </chartFormat>
    <chartFormat chart="35" format="8">
      <pivotArea type="data" outline="0" fieldPosition="0">
        <references count="3">
          <reference field="4294967294" count="1" selected="0">
            <x v="0"/>
          </reference>
          <reference field="1" count="1" selected="0">
            <x v="0"/>
          </reference>
          <reference field="2" count="1" selected="0">
            <x v="24"/>
          </reference>
        </references>
      </pivotArea>
    </chartFormat>
    <chartFormat chart="35" format="9">
      <pivotArea type="data" outline="0" fieldPosition="0">
        <references count="3">
          <reference field="4294967294" count="1" selected="0">
            <x v="0"/>
          </reference>
          <reference field="1" count="1" selected="0">
            <x v="0"/>
          </reference>
          <reference field="2" count="1" selected="0">
            <x v="13"/>
          </reference>
        </references>
      </pivotArea>
    </chartFormat>
    <chartFormat chart="35" format="10">
      <pivotArea type="data" outline="0" fieldPosition="0">
        <references count="3">
          <reference field="4294967294" count="1" selected="0">
            <x v="0"/>
          </reference>
          <reference field="1" count="1" selected="0">
            <x v="0"/>
          </reference>
          <reference field="2" count="1" selected="0">
            <x v="12"/>
          </reference>
        </references>
      </pivotArea>
    </chartFormat>
    <chartFormat chart="35" format="11">
      <pivotArea type="data" outline="0" fieldPosition="0">
        <references count="3">
          <reference field="4294967294" count="1" selected="0">
            <x v="0"/>
          </reference>
          <reference field="1" count="1" selected="0">
            <x v="0"/>
          </reference>
          <reference field="2" count="1" selected="0">
            <x v="2"/>
          </reference>
        </references>
      </pivotArea>
    </chartFormat>
    <chartFormat chart="35" format="12">
      <pivotArea type="data" outline="0" fieldPosition="0">
        <references count="3">
          <reference field="4294967294" count="1" selected="0">
            <x v="0"/>
          </reference>
          <reference field="1" count="1" selected="0">
            <x v="0"/>
          </reference>
          <reference field="2" count="1" selected="0">
            <x v="0"/>
          </reference>
        </references>
      </pivotArea>
    </chartFormat>
    <chartFormat chart="35" format="13">
      <pivotArea type="data" outline="0" fieldPosition="0">
        <references count="3">
          <reference field="4294967294" count="1" selected="0">
            <x v="0"/>
          </reference>
          <reference field="1" count="1" selected="0">
            <x v="0"/>
          </reference>
          <reference field="2" count="1" selected="0">
            <x v="18"/>
          </reference>
        </references>
      </pivotArea>
    </chartFormat>
    <chartFormat chart="35" format="14">
      <pivotArea type="data" outline="0" fieldPosition="0">
        <references count="3">
          <reference field="4294967294" count="1" selected="0">
            <x v="0"/>
          </reference>
          <reference field="1" count="1" selected="0">
            <x v="0"/>
          </reference>
          <reference field="2" count="1" selected="0">
            <x v="19"/>
          </reference>
        </references>
      </pivotArea>
    </chartFormat>
    <chartFormat chart="35" format="15">
      <pivotArea type="data" outline="0" fieldPosition="0">
        <references count="3">
          <reference field="4294967294" count="1" selected="0">
            <x v="0"/>
          </reference>
          <reference field="1" count="1" selected="0">
            <x v="0"/>
          </reference>
          <reference field="2" count="1" selected="0">
            <x v="4"/>
          </reference>
        </references>
      </pivotArea>
    </chartFormat>
    <chartFormat chart="35" format="16">
      <pivotArea type="data" outline="0" fieldPosition="0">
        <references count="3">
          <reference field="4294967294" count="1" selected="0">
            <x v="0"/>
          </reference>
          <reference field="1" count="1" selected="0">
            <x v="0"/>
          </reference>
          <reference field="2" count="1" selected="0">
            <x v="21"/>
          </reference>
        </references>
      </pivotArea>
    </chartFormat>
    <chartFormat chart="35" format="17">
      <pivotArea type="data" outline="0" fieldPosition="0">
        <references count="3">
          <reference field="4294967294" count="1" selected="0">
            <x v="0"/>
          </reference>
          <reference field="1" count="1" selected="0">
            <x v="0"/>
          </reference>
          <reference field="2" count="1" selected="0">
            <x v="10"/>
          </reference>
        </references>
      </pivotArea>
    </chartFormat>
    <chartFormat chart="35" format="18">
      <pivotArea type="data" outline="0" fieldPosition="0">
        <references count="3">
          <reference field="4294967294" count="1" selected="0">
            <x v="0"/>
          </reference>
          <reference field="1" count="1" selected="0">
            <x v="0"/>
          </reference>
          <reference field="2" count="1" selected="0">
            <x v="5"/>
          </reference>
        </references>
      </pivotArea>
    </chartFormat>
    <chartFormat chart="35" format="19">
      <pivotArea type="data" outline="0" fieldPosition="0">
        <references count="3">
          <reference field="4294967294" count="1" selected="0">
            <x v="0"/>
          </reference>
          <reference field="1" count="1" selected="0">
            <x v="0"/>
          </reference>
          <reference field="2" count="1" selected="0">
            <x v="14"/>
          </reference>
        </references>
      </pivotArea>
    </chartFormat>
    <chartFormat chart="35" format="20">
      <pivotArea type="data" outline="0" fieldPosition="0">
        <references count="3">
          <reference field="4294967294" count="1" selected="0">
            <x v="0"/>
          </reference>
          <reference field="1" count="1" selected="0">
            <x v="0"/>
          </reference>
          <reference field="2" count="1" selected="0">
            <x v="22"/>
          </reference>
        </references>
      </pivotArea>
    </chartFormat>
    <chartFormat chart="35" format="21">
      <pivotArea type="data" outline="0" fieldPosition="0">
        <references count="3">
          <reference field="4294967294" count="1" selected="0">
            <x v="0"/>
          </reference>
          <reference field="1" count="1" selected="0">
            <x v="0"/>
          </reference>
          <reference field="2" count="1" selected="0">
            <x v="23"/>
          </reference>
        </references>
      </pivotArea>
    </chartFormat>
    <chartFormat chart="35" format="22">
      <pivotArea type="data" outline="0" fieldPosition="0">
        <references count="3">
          <reference field="4294967294" count="1" selected="0">
            <x v="0"/>
          </reference>
          <reference field="1" count="1" selected="0">
            <x v="0"/>
          </reference>
          <reference field="2" count="1" selected="0">
            <x v="6"/>
          </reference>
        </references>
      </pivotArea>
    </chartFormat>
    <chartFormat chart="35" format="23">
      <pivotArea type="data" outline="0" fieldPosition="0">
        <references count="3">
          <reference field="4294967294" count="1" selected="0">
            <x v="0"/>
          </reference>
          <reference field="1" count="1" selected="0">
            <x v="0"/>
          </reference>
          <reference field="2" count="1" selected="0">
            <x v="8"/>
          </reference>
        </references>
      </pivotArea>
    </chartFormat>
    <chartFormat chart="35" format="24">
      <pivotArea type="data" outline="0" fieldPosition="0">
        <references count="3">
          <reference field="4294967294" count="1" selected="0">
            <x v="0"/>
          </reference>
          <reference field="1" count="1" selected="0">
            <x v="0"/>
          </reference>
          <reference field="2" count="1" selected="0">
            <x v="15"/>
          </reference>
        </references>
      </pivotArea>
    </chartFormat>
    <chartFormat chart="35" format="25">
      <pivotArea type="data" outline="0" fieldPosition="0">
        <references count="3">
          <reference field="4294967294" count="1" selected="0">
            <x v="0"/>
          </reference>
          <reference field="1" count="1" selected="0">
            <x v="0"/>
          </reference>
          <reference field="2" count="1" selected="0">
            <x v="17"/>
          </reference>
        </references>
      </pivotArea>
    </chartFormat>
    <chartFormat chart="35" format="26">
      <pivotArea type="data" outline="0" fieldPosition="0">
        <references count="3">
          <reference field="4294967294" count="1" selected="0">
            <x v="0"/>
          </reference>
          <reference field="1" count="1" selected="0">
            <x v="0"/>
          </reference>
          <reference field="2" count="1" selected="0">
            <x v="7"/>
          </reference>
        </references>
      </pivotArea>
    </chartFormat>
    <chartFormat chart="35" format="27">
      <pivotArea type="data" outline="0" fieldPosition="0">
        <references count="3">
          <reference field="4294967294" count="1" selected="0">
            <x v="0"/>
          </reference>
          <reference field="1" count="1" selected="0">
            <x v="0"/>
          </reference>
          <reference field="2" count="1" selected="0">
            <x v="11"/>
          </reference>
        </references>
      </pivotArea>
    </chartFormat>
    <chartFormat chart="35" format="28">
      <pivotArea type="data" outline="0" fieldPosition="0">
        <references count="3">
          <reference field="4294967294" count="1" selected="0">
            <x v="0"/>
          </reference>
          <reference field="1" count="1" selected="0">
            <x v="0"/>
          </reference>
          <reference field="2" count="1" selected="0">
            <x v="9"/>
          </reference>
        </references>
      </pivotArea>
    </chartFormat>
    <chartFormat chart="36" format="29" series="1">
      <pivotArea type="data" outline="0" fieldPosition="0">
        <references count="1">
          <reference field="4294967294" count="1" selected="0">
            <x v="0"/>
          </reference>
        </references>
      </pivotArea>
    </chartFormat>
    <chartFormat chart="36" format="30">
      <pivotArea type="data" outline="0" fieldPosition="0">
        <references count="3">
          <reference field="4294967294" count="1" selected="0">
            <x v="0"/>
          </reference>
          <reference field="1" count="1" selected="0">
            <x v="0"/>
          </reference>
          <reference field="2" count="1" selected="0">
            <x v="20"/>
          </reference>
        </references>
      </pivotArea>
    </chartFormat>
    <chartFormat chart="36" format="31">
      <pivotArea type="data" outline="0" fieldPosition="0">
        <references count="3">
          <reference field="4294967294" count="1" selected="0">
            <x v="0"/>
          </reference>
          <reference field="1" count="1" selected="0">
            <x v="0"/>
          </reference>
          <reference field="2" count="1" selected="0">
            <x v="1"/>
          </reference>
        </references>
      </pivotArea>
    </chartFormat>
    <chartFormat chart="36" format="32">
      <pivotArea type="data" outline="0" fieldPosition="0">
        <references count="3">
          <reference field="4294967294" count="1" selected="0">
            <x v="0"/>
          </reference>
          <reference field="1" count="1" selected="0">
            <x v="0"/>
          </reference>
          <reference field="2" count="1" selected="0">
            <x v="3"/>
          </reference>
        </references>
      </pivotArea>
    </chartFormat>
    <chartFormat chart="36" format="33">
      <pivotArea type="data" outline="0" fieldPosition="0">
        <references count="3">
          <reference field="4294967294" count="1" selected="0">
            <x v="0"/>
          </reference>
          <reference field="1" count="1" selected="0">
            <x v="0"/>
          </reference>
          <reference field="2" count="1" selected="0">
            <x v="16"/>
          </reference>
        </references>
      </pivotArea>
    </chartFormat>
    <chartFormat chart="36" format="34">
      <pivotArea type="data" outline="0" fieldPosition="0">
        <references count="3">
          <reference field="4294967294" count="1" selected="0">
            <x v="0"/>
          </reference>
          <reference field="1" count="1" selected="0">
            <x v="0"/>
          </reference>
          <reference field="2" count="1" selected="0">
            <x v="25"/>
          </reference>
        </references>
      </pivotArea>
    </chartFormat>
    <chartFormat chart="36" format="35">
      <pivotArea type="data" outline="0" fieldPosition="0">
        <references count="3">
          <reference field="4294967294" count="1" selected="0">
            <x v="0"/>
          </reference>
          <reference field="1" count="1" selected="0">
            <x v="0"/>
          </reference>
          <reference field="2" count="1" selected="0">
            <x v="24"/>
          </reference>
        </references>
      </pivotArea>
    </chartFormat>
    <chartFormat chart="36" format="36">
      <pivotArea type="data" outline="0" fieldPosition="0">
        <references count="3">
          <reference field="4294967294" count="1" selected="0">
            <x v="0"/>
          </reference>
          <reference field="1" count="1" selected="0">
            <x v="0"/>
          </reference>
          <reference field="2" count="1" selected="0">
            <x v="13"/>
          </reference>
        </references>
      </pivotArea>
    </chartFormat>
    <chartFormat chart="36" format="37">
      <pivotArea type="data" outline="0" fieldPosition="0">
        <references count="3">
          <reference field="4294967294" count="1" selected="0">
            <x v="0"/>
          </reference>
          <reference field="1" count="1" selected="0">
            <x v="0"/>
          </reference>
          <reference field="2" count="1" selected="0">
            <x v="12"/>
          </reference>
        </references>
      </pivotArea>
    </chartFormat>
    <chartFormat chart="36" format="38">
      <pivotArea type="data" outline="0" fieldPosition="0">
        <references count="3">
          <reference field="4294967294" count="1" selected="0">
            <x v="0"/>
          </reference>
          <reference field="1" count="1" selected="0">
            <x v="0"/>
          </reference>
          <reference field="2" count="1" selected="0">
            <x v="2"/>
          </reference>
        </references>
      </pivotArea>
    </chartFormat>
    <chartFormat chart="36" format="39">
      <pivotArea type="data" outline="0" fieldPosition="0">
        <references count="3">
          <reference field="4294967294" count="1" selected="0">
            <x v="0"/>
          </reference>
          <reference field="1" count="1" selected="0">
            <x v="0"/>
          </reference>
          <reference field="2" count="1" selected="0">
            <x v="0"/>
          </reference>
        </references>
      </pivotArea>
    </chartFormat>
    <chartFormat chart="36" format="40">
      <pivotArea type="data" outline="0" fieldPosition="0">
        <references count="3">
          <reference field="4294967294" count="1" selected="0">
            <x v="0"/>
          </reference>
          <reference field="1" count="1" selected="0">
            <x v="0"/>
          </reference>
          <reference field="2" count="1" selected="0">
            <x v="18"/>
          </reference>
        </references>
      </pivotArea>
    </chartFormat>
    <chartFormat chart="36" format="41">
      <pivotArea type="data" outline="0" fieldPosition="0">
        <references count="3">
          <reference field="4294967294" count="1" selected="0">
            <x v="0"/>
          </reference>
          <reference field="1" count="1" selected="0">
            <x v="0"/>
          </reference>
          <reference field="2" count="1" selected="0">
            <x v="19"/>
          </reference>
        </references>
      </pivotArea>
    </chartFormat>
    <chartFormat chart="36" format="42">
      <pivotArea type="data" outline="0" fieldPosition="0">
        <references count="3">
          <reference field="4294967294" count="1" selected="0">
            <x v="0"/>
          </reference>
          <reference field="1" count="1" selected="0">
            <x v="0"/>
          </reference>
          <reference field="2" count="1" selected="0">
            <x v="4"/>
          </reference>
        </references>
      </pivotArea>
    </chartFormat>
    <chartFormat chart="36" format="43">
      <pivotArea type="data" outline="0" fieldPosition="0">
        <references count="3">
          <reference field="4294967294" count="1" selected="0">
            <x v="0"/>
          </reference>
          <reference field="1" count="1" selected="0">
            <x v="0"/>
          </reference>
          <reference field="2" count="1" selected="0">
            <x v="21"/>
          </reference>
        </references>
      </pivotArea>
    </chartFormat>
    <chartFormat chart="36" format="44">
      <pivotArea type="data" outline="0" fieldPosition="0">
        <references count="3">
          <reference field="4294967294" count="1" selected="0">
            <x v="0"/>
          </reference>
          <reference field="1" count="1" selected="0">
            <x v="0"/>
          </reference>
          <reference field="2" count="1" selected="0">
            <x v="10"/>
          </reference>
        </references>
      </pivotArea>
    </chartFormat>
    <chartFormat chart="36" format="45">
      <pivotArea type="data" outline="0" fieldPosition="0">
        <references count="3">
          <reference field="4294967294" count="1" selected="0">
            <x v="0"/>
          </reference>
          <reference field="1" count="1" selected="0">
            <x v="0"/>
          </reference>
          <reference field="2" count="1" selected="0">
            <x v="5"/>
          </reference>
        </references>
      </pivotArea>
    </chartFormat>
    <chartFormat chart="36" format="46">
      <pivotArea type="data" outline="0" fieldPosition="0">
        <references count="3">
          <reference field="4294967294" count="1" selected="0">
            <x v="0"/>
          </reference>
          <reference field="1" count="1" selected="0">
            <x v="0"/>
          </reference>
          <reference field="2" count="1" selected="0">
            <x v="14"/>
          </reference>
        </references>
      </pivotArea>
    </chartFormat>
    <chartFormat chart="36" format="47">
      <pivotArea type="data" outline="0" fieldPosition="0">
        <references count="3">
          <reference field="4294967294" count="1" selected="0">
            <x v="0"/>
          </reference>
          <reference field="1" count="1" selected="0">
            <x v="0"/>
          </reference>
          <reference field="2" count="1" selected="0">
            <x v="22"/>
          </reference>
        </references>
      </pivotArea>
    </chartFormat>
    <chartFormat chart="36" format="48">
      <pivotArea type="data" outline="0" fieldPosition="0">
        <references count="3">
          <reference field="4294967294" count="1" selected="0">
            <x v="0"/>
          </reference>
          <reference field="1" count="1" selected="0">
            <x v="0"/>
          </reference>
          <reference field="2" count="1" selected="0">
            <x v="23"/>
          </reference>
        </references>
      </pivotArea>
    </chartFormat>
    <chartFormat chart="36" format="49">
      <pivotArea type="data" outline="0" fieldPosition="0">
        <references count="3">
          <reference field="4294967294" count="1" selected="0">
            <x v="0"/>
          </reference>
          <reference field="1" count="1" selected="0">
            <x v="0"/>
          </reference>
          <reference field="2" count="1" selected="0">
            <x v="6"/>
          </reference>
        </references>
      </pivotArea>
    </chartFormat>
    <chartFormat chart="36" format="50">
      <pivotArea type="data" outline="0" fieldPosition="0">
        <references count="3">
          <reference field="4294967294" count="1" selected="0">
            <x v="0"/>
          </reference>
          <reference field="1" count="1" selected="0">
            <x v="0"/>
          </reference>
          <reference field="2" count="1" selected="0">
            <x v="8"/>
          </reference>
        </references>
      </pivotArea>
    </chartFormat>
    <chartFormat chart="36" format="51">
      <pivotArea type="data" outline="0" fieldPosition="0">
        <references count="3">
          <reference field="4294967294" count="1" selected="0">
            <x v="0"/>
          </reference>
          <reference field="1" count="1" selected="0">
            <x v="0"/>
          </reference>
          <reference field="2" count="1" selected="0">
            <x v="15"/>
          </reference>
        </references>
      </pivotArea>
    </chartFormat>
    <chartFormat chart="36" format="52">
      <pivotArea type="data" outline="0" fieldPosition="0">
        <references count="3">
          <reference field="4294967294" count="1" selected="0">
            <x v="0"/>
          </reference>
          <reference field="1" count="1" selected="0">
            <x v="0"/>
          </reference>
          <reference field="2" count="1" selected="0">
            <x v="17"/>
          </reference>
        </references>
      </pivotArea>
    </chartFormat>
    <chartFormat chart="36" format="53">
      <pivotArea type="data" outline="0" fieldPosition="0">
        <references count="3">
          <reference field="4294967294" count="1" selected="0">
            <x v="0"/>
          </reference>
          <reference field="1" count="1" selected="0">
            <x v="0"/>
          </reference>
          <reference field="2" count="1" selected="0">
            <x v="7"/>
          </reference>
        </references>
      </pivotArea>
    </chartFormat>
    <chartFormat chart="36" format="54">
      <pivotArea type="data" outline="0" fieldPosition="0">
        <references count="3">
          <reference field="4294967294" count="1" selected="0">
            <x v="0"/>
          </reference>
          <reference field="1" count="1" selected="0">
            <x v="0"/>
          </reference>
          <reference field="2" count="1" selected="0">
            <x v="11"/>
          </reference>
        </references>
      </pivotArea>
    </chartFormat>
    <chartFormat chart="36" format="55">
      <pivotArea type="data" outline="0" fieldPosition="0">
        <references count="3">
          <reference field="4294967294" count="1" selected="0">
            <x v="0"/>
          </reference>
          <reference field="1" count="1" selected="0">
            <x v="0"/>
          </reference>
          <reference field="2" count="1" selected="0">
            <x v="9"/>
          </reference>
        </references>
      </pivotArea>
    </chartFormat>
    <chartFormat chart="37" format="29" series="1">
      <pivotArea type="data" outline="0" fieldPosition="0">
        <references count="1">
          <reference field="4294967294" count="1" selected="0">
            <x v="0"/>
          </reference>
        </references>
      </pivotArea>
    </chartFormat>
    <chartFormat chart="37" format="30">
      <pivotArea type="data" outline="0" fieldPosition="0">
        <references count="3">
          <reference field="4294967294" count="1" selected="0">
            <x v="0"/>
          </reference>
          <reference field="1" count="1" selected="0">
            <x v="0"/>
          </reference>
          <reference field="2" count="1" selected="0">
            <x v="20"/>
          </reference>
        </references>
      </pivotArea>
    </chartFormat>
    <chartFormat chart="37" format="31">
      <pivotArea type="data" outline="0" fieldPosition="0">
        <references count="3">
          <reference field="4294967294" count="1" selected="0">
            <x v="0"/>
          </reference>
          <reference field="1" count="1" selected="0">
            <x v="0"/>
          </reference>
          <reference field="2" count="1" selected="0">
            <x v="1"/>
          </reference>
        </references>
      </pivotArea>
    </chartFormat>
    <chartFormat chart="37" format="32">
      <pivotArea type="data" outline="0" fieldPosition="0">
        <references count="3">
          <reference field="4294967294" count="1" selected="0">
            <x v="0"/>
          </reference>
          <reference field="1" count="1" selected="0">
            <x v="0"/>
          </reference>
          <reference field="2" count="1" selected="0">
            <x v="3"/>
          </reference>
        </references>
      </pivotArea>
    </chartFormat>
    <chartFormat chart="37" format="33">
      <pivotArea type="data" outline="0" fieldPosition="0">
        <references count="3">
          <reference field="4294967294" count="1" selected="0">
            <x v="0"/>
          </reference>
          <reference field="1" count="1" selected="0">
            <x v="0"/>
          </reference>
          <reference field="2" count="1" selected="0">
            <x v="16"/>
          </reference>
        </references>
      </pivotArea>
    </chartFormat>
    <chartFormat chart="37" format="34">
      <pivotArea type="data" outline="0" fieldPosition="0">
        <references count="3">
          <reference field="4294967294" count="1" selected="0">
            <x v="0"/>
          </reference>
          <reference field="1" count="1" selected="0">
            <x v="0"/>
          </reference>
          <reference field="2" count="1" selected="0">
            <x v="25"/>
          </reference>
        </references>
      </pivotArea>
    </chartFormat>
    <chartFormat chart="37" format="35">
      <pivotArea type="data" outline="0" fieldPosition="0">
        <references count="3">
          <reference field="4294967294" count="1" selected="0">
            <x v="0"/>
          </reference>
          <reference field="1" count="1" selected="0">
            <x v="0"/>
          </reference>
          <reference field="2" count="1" selected="0">
            <x v="24"/>
          </reference>
        </references>
      </pivotArea>
    </chartFormat>
    <chartFormat chart="37" format="36">
      <pivotArea type="data" outline="0" fieldPosition="0">
        <references count="3">
          <reference field="4294967294" count="1" selected="0">
            <x v="0"/>
          </reference>
          <reference field="1" count="1" selected="0">
            <x v="0"/>
          </reference>
          <reference field="2" count="1" selected="0">
            <x v="13"/>
          </reference>
        </references>
      </pivotArea>
    </chartFormat>
    <chartFormat chart="37" format="37">
      <pivotArea type="data" outline="0" fieldPosition="0">
        <references count="3">
          <reference field="4294967294" count="1" selected="0">
            <x v="0"/>
          </reference>
          <reference field="1" count="1" selected="0">
            <x v="0"/>
          </reference>
          <reference field="2" count="1" selected="0">
            <x v="12"/>
          </reference>
        </references>
      </pivotArea>
    </chartFormat>
    <chartFormat chart="37" format="38">
      <pivotArea type="data" outline="0" fieldPosition="0">
        <references count="3">
          <reference field="4294967294" count="1" selected="0">
            <x v="0"/>
          </reference>
          <reference field="1" count="1" selected="0">
            <x v="0"/>
          </reference>
          <reference field="2" count="1" selected="0">
            <x v="2"/>
          </reference>
        </references>
      </pivotArea>
    </chartFormat>
    <chartFormat chart="37" format="39">
      <pivotArea type="data" outline="0" fieldPosition="0">
        <references count="3">
          <reference field="4294967294" count="1" selected="0">
            <x v="0"/>
          </reference>
          <reference field="1" count="1" selected="0">
            <x v="0"/>
          </reference>
          <reference field="2" count="1" selected="0">
            <x v="0"/>
          </reference>
        </references>
      </pivotArea>
    </chartFormat>
    <chartFormat chart="37" format="40">
      <pivotArea type="data" outline="0" fieldPosition="0">
        <references count="3">
          <reference field="4294967294" count="1" selected="0">
            <x v="0"/>
          </reference>
          <reference field="1" count="1" selected="0">
            <x v="0"/>
          </reference>
          <reference field="2" count="1" selected="0">
            <x v="18"/>
          </reference>
        </references>
      </pivotArea>
    </chartFormat>
    <chartFormat chart="37" format="41">
      <pivotArea type="data" outline="0" fieldPosition="0">
        <references count="3">
          <reference field="4294967294" count="1" selected="0">
            <x v="0"/>
          </reference>
          <reference field="1" count="1" selected="0">
            <x v="0"/>
          </reference>
          <reference field="2" count="1" selected="0">
            <x v="19"/>
          </reference>
        </references>
      </pivotArea>
    </chartFormat>
    <chartFormat chart="37" format="42">
      <pivotArea type="data" outline="0" fieldPosition="0">
        <references count="3">
          <reference field="4294967294" count="1" selected="0">
            <x v="0"/>
          </reference>
          <reference field="1" count="1" selected="0">
            <x v="0"/>
          </reference>
          <reference field="2" count="1" selected="0">
            <x v="4"/>
          </reference>
        </references>
      </pivotArea>
    </chartFormat>
    <chartFormat chart="37" format="43">
      <pivotArea type="data" outline="0" fieldPosition="0">
        <references count="3">
          <reference field="4294967294" count="1" selected="0">
            <x v="0"/>
          </reference>
          <reference field="1" count="1" selected="0">
            <x v="0"/>
          </reference>
          <reference field="2" count="1" selected="0">
            <x v="21"/>
          </reference>
        </references>
      </pivotArea>
    </chartFormat>
    <chartFormat chart="37" format="44">
      <pivotArea type="data" outline="0" fieldPosition="0">
        <references count="3">
          <reference field="4294967294" count="1" selected="0">
            <x v="0"/>
          </reference>
          <reference field="1" count="1" selected="0">
            <x v="0"/>
          </reference>
          <reference field="2" count="1" selected="0">
            <x v="10"/>
          </reference>
        </references>
      </pivotArea>
    </chartFormat>
    <chartFormat chart="37" format="45">
      <pivotArea type="data" outline="0" fieldPosition="0">
        <references count="3">
          <reference field="4294967294" count="1" selected="0">
            <x v="0"/>
          </reference>
          <reference field="1" count="1" selected="0">
            <x v="0"/>
          </reference>
          <reference field="2" count="1" selected="0">
            <x v="5"/>
          </reference>
        </references>
      </pivotArea>
    </chartFormat>
    <chartFormat chart="37" format="46">
      <pivotArea type="data" outline="0" fieldPosition="0">
        <references count="3">
          <reference field="4294967294" count="1" selected="0">
            <x v="0"/>
          </reference>
          <reference field="1" count="1" selected="0">
            <x v="0"/>
          </reference>
          <reference field="2" count="1" selected="0">
            <x v="14"/>
          </reference>
        </references>
      </pivotArea>
    </chartFormat>
    <chartFormat chart="37" format="47">
      <pivotArea type="data" outline="0" fieldPosition="0">
        <references count="3">
          <reference field="4294967294" count="1" selected="0">
            <x v="0"/>
          </reference>
          <reference field="1" count="1" selected="0">
            <x v="0"/>
          </reference>
          <reference field="2" count="1" selected="0">
            <x v="22"/>
          </reference>
        </references>
      </pivotArea>
    </chartFormat>
    <chartFormat chart="37" format="48">
      <pivotArea type="data" outline="0" fieldPosition="0">
        <references count="3">
          <reference field="4294967294" count="1" selected="0">
            <x v="0"/>
          </reference>
          <reference field="1" count="1" selected="0">
            <x v="0"/>
          </reference>
          <reference field="2" count="1" selected="0">
            <x v="23"/>
          </reference>
        </references>
      </pivotArea>
    </chartFormat>
    <chartFormat chart="37" format="49">
      <pivotArea type="data" outline="0" fieldPosition="0">
        <references count="3">
          <reference field="4294967294" count="1" selected="0">
            <x v="0"/>
          </reference>
          <reference field="1" count="1" selected="0">
            <x v="0"/>
          </reference>
          <reference field="2" count="1" selected="0">
            <x v="6"/>
          </reference>
        </references>
      </pivotArea>
    </chartFormat>
    <chartFormat chart="37" format="50">
      <pivotArea type="data" outline="0" fieldPosition="0">
        <references count="3">
          <reference field="4294967294" count="1" selected="0">
            <x v="0"/>
          </reference>
          <reference field="1" count="1" selected="0">
            <x v="0"/>
          </reference>
          <reference field="2" count="1" selected="0">
            <x v="8"/>
          </reference>
        </references>
      </pivotArea>
    </chartFormat>
    <chartFormat chart="37" format="51">
      <pivotArea type="data" outline="0" fieldPosition="0">
        <references count="3">
          <reference field="4294967294" count="1" selected="0">
            <x v="0"/>
          </reference>
          <reference field="1" count="1" selected="0">
            <x v="0"/>
          </reference>
          <reference field="2" count="1" selected="0">
            <x v="15"/>
          </reference>
        </references>
      </pivotArea>
    </chartFormat>
    <chartFormat chart="37" format="52">
      <pivotArea type="data" outline="0" fieldPosition="0">
        <references count="3">
          <reference field="4294967294" count="1" selected="0">
            <x v="0"/>
          </reference>
          <reference field="1" count="1" selected="0">
            <x v="0"/>
          </reference>
          <reference field="2" count="1" selected="0">
            <x v="17"/>
          </reference>
        </references>
      </pivotArea>
    </chartFormat>
    <chartFormat chart="37" format="53">
      <pivotArea type="data" outline="0" fieldPosition="0">
        <references count="3">
          <reference field="4294967294" count="1" selected="0">
            <x v="0"/>
          </reference>
          <reference field="1" count="1" selected="0">
            <x v="0"/>
          </reference>
          <reference field="2" count="1" selected="0">
            <x v="7"/>
          </reference>
        </references>
      </pivotArea>
    </chartFormat>
    <chartFormat chart="37" format="54">
      <pivotArea type="data" outline="0" fieldPosition="0">
        <references count="3">
          <reference field="4294967294" count="1" selected="0">
            <x v="0"/>
          </reference>
          <reference field="1" count="1" selected="0">
            <x v="0"/>
          </reference>
          <reference field="2" count="1" selected="0">
            <x v="11"/>
          </reference>
        </references>
      </pivotArea>
    </chartFormat>
    <chartFormat chart="37" format="55">
      <pivotArea type="data" outline="0" fieldPosition="0">
        <references count="3">
          <reference field="4294967294" count="1" selected="0">
            <x v="0"/>
          </reference>
          <reference field="1" count="1" selected="0">
            <x v="0"/>
          </reference>
          <reference field="2" count="1" selected="0">
            <x v="9"/>
          </reference>
        </references>
      </pivotArea>
    </chartFormat>
    <chartFormat chart="25" format="2">
      <pivotArea type="data" outline="0" fieldPosition="0">
        <references count="3">
          <reference field="4294967294" count="1" selected="0">
            <x v="0"/>
          </reference>
          <reference field="1" count="1" selected="0">
            <x v="0"/>
          </reference>
          <reference field="2" count="1" selected="0">
            <x v="1"/>
          </reference>
        </references>
      </pivotArea>
    </chartFormat>
    <chartFormat chart="25" format="3">
      <pivotArea type="data" outline="0" fieldPosition="0">
        <references count="3">
          <reference field="4294967294" count="1" selected="0">
            <x v="0"/>
          </reference>
          <reference field="1" count="1" selected="0">
            <x v="0"/>
          </reference>
          <reference field="2" count="1" selected="0">
            <x v="3"/>
          </reference>
        </references>
      </pivotArea>
    </chartFormat>
    <chartFormat chart="25" format="4">
      <pivotArea type="data" outline="0" fieldPosition="0">
        <references count="3">
          <reference field="4294967294" count="1" selected="0">
            <x v="0"/>
          </reference>
          <reference field="1" count="1" selected="0">
            <x v="0"/>
          </reference>
          <reference field="2" count="1" selected="0">
            <x v="16"/>
          </reference>
        </references>
      </pivotArea>
    </chartFormat>
    <chartFormat chart="25" format="5">
      <pivotArea type="data" outline="0" fieldPosition="0">
        <references count="3">
          <reference field="4294967294" count="1" selected="0">
            <x v="0"/>
          </reference>
          <reference field="1" count="1" selected="0">
            <x v="0"/>
          </reference>
          <reference field="2" count="1" selected="0">
            <x v="25"/>
          </reference>
        </references>
      </pivotArea>
    </chartFormat>
    <chartFormat chart="25" format="6">
      <pivotArea type="data" outline="0" fieldPosition="0">
        <references count="3">
          <reference field="4294967294" count="1" selected="0">
            <x v="0"/>
          </reference>
          <reference field="1" count="1" selected="0">
            <x v="0"/>
          </reference>
          <reference field="2" count="1" selected="0">
            <x v="24"/>
          </reference>
        </references>
      </pivotArea>
    </chartFormat>
    <chartFormat chart="25" format="7">
      <pivotArea type="data" outline="0" fieldPosition="0">
        <references count="3">
          <reference field="4294967294" count="1" selected="0">
            <x v="0"/>
          </reference>
          <reference field="1" count="1" selected="0">
            <x v="0"/>
          </reference>
          <reference field="2" count="1" selected="0">
            <x v="13"/>
          </reference>
        </references>
      </pivotArea>
    </chartFormat>
    <chartFormat chart="25" format="8">
      <pivotArea type="data" outline="0" fieldPosition="0">
        <references count="3">
          <reference field="4294967294" count="1" selected="0">
            <x v="0"/>
          </reference>
          <reference field="1" count="1" selected="0">
            <x v="0"/>
          </reference>
          <reference field="2" count="1" selected="0">
            <x v="12"/>
          </reference>
        </references>
      </pivotArea>
    </chartFormat>
    <chartFormat chart="25" format="9">
      <pivotArea type="data" outline="0" fieldPosition="0">
        <references count="3">
          <reference field="4294967294" count="1" selected="0">
            <x v="0"/>
          </reference>
          <reference field="1" count="1" selected="0">
            <x v="0"/>
          </reference>
          <reference field="2" count="1" selected="0">
            <x v="2"/>
          </reference>
        </references>
      </pivotArea>
    </chartFormat>
    <chartFormat chart="25" format="10">
      <pivotArea type="data" outline="0" fieldPosition="0">
        <references count="3">
          <reference field="4294967294" count="1" selected="0">
            <x v="0"/>
          </reference>
          <reference field="1" count="1" selected="0">
            <x v="0"/>
          </reference>
          <reference field="2" count="1" selected="0">
            <x v="0"/>
          </reference>
        </references>
      </pivotArea>
    </chartFormat>
    <chartFormat chart="25" format="11">
      <pivotArea type="data" outline="0" fieldPosition="0">
        <references count="3">
          <reference field="4294967294" count="1" selected="0">
            <x v="0"/>
          </reference>
          <reference field="1" count="1" selected="0">
            <x v="0"/>
          </reference>
          <reference field="2" count="1" selected="0">
            <x v="18"/>
          </reference>
        </references>
      </pivotArea>
    </chartFormat>
    <chartFormat chart="25" format="12">
      <pivotArea type="data" outline="0" fieldPosition="0">
        <references count="3">
          <reference field="4294967294" count="1" selected="0">
            <x v="0"/>
          </reference>
          <reference field="1" count="1" selected="0">
            <x v="0"/>
          </reference>
          <reference field="2" count="1" selected="0">
            <x v="19"/>
          </reference>
        </references>
      </pivotArea>
    </chartFormat>
    <chartFormat chart="25" format="13">
      <pivotArea type="data" outline="0" fieldPosition="0">
        <references count="3">
          <reference field="4294967294" count="1" selected="0">
            <x v="0"/>
          </reference>
          <reference field="1" count="1" selected="0">
            <x v="0"/>
          </reference>
          <reference field="2" count="1" selected="0">
            <x v="4"/>
          </reference>
        </references>
      </pivotArea>
    </chartFormat>
    <chartFormat chart="25" format="14">
      <pivotArea type="data" outline="0" fieldPosition="0">
        <references count="3">
          <reference field="4294967294" count="1" selected="0">
            <x v="0"/>
          </reference>
          <reference field="1" count="1" selected="0">
            <x v="0"/>
          </reference>
          <reference field="2" count="1" selected="0">
            <x v="21"/>
          </reference>
        </references>
      </pivotArea>
    </chartFormat>
    <chartFormat chart="25" format="15">
      <pivotArea type="data" outline="0" fieldPosition="0">
        <references count="3">
          <reference field="4294967294" count="1" selected="0">
            <x v="0"/>
          </reference>
          <reference field="1" count="1" selected="0">
            <x v="0"/>
          </reference>
          <reference field="2" count="1" selected="0">
            <x v="10"/>
          </reference>
        </references>
      </pivotArea>
    </chartFormat>
    <chartFormat chart="25" format="16">
      <pivotArea type="data" outline="0" fieldPosition="0">
        <references count="3">
          <reference field="4294967294" count="1" selected="0">
            <x v="0"/>
          </reference>
          <reference field="1" count="1" selected="0">
            <x v="0"/>
          </reference>
          <reference field="2" count="1" selected="0">
            <x v="5"/>
          </reference>
        </references>
      </pivotArea>
    </chartFormat>
    <chartFormat chart="25" format="17">
      <pivotArea type="data" outline="0" fieldPosition="0">
        <references count="3">
          <reference field="4294967294" count="1" selected="0">
            <x v="0"/>
          </reference>
          <reference field="1" count="1" selected="0">
            <x v="0"/>
          </reference>
          <reference field="2" count="1" selected="0">
            <x v="14"/>
          </reference>
        </references>
      </pivotArea>
    </chartFormat>
    <chartFormat chart="25" format="18">
      <pivotArea type="data" outline="0" fieldPosition="0">
        <references count="3">
          <reference field="4294967294" count="1" selected="0">
            <x v="0"/>
          </reference>
          <reference field="1" count="1" selected="0">
            <x v="0"/>
          </reference>
          <reference field="2" count="1" selected="0">
            <x v="22"/>
          </reference>
        </references>
      </pivotArea>
    </chartFormat>
    <chartFormat chart="25" format="19">
      <pivotArea type="data" outline="0" fieldPosition="0">
        <references count="3">
          <reference field="4294967294" count="1" selected="0">
            <x v="0"/>
          </reference>
          <reference field="1" count="1" selected="0">
            <x v="0"/>
          </reference>
          <reference field="2" count="1" selected="0">
            <x v="23"/>
          </reference>
        </references>
      </pivotArea>
    </chartFormat>
    <chartFormat chart="25" format="20">
      <pivotArea type="data" outline="0" fieldPosition="0">
        <references count="3">
          <reference field="4294967294" count="1" selected="0">
            <x v="0"/>
          </reference>
          <reference field="1" count="1" selected="0">
            <x v="0"/>
          </reference>
          <reference field="2" count="1" selected="0">
            <x v="6"/>
          </reference>
        </references>
      </pivotArea>
    </chartFormat>
    <chartFormat chart="25" format="21">
      <pivotArea type="data" outline="0" fieldPosition="0">
        <references count="3">
          <reference field="4294967294" count="1" selected="0">
            <x v="0"/>
          </reference>
          <reference field="1" count="1" selected="0">
            <x v="0"/>
          </reference>
          <reference field="2" count="1" selected="0">
            <x v="8"/>
          </reference>
        </references>
      </pivotArea>
    </chartFormat>
    <chartFormat chart="25" format="22">
      <pivotArea type="data" outline="0" fieldPosition="0">
        <references count="3">
          <reference field="4294967294" count="1" selected="0">
            <x v="0"/>
          </reference>
          <reference field="1" count="1" selected="0">
            <x v="0"/>
          </reference>
          <reference field="2" count="1" selected="0">
            <x v="15"/>
          </reference>
        </references>
      </pivotArea>
    </chartFormat>
    <chartFormat chart="25" format="23">
      <pivotArea type="data" outline="0" fieldPosition="0">
        <references count="3">
          <reference field="4294967294" count="1" selected="0">
            <x v="0"/>
          </reference>
          <reference field="1" count="1" selected="0">
            <x v="0"/>
          </reference>
          <reference field="2" count="1" selected="0">
            <x v="17"/>
          </reference>
        </references>
      </pivotArea>
    </chartFormat>
    <chartFormat chart="25" format="24">
      <pivotArea type="data" outline="0" fieldPosition="0">
        <references count="3">
          <reference field="4294967294" count="1" selected="0">
            <x v="0"/>
          </reference>
          <reference field="1" count="1" selected="0">
            <x v="0"/>
          </reference>
          <reference field="2" count="1" selected="0">
            <x v="7"/>
          </reference>
        </references>
      </pivotArea>
    </chartFormat>
    <chartFormat chart="25" format="25">
      <pivotArea type="data" outline="0" fieldPosition="0">
        <references count="3">
          <reference field="4294967294" count="1" selected="0">
            <x v="0"/>
          </reference>
          <reference field="1" count="1" selected="0">
            <x v="0"/>
          </reference>
          <reference field="2" count="1" selected="0">
            <x v="11"/>
          </reference>
        </references>
      </pivotArea>
    </chartFormat>
    <chartFormat chart="25" format="26">
      <pivotArea type="data" outline="0" fieldPosition="0">
        <references count="3">
          <reference field="4294967294" count="1" selected="0">
            <x v="0"/>
          </reference>
          <reference field="1" count="1" selected="0">
            <x v="0"/>
          </reference>
          <reference field="2" count="1" selected="0">
            <x v="9"/>
          </reference>
        </references>
      </pivotArea>
    </chartFormat>
  </chart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14091B-231F-4C79-91D6-8A24475D80EC}" name="PivotTable3" cacheId="5" dataPosition="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gridDropZones="1" multipleFieldFilters="0" chartFormat="49">
  <location ref="AR3:AT49" firstHeaderRow="2" firstDataRow="2" firstDataCol="2"/>
  <pivotFields count="3">
    <pivotField dataField="1" compact="0" outline="0" subtotalTop="0" showAll="0" defaultSubtotal="0">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s="1" x="0"/>
      </items>
      <extLst>
        <ext xmlns:x14="http://schemas.microsoft.com/office/spreadsheetml/2009/9/main" uri="{2946ED86-A175-432a-8AC1-64E0C546D7DE}">
          <x14:pivotField fillDownLabels="1"/>
        </ext>
      </extLst>
    </pivotField>
    <pivotField axis="axisRow" compact="0" allDrilled="1" outline="0" subtotalTop="0" showAll="0" sortType="descending"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s>
  <rowFields count="2">
    <field x="1"/>
    <field x="2"/>
  </rowFields>
  <rowItems count="45">
    <i>
      <x/>
      <x v="27"/>
    </i>
    <i r="1">
      <x v="14"/>
    </i>
    <i r="1">
      <x v="26"/>
    </i>
    <i r="1">
      <x v="10"/>
    </i>
    <i r="1">
      <x v="21"/>
    </i>
    <i r="1">
      <x v="28"/>
    </i>
    <i r="1">
      <x v="30"/>
    </i>
    <i r="1">
      <x v="15"/>
    </i>
    <i r="1">
      <x v="20"/>
    </i>
    <i r="1">
      <x v="31"/>
    </i>
    <i r="1">
      <x v="13"/>
    </i>
    <i r="1">
      <x v="23"/>
    </i>
    <i r="1">
      <x v="1"/>
    </i>
    <i r="1">
      <x v="40"/>
    </i>
    <i r="1">
      <x v="39"/>
    </i>
    <i r="1">
      <x v="12"/>
    </i>
    <i r="1">
      <x v="24"/>
    </i>
    <i r="1">
      <x v="11"/>
    </i>
    <i r="1">
      <x v="41"/>
    </i>
    <i r="1">
      <x v="36"/>
    </i>
    <i r="1">
      <x v="22"/>
    </i>
    <i r="1">
      <x v="2"/>
    </i>
    <i r="1">
      <x v="9"/>
    </i>
    <i r="1">
      <x/>
    </i>
    <i r="1">
      <x v="44"/>
    </i>
    <i r="1">
      <x v="3"/>
    </i>
    <i r="1">
      <x v="37"/>
    </i>
    <i r="1">
      <x v="29"/>
    </i>
    <i r="1">
      <x v="42"/>
    </i>
    <i r="1">
      <x v="4"/>
    </i>
    <i r="1">
      <x v="19"/>
    </i>
    <i r="1">
      <x v="8"/>
    </i>
    <i r="1">
      <x v="18"/>
    </i>
    <i r="1">
      <x v="34"/>
    </i>
    <i r="1">
      <x v="43"/>
    </i>
    <i r="1">
      <x v="17"/>
    </i>
    <i r="1">
      <x v="7"/>
    </i>
    <i r="1">
      <x v="38"/>
    </i>
    <i r="1">
      <x v="33"/>
    </i>
    <i r="1">
      <x v="32"/>
    </i>
    <i r="1">
      <x v="6"/>
    </i>
    <i r="1">
      <x v="16"/>
    </i>
    <i r="1">
      <x v="5"/>
    </i>
    <i r="1">
      <x v="35"/>
    </i>
    <i r="1">
      <x v="25"/>
    </i>
  </rowItems>
  <colItems count="1">
    <i/>
  </colItems>
  <dataFields count="1">
    <dataField name="Sum of BOBOT" fld="0" baseField="0" baseItem="0" numFmtId="43"/>
  </dataFields>
  <formats count="1">
    <format dxfId="1">
      <pivotArea outline="0" collapsedLevelsAreSubtotals="1" fieldPosition="0"/>
    </format>
  </formats>
  <chartFormats count="69">
    <chartFormat chart="2" format="0" series="1">
      <pivotArea type="data" outline="0" fieldPosition="0"/>
    </chartFormat>
    <chartFormat chart="27" format="0" series="1">
      <pivotArea type="data" outline="0" fieldPosition="0">
        <references count="1">
          <reference field="4294967294" count="1" selected="0">
            <x v="0"/>
          </reference>
        </references>
      </pivotArea>
    </chartFormat>
    <chartFormat chart="27" format="1">
      <pivotArea type="data" outline="0" fieldPosition="0">
        <references count="3">
          <reference field="4294967294" count="1" selected="0">
            <x v="0"/>
          </reference>
          <reference field="1" count="1" selected="0">
            <x v="0"/>
          </reference>
          <reference field="2" count="1" selected="0">
            <x v="27"/>
          </reference>
        </references>
      </pivotArea>
    </chartFormat>
    <chartFormat chart="27" format="2">
      <pivotArea type="data" outline="0" fieldPosition="0">
        <references count="3">
          <reference field="4294967294" count="1" selected="0">
            <x v="0"/>
          </reference>
          <reference field="1" count="1" selected="0">
            <x v="0"/>
          </reference>
          <reference field="2" count="1" selected="0">
            <x v="43"/>
          </reference>
        </references>
      </pivotArea>
    </chartFormat>
    <chartFormat chart="27" format="3">
      <pivotArea type="data" outline="0" fieldPosition="0">
        <references count="3">
          <reference field="4294967294" count="1" selected="0">
            <x v="0"/>
          </reference>
          <reference field="1" count="1" selected="0">
            <x v="0"/>
          </reference>
          <reference field="2" count="1" selected="0">
            <x v="44"/>
          </reference>
        </references>
      </pivotArea>
    </chartFormat>
    <chartFormat chart="27" format="4">
      <pivotArea type="data" outline="0" fieldPosition="0">
        <references count="3">
          <reference field="4294967294" count="1" selected="0">
            <x v="0"/>
          </reference>
          <reference field="1" count="1" selected="0">
            <x v="0"/>
          </reference>
          <reference field="2" count="1" selected="0">
            <x v="25"/>
          </reference>
        </references>
      </pivotArea>
    </chartFormat>
    <chartFormat chart="27" format="5">
      <pivotArea type="data" outline="0" fieldPosition="0">
        <references count="3">
          <reference field="4294967294" count="1" selected="0">
            <x v="0"/>
          </reference>
          <reference field="1" count="1" selected="0">
            <x v="0"/>
          </reference>
          <reference field="2" count="1" selected="0">
            <x v="35"/>
          </reference>
        </references>
      </pivotArea>
    </chartFormat>
    <chartFormat chart="27" format="6">
      <pivotArea type="data" outline="0" fieldPosition="0">
        <references count="3">
          <reference field="4294967294" count="1" selected="0">
            <x v="0"/>
          </reference>
          <reference field="1" count="1" selected="0">
            <x v="0"/>
          </reference>
          <reference field="2" count="1" selected="0">
            <x v="5"/>
          </reference>
        </references>
      </pivotArea>
    </chartFormat>
    <chartFormat chart="27" format="7">
      <pivotArea type="data" outline="0" fieldPosition="0">
        <references count="3">
          <reference field="4294967294" count="1" selected="0">
            <x v="0"/>
          </reference>
          <reference field="1" count="1" selected="0">
            <x v="0"/>
          </reference>
          <reference field="2" count="1" selected="0">
            <x v="16"/>
          </reference>
        </references>
      </pivotArea>
    </chartFormat>
    <chartFormat chart="27" format="8">
      <pivotArea type="data" outline="0" fieldPosition="0">
        <references count="3">
          <reference field="4294967294" count="1" selected="0">
            <x v="0"/>
          </reference>
          <reference field="1" count="1" selected="0">
            <x v="0"/>
          </reference>
          <reference field="2" count="1" selected="0">
            <x v="6"/>
          </reference>
        </references>
      </pivotArea>
    </chartFormat>
    <chartFormat chart="27" format="9">
      <pivotArea type="data" outline="0" fieldPosition="0">
        <references count="3">
          <reference field="4294967294" count="1" selected="0">
            <x v="0"/>
          </reference>
          <reference field="1" count="1" selected="0">
            <x v="0"/>
          </reference>
          <reference field="2" count="1" selected="0">
            <x v="32"/>
          </reference>
        </references>
      </pivotArea>
    </chartFormat>
    <chartFormat chart="27" format="10">
      <pivotArea type="data" outline="0" fieldPosition="0">
        <references count="3">
          <reference field="4294967294" count="1" selected="0">
            <x v="0"/>
          </reference>
          <reference field="1" count="1" selected="0">
            <x v="0"/>
          </reference>
          <reference field="2" count="1" selected="0">
            <x v="33"/>
          </reference>
        </references>
      </pivotArea>
    </chartFormat>
    <chartFormat chart="27" format="11">
      <pivotArea type="data" outline="0" fieldPosition="0">
        <references count="3">
          <reference field="4294967294" count="1" selected="0">
            <x v="0"/>
          </reference>
          <reference field="1" count="1" selected="0">
            <x v="0"/>
          </reference>
          <reference field="2" count="1" selected="0">
            <x v="38"/>
          </reference>
        </references>
      </pivotArea>
    </chartFormat>
    <chartFormat chart="27" format="12">
      <pivotArea type="data" outline="0" fieldPosition="0">
        <references count="3">
          <reference field="4294967294" count="1" selected="0">
            <x v="0"/>
          </reference>
          <reference field="1" count="1" selected="0">
            <x v="0"/>
          </reference>
          <reference field="2" count="1" selected="0">
            <x v="7"/>
          </reference>
        </references>
      </pivotArea>
    </chartFormat>
    <chartFormat chart="27" format="13">
      <pivotArea type="data" outline="0" fieldPosition="0">
        <references count="3">
          <reference field="4294967294" count="1" selected="0">
            <x v="0"/>
          </reference>
          <reference field="1" count="1" selected="0">
            <x v="0"/>
          </reference>
          <reference field="2" count="1" selected="0">
            <x v="17"/>
          </reference>
        </references>
      </pivotArea>
    </chartFormat>
    <chartFormat chart="27" format="14">
      <pivotArea type="data" outline="0" fieldPosition="0">
        <references count="3">
          <reference field="4294967294" count="1" selected="0">
            <x v="0"/>
          </reference>
          <reference field="1" count="1" selected="0">
            <x v="0"/>
          </reference>
          <reference field="2" count="1" selected="0">
            <x v="34"/>
          </reference>
        </references>
      </pivotArea>
    </chartFormat>
    <chartFormat chart="27" format="15">
      <pivotArea type="data" outline="0" fieldPosition="0">
        <references count="3">
          <reference field="4294967294" count="1" selected="0">
            <x v="0"/>
          </reference>
          <reference field="1" count="1" selected="0">
            <x v="0"/>
          </reference>
          <reference field="2" count="1" selected="0">
            <x v="18"/>
          </reference>
        </references>
      </pivotArea>
    </chartFormat>
    <chartFormat chart="27" format="16">
      <pivotArea type="data" outline="0" fieldPosition="0">
        <references count="3">
          <reference field="4294967294" count="1" selected="0">
            <x v="0"/>
          </reference>
          <reference field="1" count="1" selected="0">
            <x v="0"/>
          </reference>
          <reference field="2" count="1" selected="0">
            <x v="8"/>
          </reference>
        </references>
      </pivotArea>
    </chartFormat>
    <chartFormat chart="27" format="17">
      <pivotArea type="data" outline="0" fieldPosition="0">
        <references count="3">
          <reference field="4294967294" count="1" selected="0">
            <x v="0"/>
          </reference>
          <reference field="1" count="1" selected="0">
            <x v="0"/>
          </reference>
          <reference field="2" count="1" selected="0">
            <x v="19"/>
          </reference>
        </references>
      </pivotArea>
    </chartFormat>
    <chartFormat chart="27" format="18">
      <pivotArea type="data" outline="0" fieldPosition="0">
        <references count="3">
          <reference field="4294967294" count="1" selected="0">
            <x v="0"/>
          </reference>
          <reference field="1" count="1" selected="0">
            <x v="0"/>
          </reference>
          <reference field="2" count="1" selected="0">
            <x v="4"/>
          </reference>
        </references>
      </pivotArea>
    </chartFormat>
    <chartFormat chart="27" format="19">
      <pivotArea type="data" outline="0" fieldPosition="0">
        <references count="3">
          <reference field="4294967294" count="1" selected="0">
            <x v="0"/>
          </reference>
          <reference field="1" count="1" selected="0">
            <x v="0"/>
          </reference>
          <reference field="2" count="1" selected="0">
            <x v="42"/>
          </reference>
        </references>
      </pivotArea>
    </chartFormat>
    <chartFormat chart="27" format="20">
      <pivotArea type="data" outline="0" fieldPosition="0">
        <references count="3">
          <reference field="4294967294" count="1" selected="0">
            <x v="0"/>
          </reference>
          <reference field="1" count="1" selected="0">
            <x v="0"/>
          </reference>
          <reference field="2" count="1" selected="0">
            <x v="29"/>
          </reference>
        </references>
      </pivotArea>
    </chartFormat>
    <chartFormat chart="27" format="21">
      <pivotArea type="data" outline="0" fieldPosition="0">
        <references count="3">
          <reference field="4294967294" count="1" selected="0">
            <x v="0"/>
          </reference>
          <reference field="1" count="1" selected="0">
            <x v="0"/>
          </reference>
          <reference field="2" count="1" selected="0">
            <x v="37"/>
          </reference>
        </references>
      </pivotArea>
    </chartFormat>
    <chartFormat chart="48" format="68" series="1">
      <pivotArea type="data" outline="0" fieldPosition="0">
        <references count="1">
          <reference field="4294967294" count="1" selected="0">
            <x v="0"/>
          </reference>
        </references>
      </pivotArea>
    </chartFormat>
    <chartFormat chart="48" format="69">
      <pivotArea type="data" outline="0" fieldPosition="0">
        <references count="3">
          <reference field="4294967294" count="1" selected="0">
            <x v="0"/>
          </reference>
          <reference field="1" count="1" selected="0">
            <x v="0"/>
          </reference>
          <reference field="2" count="1" selected="0">
            <x v="27"/>
          </reference>
        </references>
      </pivotArea>
    </chartFormat>
    <chartFormat chart="48" format="70">
      <pivotArea type="data" outline="0" fieldPosition="0">
        <references count="3">
          <reference field="4294967294" count="1" selected="0">
            <x v="0"/>
          </reference>
          <reference field="1" count="1" selected="0">
            <x v="0"/>
          </reference>
          <reference field="2" count="1" selected="0">
            <x v="14"/>
          </reference>
        </references>
      </pivotArea>
    </chartFormat>
    <chartFormat chart="48" format="71">
      <pivotArea type="data" outline="0" fieldPosition="0">
        <references count="3">
          <reference field="4294967294" count="1" selected="0">
            <x v="0"/>
          </reference>
          <reference field="1" count="1" selected="0">
            <x v="0"/>
          </reference>
          <reference field="2" count="1" selected="0">
            <x v="26"/>
          </reference>
        </references>
      </pivotArea>
    </chartFormat>
    <chartFormat chart="48" format="72">
      <pivotArea type="data" outline="0" fieldPosition="0">
        <references count="3">
          <reference field="4294967294" count="1" selected="0">
            <x v="0"/>
          </reference>
          <reference field="1" count="1" selected="0">
            <x v="0"/>
          </reference>
          <reference field="2" count="1" selected="0">
            <x v="10"/>
          </reference>
        </references>
      </pivotArea>
    </chartFormat>
    <chartFormat chart="48" format="73">
      <pivotArea type="data" outline="0" fieldPosition="0">
        <references count="3">
          <reference field="4294967294" count="1" selected="0">
            <x v="0"/>
          </reference>
          <reference field="1" count="1" selected="0">
            <x v="0"/>
          </reference>
          <reference field="2" count="1" selected="0">
            <x v="21"/>
          </reference>
        </references>
      </pivotArea>
    </chartFormat>
    <chartFormat chart="48" format="74">
      <pivotArea type="data" outline="0" fieldPosition="0">
        <references count="3">
          <reference field="4294967294" count="1" selected="0">
            <x v="0"/>
          </reference>
          <reference field="1" count="1" selected="0">
            <x v="0"/>
          </reference>
          <reference field="2" count="1" selected="0">
            <x v="28"/>
          </reference>
        </references>
      </pivotArea>
    </chartFormat>
    <chartFormat chart="48" format="75">
      <pivotArea type="data" outline="0" fieldPosition="0">
        <references count="3">
          <reference field="4294967294" count="1" selected="0">
            <x v="0"/>
          </reference>
          <reference field="1" count="1" selected="0">
            <x v="0"/>
          </reference>
          <reference field="2" count="1" selected="0">
            <x v="30"/>
          </reference>
        </references>
      </pivotArea>
    </chartFormat>
    <chartFormat chart="48" format="76">
      <pivotArea type="data" outline="0" fieldPosition="0">
        <references count="3">
          <reference field="4294967294" count="1" selected="0">
            <x v="0"/>
          </reference>
          <reference field="1" count="1" selected="0">
            <x v="0"/>
          </reference>
          <reference field="2" count="1" selected="0">
            <x v="15"/>
          </reference>
        </references>
      </pivotArea>
    </chartFormat>
    <chartFormat chart="48" format="77">
      <pivotArea type="data" outline="0" fieldPosition="0">
        <references count="3">
          <reference field="4294967294" count="1" selected="0">
            <x v="0"/>
          </reference>
          <reference field="1" count="1" selected="0">
            <x v="0"/>
          </reference>
          <reference field="2" count="1" selected="0">
            <x v="20"/>
          </reference>
        </references>
      </pivotArea>
    </chartFormat>
    <chartFormat chart="48" format="78">
      <pivotArea type="data" outline="0" fieldPosition="0">
        <references count="3">
          <reference field="4294967294" count="1" selected="0">
            <x v="0"/>
          </reference>
          <reference field="1" count="1" selected="0">
            <x v="0"/>
          </reference>
          <reference field="2" count="1" selected="0">
            <x v="31"/>
          </reference>
        </references>
      </pivotArea>
    </chartFormat>
    <chartFormat chart="48" format="79">
      <pivotArea type="data" outline="0" fieldPosition="0">
        <references count="3">
          <reference field="4294967294" count="1" selected="0">
            <x v="0"/>
          </reference>
          <reference field="1" count="1" selected="0">
            <x v="0"/>
          </reference>
          <reference field="2" count="1" selected="0">
            <x v="13"/>
          </reference>
        </references>
      </pivotArea>
    </chartFormat>
    <chartFormat chart="48" format="80">
      <pivotArea type="data" outline="0" fieldPosition="0">
        <references count="3">
          <reference field="4294967294" count="1" selected="0">
            <x v="0"/>
          </reference>
          <reference field="1" count="1" selected="0">
            <x v="0"/>
          </reference>
          <reference field="2" count="1" selected="0">
            <x v="23"/>
          </reference>
        </references>
      </pivotArea>
    </chartFormat>
    <chartFormat chart="48" format="81">
      <pivotArea type="data" outline="0" fieldPosition="0">
        <references count="3">
          <reference field="4294967294" count="1" selected="0">
            <x v="0"/>
          </reference>
          <reference field="1" count="1" selected="0">
            <x v="0"/>
          </reference>
          <reference field="2" count="1" selected="0">
            <x v="1"/>
          </reference>
        </references>
      </pivotArea>
    </chartFormat>
    <chartFormat chart="48" format="82">
      <pivotArea type="data" outline="0" fieldPosition="0">
        <references count="3">
          <reference field="4294967294" count="1" selected="0">
            <x v="0"/>
          </reference>
          <reference field="1" count="1" selected="0">
            <x v="0"/>
          </reference>
          <reference field="2" count="1" selected="0">
            <x v="40"/>
          </reference>
        </references>
      </pivotArea>
    </chartFormat>
    <chartFormat chart="48" format="83">
      <pivotArea type="data" outline="0" fieldPosition="0">
        <references count="3">
          <reference field="4294967294" count="1" selected="0">
            <x v="0"/>
          </reference>
          <reference field="1" count="1" selected="0">
            <x v="0"/>
          </reference>
          <reference field="2" count="1" selected="0">
            <x v="39"/>
          </reference>
        </references>
      </pivotArea>
    </chartFormat>
    <chartFormat chart="48" format="84">
      <pivotArea type="data" outline="0" fieldPosition="0">
        <references count="3">
          <reference field="4294967294" count="1" selected="0">
            <x v="0"/>
          </reference>
          <reference field="1" count="1" selected="0">
            <x v="0"/>
          </reference>
          <reference field="2" count="1" selected="0">
            <x v="12"/>
          </reference>
        </references>
      </pivotArea>
    </chartFormat>
    <chartFormat chart="48" format="85">
      <pivotArea type="data" outline="0" fieldPosition="0">
        <references count="3">
          <reference field="4294967294" count="1" selected="0">
            <x v="0"/>
          </reference>
          <reference field="1" count="1" selected="0">
            <x v="0"/>
          </reference>
          <reference field="2" count="1" selected="0">
            <x v="24"/>
          </reference>
        </references>
      </pivotArea>
    </chartFormat>
    <chartFormat chart="48" format="86">
      <pivotArea type="data" outline="0" fieldPosition="0">
        <references count="3">
          <reference field="4294967294" count="1" selected="0">
            <x v="0"/>
          </reference>
          <reference field="1" count="1" selected="0">
            <x v="0"/>
          </reference>
          <reference field="2" count="1" selected="0">
            <x v="11"/>
          </reference>
        </references>
      </pivotArea>
    </chartFormat>
    <chartFormat chart="48" format="87">
      <pivotArea type="data" outline="0" fieldPosition="0">
        <references count="3">
          <reference field="4294967294" count="1" selected="0">
            <x v="0"/>
          </reference>
          <reference field="1" count="1" selected="0">
            <x v="0"/>
          </reference>
          <reference field="2" count="1" selected="0">
            <x v="41"/>
          </reference>
        </references>
      </pivotArea>
    </chartFormat>
    <chartFormat chart="48" format="88">
      <pivotArea type="data" outline="0" fieldPosition="0">
        <references count="3">
          <reference field="4294967294" count="1" selected="0">
            <x v="0"/>
          </reference>
          <reference field="1" count="1" selected="0">
            <x v="0"/>
          </reference>
          <reference field="2" count="1" selected="0">
            <x v="36"/>
          </reference>
        </references>
      </pivotArea>
    </chartFormat>
    <chartFormat chart="48" format="89">
      <pivotArea type="data" outline="0" fieldPosition="0">
        <references count="3">
          <reference field="4294967294" count="1" selected="0">
            <x v="0"/>
          </reference>
          <reference field="1" count="1" selected="0">
            <x v="0"/>
          </reference>
          <reference field="2" count="1" selected="0">
            <x v="22"/>
          </reference>
        </references>
      </pivotArea>
    </chartFormat>
    <chartFormat chart="48" format="90">
      <pivotArea type="data" outline="0" fieldPosition="0">
        <references count="3">
          <reference field="4294967294" count="1" selected="0">
            <x v="0"/>
          </reference>
          <reference field="1" count="1" selected="0">
            <x v="0"/>
          </reference>
          <reference field="2" count="1" selected="0">
            <x v="2"/>
          </reference>
        </references>
      </pivotArea>
    </chartFormat>
    <chartFormat chart="48" format="91">
      <pivotArea type="data" outline="0" fieldPosition="0">
        <references count="3">
          <reference field="4294967294" count="1" selected="0">
            <x v="0"/>
          </reference>
          <reference field="1" count="1" selected="0">
            <x v="0"/>
          </reference>
          <reference field="2" count="1" selected="0">
            <x v="9"/>
          </reference>
        </references>
      </pivotArea>
    </chartFormat>
    <chartFormat chart="48" format="92">
      <pivotArea type="data" outline="0" fieldPosition="0">
        <references count="3">
          <reference field="4294967294" count="1" selected="0">
            <x v="0"/>
          </reference>
          <reference field="1" count="1" selected="0">
            <x v="0"/>
          </reference>
          <reference field="2" count="1" selected="0">
            <x v="0"/>
          </reference>
        </references>
      </pivotArea>
    </chartFormat>
    <chartFormat chart="48" format="93">
      <pivotArea type="data" outline="0" fieldPosition="0">
        <references count="3">
          <reference field="4294967294" count="1" selected="0">
            <x v="0"/>
          </reference>
          <reference field="1" count="1" selected="0">
            <x v="0"/>
          </reference>
          <reference field="2" count="1" selected="0">
            <x v="44"/>
          </reference>
        </references>
      </pivotArea>
    </chartFormat>
    <chartFormat chart="48" format="94">
      <pivotArea type="data" outline="0" fieldPosition="0">
        <references count="3">
          <reference field="4294967294" count="1" selected="0">
            <x v="0"/>
          </reference>
          <reference field="1" count="1" selected="0">
            <x v="0"/>
          </reference>
          <reference field="2" count="1" selected="0">
            <x v="3"/>
          </reference>
        </references>
      </pivotArea>
    </chartFormat>
    <chartFormat chart="48" format="95">
      <pivotArea type="data" outline="0" fieldPosition="0">
        <references count="3">
          <reference field="4294967294" count="1" selected="0">
            <x v="0"/>
          </reference>
          <reference field="1" count="1" selected="0">
            <x v="0"/>
          </reference>
          <reference field="2" count="1" selected="0">
            <x v="37"/>
          </reference>
        </references>
      </pivotArea>
    </chartFormat>
    <chartFormat chart="48" format="96">
      <pivotArea type="data" outline="0" fieldPosition="0">
        <references count="3">
          <reference field="4294967294" count="1" selected="0">
            <x v="0"/>
          </reference>
          <reference field="1" count="1" selected="0">
            <x v="0"/>
          </reference>
          <reference field="2" count="1" selected="0">
            <x v="29"/>
          </reference>
        </references>
      </pivotArea>
    </chartFormat>
    <chartFormat chart="48" format="97">
      <pivotArea type="data" outline="0" fieldPosition="0">
        <references count="3">
          <reference field="4294967294" count="1" selected="0">
            <x v="0"/>
          </reference>
          <reference field="1" count="1" selected="0">
            <x v="0"/>
          </reference>
          <reference field="2" count="1" selected="0">
            <x v="42"/>
          </reference>
        </references>
      </pivotArea>
    </chartFormat>
    <chartFormat chart="48" format="98">
      <pivotArea type="data" outline="0" fieldPosition="0">
        <references count="3">
          <reference field="4294967294" count="1" selected="0">
            <x v="0"/>
          </reference>
          <reference field="1" count="1" selected="0">
            <x v="0"/>
          </reference>
          <reference field="2" count="1" selected="0">
            <x v="4"/>
          </reference>
        </references>
      </pivotArea>
    </chartFormat>
    <chartFormat chart="48" format="99">
      <pivotArea type="data" outline="0" fieldPosition="0">
        <references count="3">
          <reference field="4294967294" count="1" selected="0">
            <x v="0"/>
          </reference>
          <reference field="1" count="1" selected="0">
            <x v="0"/>
          </reference>
          <reference field="2" count="1" selected="0">
            <x v="19"/>
          </reference>
        </references>
      </pivotArea>
    </chartFormat>
    <chartFormat chart="48" format="100">
      <pivotArea type="data" outline="0" fieldPosition="0">
        <references count="3">
          <reference field="4294967294" count="1" selected="0">
            <x v="0"/>
          </reference>
          <reference field="1" count="1" selected="0">
            <x v="0"/>
          </reference>
          <reference field="2" count="1" selected="0">
            <x v="8"/>
          </reference>
        </references>
      </pivotArea>
    </chartFormat>
    <chartFormat chart="48" format="101">
      <pivotArea type="data" outline="0" fieldPosition="0">
        <references count="3">
          <reference field="4294967294" count="1" selected="0">
            <x v="0"/>
          </reference>
          <reference field="1" count="1" selected="0">
            <x v="0"/>
          </reference>
          <reference field="2" count="1" selected="0">
            <x v="18"/>
          </reference>
        </references>
      </pivotArea>
    </chartFormat>
    <chartFormat chart="48" format="102">
      <pivotArea type="data" outline="0" fieldPosition="0">
        <references count="3">
          <reference field="4294967294" count="1" selected="0">
            <x v="0"/>
          </reference>
          <reference field="1" count="1" selected="0">
            <x v="0"/>
          </reference>
          <reference field="2" count="1" selected="0">
            <x v="34"/>
          </reference>
        </references>
      </pivotArea>
    </chartFormat>
    <chartFormat chart="48" format="103">
      <pivotArea type="data" outline="0" fieldPosition="0">
        <references count="3">
          <reference field="4294967294" count="1" selected="0">
            <x v="0"/>
          </reference>
          <reference field="1" count="1" selected="0">
            <x v="0"/>
          </reference>
          <reference field="2" count="1" selected="0">
            <x v="43"/>
          </reference>
        </references>
      </pivotArea>
    </chartFormat>
    <chartFormat chart="48" format="104">
      <pivotArea type="data" outline="0" fieldPosition="0">
        <references count="3">
          <reference field="4294967294" count="1" selected="0">
            <x v="0"/>
          </reference>
          <reference field="1" count="1" selected="0">
            <x v="0"/>
          </reference>
          <reference field="2" count="1" selected="0">
            <x v="17"/>
          </reference>
        </references>
      </pivotArea>
    </chartFormat>
    <chartFormat chart="48" format="105">
      <pivotArea type="data" outline="0" fieldPosition="0">
        <references count="3">
          <reference field="4294967294" count="1" selected="0">
            <x v="0"/>
          </reference>
          <reference field="1" count="1" selected="0">
            <x v="0"/>
          </reference>
          <reference field="2" count="1" selected="0">
            <x v="7"/>
          </reference>
        </references>
      </pivotArea>
    </chartFormat>
    <chartFormat chart="48" format="106">
      <pivotArea type="data" outline="0" fieldPosition="0">
        <references count="3">
          <reference field="4294967294" count="1" selected="0">
            <x v="0"/>
          </reference>
          <reference field="1" count="1" selected="0">
            <x v="0"/>
          </reference>
          <reference field="2" count="1" selected="0">
            <x v="38"/>
          </reference>
        </references>
      </pivotArea>
    </chartFormat>
    <chartFormat chart="48" format="107">
      <pivotArea type="data" outline="0" fieldPosition="0">
        <references count="3">
          <reference field="4294967294" count="1" selected="0">
            <x v="0"/>
          </reference>
          <reference field="1" count="1" selected="0">
            <x v="0"/>
          </reference>
          <reference field="2" count="1" selected="0">
            <x v="33"/>
          </reference>
        </references>
      </pivotArea>
    </chartFormat>
    <chartFormat chart="48" format="108">
      <pivotArea type="data" outline="0" fieldPosition="0">
        <references count="3">
          <reference field="4294967294" count="1" selected="0">
            <x v="0"/>
          </reference>
          <reference field="1" count="1" selected="0">
            <x v="0"/>
          </reference>
          <reference field="2" count="1" selected="0">
            <x v="32"/>
          </reference>
        </references>
      </pivotArea>
    </chartFormat>
    <chartFormat chart="48" format="109">
      <pivotArea type="data" outline="0" fieldPosition="0">
        <references count="3">
          <reference field="4294967294" count="1" selected="0">
            <x v="0"/>
          </reference>
          <reference field="1" count="1" selected="0">
            <x v="0"/>
          </reference>
          <reference field="2" count="1" selected="0">
            <x v="6"/>
          </reference>
        </references>
      </pivotArea>
    </chartFormat>
    <chartFormat chart="48" format="110">
      <pivotArea type="data" outline="0" fieldPosition="0">
        <references count="3">
          <reference field="4294967294" count="1" selected="0">
            <x v="0"/>
          </reference>
          <reference field="1" count="1" selected="0">
            <x v="0"/>
          </reference>
          <reference field="2" count="1" selected="0">
            <x v="16"/>
          </reference>
        </references>
      </pivotArea>
    </chartFormat>
    <chartFormat chart="48" format="111">
      <pivotArea type="data" outline="0" fieldPosition="0">
        <references count="3">
          <reference field="4294967294" count="1" selected="0">
            <x v="0"/>
          </reference>
          <reference field="1" count="1" selected="0">
            <x v="0"/>
          </reference>
          <reference field="2" count="1" selected="0">
            <x v="5"/>
          </reference>
        </references>
      </pivotArea>
    </chartFormat>
    <chartFormat chart="48" format="112">
      <pivotArea type="data" outline="0" fieldPosition="0">
        <references count="3">
          <reference field="4294967294" count="1" selected="0">
            <x v="0"/>
          </reference>
          <reference field="1" count="1" selected="0">
            <x v="0"/>
          </reference>
          <reference field="2" count="1" selected="0">
            <x v="35"/>
          </reference>
        </references>
      </pivotArea>
    </chartFormat>
    <chartFormat chart="48" format="113">
      <pivotArea type="data" outline="0" fieldPosition="0">
        <references count="3">
          <reference field="4294967294" count="1" selected="0">
            <x v="0"/>
          </reference>
          <reference field="1" count="1" selected="0">
            <x v="0"/>
          </reference>
          <reference field="2" count="1" selected="0">
            <x v="25"/>
          </reference>
        </references>
      </pivotArea>
    </chartFormat>
  </chart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5"/>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B01D51-DCE1-427E-8237-EEA01E6FC2F2}" name="PivotTable4"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6" indent="0" compact="0" compactData="0" gridDropZones="1" multipleFieldFilters="0" chartFormat="5">
  <location ref="D3:AC130" firstHeaderRow="2" firstDataRow="2" firstDataCol="20"/>
  <pivotFields count="20">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6">
        <item x="0"/>
        <item x="1"/>
        <item x="2"/>
        <item x="3"/>
        <item x="4"/>
        <item x="5"/>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
        <item x="0"/>
        <item x="1"/>
        <item x="2"/>
        <item x="3"/>
        <item x="4"/>
        <item x="5"/>
        <item x="6"/>
        <item x="7"/>
        <item x="8"/>
        <item x="9"/>
        <item x="10"/>
        <item x="1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7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2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3">
        <item x="0"/>
        <item x="1"/>
        <item x="2"/>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5">
        <item x="0"/>
        <item x="1"/>
        <item x="2"/>
        <item x="3"/>
        <item x="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
        <item x="0"/>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2">
        <item x="0"/>
        <item x="1"/>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1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s>
      <extLst>
        <ext xmlns:x14="http://schemas.microsoft.com/office/spreadsheetml/2009/9/main" uri="{2946ED86-A175-432a-8AC1-64E0C546D7DE}">
          <x14:pivotField fillDownLabels="1"/>
        </ext>
      </extLst>
    </pivotField>
  </pivotFields>
  <rowFields count="20">
    <field x="0"/>
    <field x="1"/>
    <field x="2"/>
    <field x="3"/>
    <field x="4"/>
    <field x="5"/>
    <field x="6"/>
    <field x="7"/>
    <field x="8"/>
    <field x="9"/>
    <field x="10"/>
    <field x="11"/>
    <field x="12"/>
    <field x="13"/>
    <field x="14"/>
    <field x="15"/>
    <field x="16"/>
    <field x="17"/>
    <field x="18"/>
    <field x="19"/>
  </rowFields>
  <rowItems count="126">
    <i>
      <x/>
      <x/>
      <x/>
      <x/>
      <x/>
      <x/>
      <x/>
      <x/>
      <x/>
      <x/>
      <x/>
      <x/>
      <x/>
      <x/>
      <x/>
      <x/>
      <x/>
      <x/>
      <x/>
      <x/>
    </i>
    <i r="4">
      <x v="1"/>
      <x v="1"/>
      <x/>
      <x/>
      <x v="1"/>
      <x v="1"/>
      <x/>
      <x v="1"/>
      <x/>
      <x v="1"/>
      <x v="1"/>
      <x v="1"/>
      <x v="1"/>
      <x v="1"/>
      <x v="1"/>
      <x v="1"/>
    </i>
    <i r="4">
      <x v="2"/>
      <x v="2"/>
      <x/>
      <x/>
      <x v="1"/>
      <x v="2"/>
      <x/>
      <x v="2"/>
      <x/>
      <x v="1"/>
      <x v="2"/>
      <x v="2"/>
      <x v="2"/>
      <x v="2"/>
      <x v="2"/>
      <x v="2"/>
    </i>
    <i r="4">
      <x v="3"/>
      <x v="3"/>
      <x/>
      <x/>
      <x v="2"/>
      <x v="3"/>
      <x/>
      <x v="3"/>
      <x/>
      <x v="2"/>
      <x v="3"/>
      <x v="3"/>
      <x v="3"/>
      <x v="3"/>
      <x v="3"/>
      <x v="3"/>
    </i>
    <i r="3">
      <x v="1"/>
      <x v="4"/>
      <x v="4"/>
      <x v="1"/>
      <x v="1"/>
      <x v="3"/>
      <x v="4"/>
      <x/>
      <x v="4"/>
      <x/>
      <x v="3"/>
      <x v="4"/>
      <x v="4"/>
      <x v="4"/>
      <x v="4"/>
      <x v="4"/>
      <x v="4"/>
    </i>
    <i r="4">
      <x v="5"/>
      <x v="5"/>
      <x/>
      <x/>
      <x v="1"/>
      <x v="5"/>
      <x/>
      <x v="5"/>
      <x/>
      <x v="1"/>
      <x v="5"/>
      <x v="5"/>
      <x v="5"/>
      <x v="5"/>
      <x v="5"/>
      <x v="5"/>
    </i>
    <i r="4">
      <x v="6"/>
      <x v="6"/>
      <x v="2"/>
      <x/>
      <x v="1"/>
      <x v="6"/>
      <x/>
      <x v="6"/>
      <x/>
      <x v="1"/>
      <x v="6"/>
      <x v="6"/>
      <x v="6"/>
      <x v="3"/>
      <x v="6"/>
      <x v="6"/>
    </i>
    <i r="3">
      <x v="2"/>
      <x v="7"/>
      <x v="7"/>
      <x/>
      <x/>
      <x v="2"/>
      <x v="3"/>
      <x/>
      <x v="7"/>
      <x/>
      <x v="2"/>
      <x v="7"/>
      <x v="7"/>
      <x v="3"/>
      <x v="3"/>
      <x v="3"/>
      <x v="7"/>
    </i>
    <i r="3">
      <x v="3"/>
      <x v="8"/>
      <x v="8"/>
      <x/>
      <x/>
      <x v="2"/>
      <x/>
      <x/>
      <x v="5"/>
      <x/>
      <x v="2"/>
      <x v="5"/>
      <x v="8"/>
      <x/>
      <x v="2"/>
      <x/>
      <x v="8"/>
    </i>
    <i r="4">
      <x v="9"/>
      <x v="9"/>
      <x/>
      <x/>
      <x v="4"/>
      <x v="7"/>
      <x/>
      <x v="5"/>
      <x/>
      <x v="4"/>
      <x v="5"/>
      <x v="9"/>
      <x v="7"/>
      <x v="6"/>
      <x v="7"/>
      <x v="9"/>
    </i>
    <i r="4">
      <x v="10"/>
      <x v="10"/>
      <x v="2"/>
      <x/>
      <x v="3"/>
      <x v="8"/>
      <x/>
      <x v="8"/>
      <x/>
      <x v="3"/>
      <x v="8"/>
      <x v="10"/>
      <x v="8"/>
      <x v="7"/>
      <x v="8"/>
      <x v="10"/>
    </i>
    <i r="4">
      <x v="11"/>
      <x v="11"/>
      <x/>
      <x/>
      <x v="5"/>
      <x v="2"/>
      <x/>
      <x v="9"/>
      <x/>
      <x v="5"/>
      <x v="9"/>
      <x v="11"/>
      <x v="2"/>
      <x v="8"/>
      <x v="2"/>
      <x v="11"/>
    </i>
    <i r="4">
      <x v="12"/>
      <x v="12"/>
      <x/>
      <x/>
      <x v="1"/>
      <x v="9"/>
      <x/>
      <x v="5"/>
      <x/>
      <x v="1"/>
      <x v="5"/>
      <x v="12"/>
      <x v="9"/>
      <x v="9"/>
      <x v="9"/>
      <x v="12"/>
    </i>
    <i r="4">
      <x v="13"/>
      <x v="13"/>
      <x/>
      <x/>
      <x v="6"/>
      <x v="3"/>
      <x/>
      <x v="10"/>
      <x/>
      <x v="6"/>
      <x v="10"/>
      <x v="13"/>
      <x v="3"/>
      <x v="6"/>
      <x v="3"/>
      <x v="13"/>
    </i>
    <i r="4">
      <x v="14"/>
      <x v="14"/>
      <x v="2"/>
      <x/>
      <x v="6"/>
      <x v="10"/>
      <x/>
      <x v="11"/>
      <x/>
      <x v="6"/>
      <x v="11"/>
      <x v="14"/>
      <x v="10"/>
      <x v="3"/>
      <x v="10"/>
      <x v="14"/>
    </i>
    <i r="2">
      <x v="1"/>
      <x/>
      <x v="15"/>
      <x v="15"/>
      <x v="1"/>
      <x v="2"/>
      <x v="7"/>
      <x v="10"/>
      <x/>
      <x v="12"/>
      <x/>
      <x v="7"/>
      <x v="12"/>
      <x v="15"/>
      <x v="10"/>
      <x v="10"/>
      <x v="10"/>
      <x v="15"/>
    </i>
    <i r="4">
      <x v="16"/>
      <x v="16"/>
      <x/>
      <x v="2"/>
      <x v="8"/>
      <x v="6"/>
      <x/>
      <x v="13"/>
      <x/>
      <x v="8"/>
      <x v="13"/>
      <x v="16"/>
      <x v="6"/>
      <x v="11"/>
      <x v="6"/>
      <x v="16"/>
    </i>
    <i r="4">
      <x v="17"/>
      <x v="17"/>
      <x/>
      <x/>
      <x v="6"/>
      <x v="10"/>
      <x/>
      <x v="5"/>
      <x/>
      <x v="6"/>
      <x v="5"/>
      <x v="17"/>
      <x v="10"/>
      <x v="3"/>
      <x v="10"/>
      <x v="17"/>
    </i>
    <i r="4">
      <x v="18"/>
      <x v="18"/>
      <x/>
      <x/>
      <x v="9"/>
      <x v="11"/>
      <x/>
      <x v="5"/>
      <x/>
      <x v="9"/>
      <x v="5"/>
      <x v="5"/>
      <x v="11"/>
      <x v="5"/>
      <x v="11"/>
      <x v="18"/>
    </i>
    <i r="3">
      <x v="1"/>
      <x v="19"/>
      <x v="19"/>
      <x v="1"/>
      <x v="1"/>
      <x v="10"/>
      <x v="12"/>
      <x/>
      <x v="14"/>
      <x/>
      <x v="10"/>
      <x v="14"/>
      <x v="18"/>
      <x v="12"/>
      <x v="12"/>
      <x v="12"/>
      <x v="19"/>
    </i>
    <i r="3">
      <x v="4"/>
      <x v="20"/>
      <x v="20"/>
      <x v="1"/>
      <x v="1"/>
      <x v="11"/>
      <x v="13"/>
      <x/>
      <x v="15"/>
      <x/>
      <x v="11"/>
      <x v="15"/>
      <x v="19"/>
      <x v="13"/>
      <x v="13"/>
      <x v="13"/>
      <x v="20"/>
    </i>
    <i r="3">
      <x v="2"/>
      <x v="21"/>
      <x v="21"/>
      <x/>
      <x/>
      <x v="5"/>
      <x v="9"/>
      <x/>
      <x v="16"/>
      <x/>
      <x v="5"/>
      <x v="16"/>
      <x v="20"/>
      <x v="9"/>
      <x v="14"/>
      <x v="9"/>
      <x v="21"/>
    </i>
    <i r="4">
      <x v="22"/>
      <x v="22"/>
      <x/>
      <x/>
      <x v="12"/>
      <x v="9"/>
      <x/>
      <x v="5"/>
      <x/>
      <x v="12"/>
      <x v="5"/>
      <x v="21"/>
      <x v="9"/>
      <x v="15"/>
      <x v="9"/>
      <x v="22"/>
    </i>
    <i r="3">
      <x v="5"/>
      <x v="23"/>
      <x v="23"/>
      <x v="2"/>
      <x v="2"/>
      <x v="13"/>
      <x v="6"/>
      <x/>
      <x v="17"/>
      <x/>
      <x v="13"/>
      <x v="17"/>
      <x v="22"/>
      <x v="6"/>
      <x v="16"/>
      <x v="6"/>
      <x v="23"/>
    </i>
    <i r="3">
      <x v="6"/>
      <x v="24"/>
      <x v="24"/>
      <x/>
      <x v="2"/>
      <x v="4"/>
      <x v="14"/>
      <x/>
      <x v="18"/>
      <x/>
      <x v="4"/>
      <x v="18"/>
      <x v="23"/>
      <x v="14"/>
      <x v="3"/>
      <x v="14"/>
      <x v="24"/>
    </i>
    <i r="4">
      <x v="25"/>
      <x v="25"/>
      <x v="2"/>
      <x v="1"/>
      <x v="1"/>
      <x v="6"/>
      <x/>
      <x v="19"/>
      <x/>
      <x v="1"/>
      <x v="19"/>
      <x v="24"/>
      <x v="6"/>
      <x v="3"/>
      <x v="6"/>
      <x v="25"/>
    </i>
    <i r="4">
      <x v="26"/>
      <x v="26"/>
      <x/>
      <x v="2"/>
      <x v="14"/>
      <x v="15"/>
      <x/>
      <x v="20"/>
      <x/>
      <x v="14"/>
      <x v="20"/>
      <x v="25"/>
      <x v="15"/>
      <x v="17"/>
      <x v="15"/>
      <x v="26"/>
    </i>
    <i r="4">
      <x v="27"/>
      <x v="27"/>
      <x/>
      <x v="2"/>
      <x v="15"/>
      <x v="10"/>
      <x/>
      <x v="5"/>
      <x/>
      <x v="15"/>
      <x v="5"/>
      <x v="26"/>
      <x v="10"/>
      <x v="18"/>
      <x v="10"/>
      <x v="27"/>
    </i>
    <i r="3">
      <x v="7"/>
      <x v="28"/>
      <x v="28"/>
      <x/>
      <x v="3"/>
      <x v="10"/>
      <x v="16"/>
      <x/>
      <x v="21"/>
      <x/>
      <x v="10"/>
      <x v="5"/>
      <x v="27"/>
      <x v="16"/>
      <x v="19"/>
      <x v="16"/>
      <x v="28"/>
    </i>
    <i r="3">
      <x v="3"/>
      <x v="29"/>
      <x v="29"/>
      <x/>
      <x/>
      <x v="2"/>
      <x v="17"/>
      <x/>
      <x v="5"/>
      <x/>
      <x v="2"/>
      <x v="5"/>
      <x v="28"/>
      <x v="17"/>
      <x v="20"/>
      <x v="17"/>
      <x v="29"/>
    </i>
    <i r="4">
      <x/>
      <x v="30"/>
      <x v="2"/>
      <x v="1"/>
      <x v="16"/>
      <x v="11"/>
      <x/>
      <x v="22"/>
      <x/>
      <x v="16"/>
      <x v="21"/>
      <x v="29"/>
      <x v="11"/>
      <x v="21"/>
      <x v="11"/>
      <x v="30"/>
    </i>
    <i r="4">
      <x v="11"/>
      <x v="31"/>
      <x/>
      <x/>
      <x v="5"/>
      <x v="2"/>
      <x/>
      <x v="5"/>
      <x/>
      <x v="5"/>
      <x v="5"/>
      <x v="30"/>
      <x v="2"/>
      <x v="8"/>
      <x v="2"/>
      <x v="31"/>
    </i>
    <i r="4">
      <x v="30"/>
      <x v="32"/>
      <x/>
      <x/>
      <x v="2"/>
      <x v="5"/>
      <x/>
      <x v="5"/>
      <x/>
      <x v="2"/>
      <x v="5"/>
      <x v="12"/>
      <x v="5"/>
      <x v="9"/>
      <x v="5"/>
      <x v="32"/>
    </i>
    <i r="4">
      <x v="31"/>
      <x v="33"/>
      <x/>
      <x v="4"/>
      <x v="16"/>
      <x v="2"/>
      <x/>
      <x v="23"/>
      <x/>
      <x v="16"/>
      <x v="22"/>
      <x v="31"/>
      <x v="2"/>
      <x v="7"/>
      <x v="2"/>
      <x v="33"/>
    </i>
    <i r="4">
      <x v="32"/>
      <x v="34"/>
      <x/>
      <x/>
      <x v="8"/>
      <x v="18"/>
      <x/>
      <x v="5"/>
      <x/>
      <x v="8"/>
      <x v="5"/>
      <x v="32"/>
      <x v="18"/>
      <x v="22"/>
      <x v="18"/>
      <x v="34"/>
    </i>
    <i r="3">
      <x v="8"/>
      <x v="33"/>
      <x v="35"/>
      <x v="2"/>
      <x v="1"/>
      <x v="17"/>
      <x v="19"/>
      <x/>
      <x v="24"/>
      <x/>
      <x v="17"/>
      <x v="23"/>
      <x v="33"/>
      <x v="19"/>
      <x v="10"/>
      <x v="19"/>
      <x v="35"/>
    </i>
    <i r="2">
      <x v="2"/>
      <x/>
      <x v="34"/>
      <x v="36"/>
      <x/>
      <x v="2"/>
      <x v="13"/>
      <x v="20"/>
      <x/>
      <x v="5"/>
      <x/>
      <x v="13"/>
      <x v="5"/>
      <x v="34"/>
      <x v="20"/>
      <x v="23"/>
      <x v="20"/>
      <x v="36"/>
    </i>
    <i r="4">
      <x v="35"/>
      <x v="37"/>
      <x/>
      <x/>
      <x v="18"/>
      <x v="9"/>
      <x/>
      <x v="5"/>
      <x/>
      <x v="18"/>
      <x v="5"/>
      <x v="35"/>
      <x v="9"/>
      <x v="24"/>
      <x v="9"/>
      <x v="37"/>
    </i>
    <i r="4">
      <x v="36"/>
      <x v="38"/>
      <x/>
      <x/>
      <x v="19"/>
      <x v="3"/>
      <x/>
      <x v="5"/>
      <x/>
      <x v="19"/>
      <x v="5"/>
      <x v="36"/>
      <x v="3"/>
      <x v="25"/>
      <x v="3"/>
      <x v="38"/>
    </i>
    <i r="4">
      <x v="18"/>
      <x v="39"/>
      <x/>
      <x/>
      <x v="20"/>
      <x v="2"/>
      <x/>
      <x v="5"/>
      <x/>
      <x v="20"/>
      <x v="5"/>
      <x v="37"/>
      <x v="2"/>
      <x v="26"/>
      <x v="2"/>
      <x v="39"/>
    </i>
    <i r="3">
      <x v="9"/>
      <x v="37"/>
      <x v="40"/>
      <x/>
      <x/>
      <x v="21"/>
      <x v="5"/>
      <x/>
      <x v="5"/>
      <x/>
      <x v="21"/>
      <x v="5"/>
      <x v="9"/>
      <x v="5"/>
      <x v="6"/>
      <x v="5"/>
      <x v="40"/>
    </i>
    <i r="4">
      <x v="38"/>
      <x v="41"/>
      <x/>
      <x/>
      <x v="22"/>
      <x v="17"/>
      <x/>
      <x v="5"/>
      <x/>
      <x v="22"/>
      <x v="5"/>
      <x v="38"/>
      <x v="17"/>
      <x v="27"/>
      <x v="17"/>
      <x v="41"/>
    </i>
    <i r="2">
      <x v="3"/>
      <x/>
      <x v="39"/>
      <x v="42"/>
      <x/>
      <x/>
      <x v="21"/>
      <x/>
      <x/>
      <x v="5"/>
      <x/>
      <x v="21"/>
      <x v="5"/>
      <x v="28"/>
      <x/>
      <x v="20"/>
      <x/>
      <x v="42"/>
    </i>
    <i r="4">
      <x v="40"/>
      <x v="43"/>
      <x/>
      <x/>
      <x v="23"/>
      <x v="3"/>
      <x/>
      <x v="5"/>
      <x/>
      <x v="23"/>
      <x v="5"/>
      <x v="35"/>
      <x v="3"/>
      <x v="24"/>
      <x v="3"/>
      <x v="43"/>
    </i>
    <i r="4">
      <x v="41"/>
      <x v="44"/>
      <x/>
      <x/>
      <x v="24"/>
      <x v="3"/>
      <x/>
      <x v="5"/>
      <x/>
      <x v="24"/>
      <x v="5"/>
      <x v="21"/>
      <x v="3"/>
      <x v="15"/>
      <x v="3"/>
      <x v="44"/>
    </i>
    <i r="4">
      <x v="35"/>
      <x v="45"/>
      <x/>
      <x/>
      <x v="22"/>
      <x v="20"/>
      <x/>
      <x v="25"/>
      <x/>
      <x v="22"/>
      <x v="24"/>
      <x v="39"/>
      <x v="20"/>
      <x v="25"/>
      <x v="20"/>
      <x v="45"/>
    </i>
    <i r="4">
      <x v="42"/>
      <x v="46"/>
      <x/>
      <x/>
      <x v="25"/>
      <x v="21"/>
      <x/>
      <x v="5"/>
      <x/>
      <x v="25"/>
      <x v="5"/>
      <x v="40"/>
      <x v="21"/>
      <x v="28"/>
      <x v="21"/>
      <x v="46"/>
    </i>
    <i r="3">
      <x v="1"/>
      <x v="19"/>
      <x v="47"/>
      <x/>
      <x/>
      <x v="6"/>
      <x v="7"/>
      <x/>
      <x v="26"/>
      <x/>
      <x v="6"/>
      <x v="25"/>
      <x v="41"/>
      <x v="7"/>
      <x v="29"/>
      <x v="7"/>
      <x v="47"/>
    </i>
    <i r="3">
      <x v="10"/>
      <x v="43"/>
      <x v="48"/>
      <x/>
      <x/>
      <x v="2"/>
      <x v="11"/>
      <x/>
      <x v="27"/>
      <x/>
      <x v="2"/>
      <x v="26"/>
      <x v="42"/>
      <x v="11"/>
      <x v="10"/>
      <x v="11"/>
      <x v="48"/>
    </i>
    <i r="4">
      <x v="44"/>
      <x v="49"/>
      <x/>
      <x/>
      <x v="5"/>
      <x v="4"/>
      <x/>
      <x v="5"/>
      <x/>
      <x v="5"/>
      <x v="5"/>
      <x v="43"/>
      <x v="4"/>
      <x v="30"/>
      <x v="4"/>
      <x v="49"/>
    </i>
    <i>
      <x v="1"/>
      <x v="1"/>
      <x v="4"/>
      <x/>
      <x v="45"/>
      <x v="50"/>
      <x/>
      <x v="4"/>
      <x v="26"/>
      <x v="22"/>
      <x/>
      <x v="5"/>
      <x v="1"/>
      <x v="26"/>
      <x v="5"/>
      <x v="44"/>
      <x v="22"/>
      <x v="31"/>
      <x v="22"/>
      <x v="50"/>
    </i>
    <i r="4">
      <x v="46"/>
      <x v="51"/>
      <x/>
      <x v="4"/>
      <x v="26"/>
      <x v="23"/>
      <x/>
      <x v="5"/>
      <x v="1"/>
      <x v="26"/>
      <x v="5"/>
      <x v="45"/>
      <x v="23"/>
      <x v="17"/>
      <x v="23"/>
      <x v="51"/>
    </i>
    <i r="4">
      <x v="47"/>
      <x v="52"/>
      <x/>
      <x v="4"/>
      <x v="27"/>
      <x v="23"/>
      <x/>
      <x v="5"/>
      <x v="1"/>
      <x v="27"/>
      <x v="5"/>
      <x v="46"/>
      <x v="23"/>
      <x v="32"/>
      <x v="23"/>
      <x v="52"/>
    </i>
    <i r="4">
      <x v="48"/>
      <x v="53"/>
      <x/>
      <x v="4"/>
      <x v="28"/>
      <x v="24"/>
      <x/>
      <x v="5"/>
      <x v="1"/>
      <x v="28"/>
      <x v="5"/>
      <x v="21"/>
      <x v="24"/>
      <x v="15"/>
      <x v="24"/>
      <x v="53"/>
    </i>
    <i r="4">
      <x v="49"/>
      <x v="54"/>
      <x/>
      <x/>
      <x v="29"/>
      <x v="25"/>
      <x/>
      <x v="5"/>
      <x v="1"/>
      <x v="29"/>
      <x v="5"/>
      <x v="5"/>
      <x v="25"/>
      <x v="5"/>
      <x v="25"/>
      <x v="54"/>
    </i>
    <i r="4">
      <x v="50"/>
      <x v="55"/>
      <x/>
      <x/>
      <x v="28"/>
      <x v="21"/>
      <x/>
      <x v="5"/>
      <x v="1"/>
      <x v="28"/>
      <x v="5"/>
      <x v="17"/>
      <x v="21"/>
      <x v="3"/>
      <x v="21"/>
      <x v="55"/>
    </i>
    <i r="4">
      <x v="51"/>
      <x v="56"/>
      <x v="1"/>
      <x v="3"/>
      <x v="30"/>
      <x v="26"/>
      <x/>
      <x v="28"/>
      <x v="1"/>
      <x v="30"/>
      <x v="27"/>
      <x v="47"/>
      <x v="26"/>
      <x v="33"/>
      <x v="16"/>
      <x v="28"/>
    </i>
    <i r="4">
      <x v="52"/>
      <x v="57"/>
      <x/>
      <x/>
      <x v="30"/>
      <x v="26"/>
      <x/>
      <x v="5"/>
      <x v="1"/>
      <x v="30"/>
      <x v="5"/>
      <x v="48"/>
      <x v="26"/>
      <x v="33"/>
      <x v="26"/>
      <x v="28"/>
    </i>
    <i r="4">
      <x v="53"/>
      <x v="58"/>
      <x/>
      <x v="4"/>
      <x v="31"/>
      <x v="27"/>
      <x/>
      <x v="5"/>
      <x v="1"/>
      <x v="31"/>
      <x v="5"/>
      <x v="21"/>
      <x v="27"/>
      <x v="15"/>
      <x v="27"/>
      <x v="56"/>
    </i>
    <i r="4">
      <x v="54"/>
      <x v="59"/>
      <x/>
      <x v="4"/>
      <x v="26"/>
      <x v="23"/>
      <x/>
      <x v="5"/>
      <x v="1"/>
      <x v="26"/>
      <x v="5"/>
      <x v="45"/>
      <x v="23"/>
      <x v="17"/>
      <x v="23"/>
      <x v="57"/>
    </i>
    <i r="4">
      <x v="55"/>
      <x v="60"/>
      <x/>
      <x v="1"/>
      <x v="30"/>
      <x v="26"/>
      <x/>
      <x v="5"/>
      <x v="1"/>
      <x v="30"/>
      <x v="5"/>
      <x v="48"/>
      <x v="26"/>
      <x v="33"/>
      <x v="26"/>
      <x v="28"/>
    </i>
    <i r="4">
      <x v="56"/>
      <x v="61"/>
      <x/>
      <x/>
      <x v="28"/>
      <x v="28"/>
      <x/>
      <x v="5"/>
      <x v="1"/>
      <x v="28"/>
      <x v="5"/>
      <x v="5"/>
      <x v="28"/>
      <x v="5"/>
      <x v="28"/>
      <x v="58"/>
    </i>
    <i r="4">
      <x v="57"/>
      <x v="62"/>
      <x/>
      <x v="4"/>
      <x v="32"/>
      <x v="22"/>
      <x/>
      <x v="5"/>
      <x v="1"/>
      <x v="32"/>
      <x v="5"/>
      <x v="17"/>
      <x v="22"/>
      <x v="3"/>
      <x v="22"/>
      <x v="59"/>
    </i>
    <i r="4">
      <x v="58"/>
      <x v="63"/>
      <x/>
      <x v="4"/>
      <x v="33"/>
      <x v="7"/>
      <x/>
      <x v="5"/>
      <x v="1"/>
      <x v="33"/>
      <x v="5"/>
      <x v="5"/>
      <x v="7"/>
      <x v="5"/>
      <x v="7"/>
      <x v="60"/>
    </i>
    <i r="4">
      <x v="59"/>
      <x v="64"/>
      <x/>
      <x v="4"/>
      <x v="34"/>
      <x v="29"/>
      <x/>
      <x v="5"/>
      <x v="1"/>
      <x v="34"/>
      <x v="5"/>
      <x v="21"/>
      <x v="29"/>
      <x v="15"/>
      <x v="29"/>
      <x v="61"/>
    </i>
    <i r="3">
      <x v="11"/>
      <x v="60"/>
      <x v="65"/>
      <x/>
      <x v="1"/>
      <x v="30"/>
      <x v="26"/>
      <x/>
      <x v="5"/>
      <x v="1"/>
      <x v="30"/>
      <x v="5"/>
      <x v="48"/>
      <x v="26"/>
      <x v="33"/>
      <x v="26"/>
      <x v="28"/>
    </i>
    <i r="4">
      <x v="61"/>
      <x v="66"/>
      <x/>
      <x v="1"/>
      <x v="30"/>
      <x v="26"/>
      <x/>
      <x v="5"/>
      <x v="1"/>
      <x v="30"/>
      <x v="5"/>
      <x v="48"/>
      <x v="26"/>
      <x v="33"/>
      <x v="26"/>
      <x v="28"/>
    </i>
    <i r="4">
      <x v="62"/>
      <x v="67"/>
      <x/>
      <x/>
      <x v="26"/>
      <x v="30"/>
      <x/>
      <x v="5"/>
      <x v="1"/>
      <x v="26"/>
      <x v="5"/>
      <x v="21"/>
      <x v="30"/>
      <x v="15"/>
      <x v="30"/>
      <x v="62"/>
    </i>
    <i r="2">
      <x v="5"/>
      <x/>
      <x v="45"/>
      <x v="68"/>
      <x/>
      <x v="1"/>
      <x v="28"/>
      <x v="31"/>
      <x/>
      <x v="29"/>
      <x v="1"/>
      <x v="28"/>
      <x v="28"/>
      <x v="49"/>
      <x v="31"/>
      <x v="34"/>
      <x v="31"/>
      <x v="63"/>
    </i>
    <i r="4">
      <x v="46"/>
      <x v="69"/>
      <x/>
      <x v="4"/>
      <x v="29"/>
      <x v="32"/>
      <x/>
      <x v="5"/>
      <x v="1"/>
      <x v="29"/>
      <x v="5"/>
      <x v="12"/>
      <x v="32"/>
      <x v="9"/>
      <x v="32"/>
      <x v="64"/>
    </i>
    <i r="4">
      <x v="47"/>
      <x v="70"/>
      <x/>
      <x v="4"/>
      <x v="28"/>
      <x v="23"/>
      <x/>
      <x v="5"/>
      <x v="1"/>
      <x v="28"/>
      <x v="5"/>
      <x v="50"/>
      <x v="23"/>
      <x v="35"/>
      <x v="23"/>
      <x v="63"/>
    </i>
    <i r="4">
      <x v="48"/>
      <x v="71"/>
      <x/>
      <x v="4"/>
      <x v="35"/>
      <x v="33"/>
      <x/>
      <x v="5"/>
      <x v="1"/>
      <x v="35"/>
      <x v="5"/>
      <x v="51"/>
      <x v="33"/>
      <x v="36"/>
      <x v="33"/>
      <x v="65"/>
    </i>
    <i r="4">
      <x v="49"/>
      <x v="72"/>
      <x/>
      <x v="4"/>
      <x v="36"/>
      <x v="25"/>
      <x/>
      <x v="5"/>
      <x v="1"/>
      <x v="36"/>
      <x v="5"/>
      <x v="37"/>
      <x v="25"/>
      <x v="26"/>
      <x v="25"/>
      <x v="66"/>
    </i>
    <i r="4">
      <x v="63"/>
      <x v="73"/>
      <x/>
      <x v="4"/>
      <x v="37"/>
      <x v="34"/>
      <x/>
      <x v="5"/>
      <x v="1"/>
      <x v="37"/>
      <x v="5"/>
      <x v="5"/>
      <x v="34"/>
      <x v="5"/>
      <x v="34"/>
      <x v="67"/>
    </i>
    <i r="4">
      <x v="51"/>
      <x v="74"/>
      <x v="1"/>
      <x v="3"/>
      <x v="30"/>
      <x v="26"/>
      <x/>
      <x v="28"/>
      <x v="1"/>
      <x v="30"/>
      <x v="27"/>
      <x v="47"/>
      <x v="26"/>
      <x v="33"/>
      <x v="16"/>
      <x v="28"/>
    </i>
    <i r="4">
      <x v="52"/>
      <x v="75"/>
      <x/>
      <x/>
      <x v="30"/>
      <x v="26"/>
      <x/>
      <x v="5"/>
      <x v="1"/>
      <x v="30"/>
      <x v="5"/>
      <x v="48"/>
      <x v="26"/>
      <x v="33"/>
      <x v="26"/>
      <x v="28"/>
    </i>
    <i r="4">
      <x v="53"/>
      <x v="76"/>
      <x/>
      <x v="1"/>
      <x v="33"/>
      <x v="35"/>
      <x/>
      <x v="30"/>
      <x v="1"/>
      <x v="33"/>
      <x v="29"/>
      <x v="52"/>
      <x v="35"/>
      <x v="20"/>
      <x v="35"/>
      <x v="68"/>
    </i>
    <i r="4">
      <x v="54"/>
      <x v="77"/>
      <x/>
      <x/>
      <x v="38"/>
      <x v="22"/>
      <x/>
      <x v="5"/>
      <x v="1"/>
      <x v="38"/>
      <x v="5"/>
      <x v="36"/>
      <x v="22"/>
      <x v="25"/>
      <x v="22"/>
      <x v="69"/>
    </i>
    <i r="4">
      <x v="64"/>
      <x v="78"/>
      <x/>
      <x v="1"/>
      <x v="33"/>
      <x v="28"/>
      <x/>
      <x v="5"/>
      <x v="1"/>
      <x v="33"/>
      <x v="5"/>
      <x v="36"/>
      <x v="28"/>
      <x v="25"/>
      <x v="28"/>
      <x v="70"/>
    </i>
    <i r="4">
      <x v="55"/>
      <x v="79"/>
      <x/>
      <x v="1"/>
      <x v="30"/>
      <x v="26"/>
      <x/>
      <x v="5"/>
      <x v="1"/>
      <x v="30"/>
      <x v="5"/>
      <x v="48"/>
      <x v="26"/>
      <x v="33"/>
      <x v="26"/>
      <x v="28"/>
    </i>
    <i r="4">
      <x v="56"/>
      <x v="80"/>
      <x/>
      <x v="1"/>
      <x v="33"/>
      <x v="21"/>
      <x/>
      <x v="31"/>
      <x v="1"/>
      <x v="33"/>
      <x v="30"/>
      <x v="53"/>
      <x v="21"/>
      <x v="37"/>
      <x v="21"/>
      <x v="71"/>
    </i>
    <i r="4">
      <x v="57"/>
      <x v="81"/>
      <x/>
      <x v="4"/>
      <x v="35"/>
      <x v="24"/>
      <x/>
      <x v="5"/>
      <x v="1"/>
      <x v="35"/>
      <x v="5"/>
      <x v="12"/>
      <x v="24"/>
      <x v="9"/>
      <x v="24"/>
      <x v="72"/>
    </i>
    <i r="4">
      <x v="65"/>
      <x v="82"/>
      <x/>
      <x v="4"/>
      <x v="29"/>
      <x v="29"/>
      <x/>
      <x v="5"/>
      <x v="1"/>
      <x v="29"/>
      <x v="5"/>
      <x v="28"/>
      <x v="29"/>
      <x v="20"/>
      <x v="29"/>
      <x v="73"/>
    </i>
    <i r="4">
      <x v="58"/>
      <x v="83"/>
      <x/>
      <x/>
      <x v="39"/>
      <x v="24"/>
      <x/>
      <x v="5"/>
      <x v="1"/>
      <x v="39"/>
      <x v="5"/>
      <x v="54"/>
      <x v="24"/>
      <x v="37"/>
      <x v="24"/>
      <x v="74"/>
    </i>
    <i r="4">
      <x v="59"/>
      <x v="84"/>
      <x/>
      <x v="4"/>
      <x v="37"/>
      <x v="36"/>
      <x/>
      <x v="5"/>
      <x v="1"/>
      <x v="37"/>
      <x v="5"/>
      <x v="55"/>
      <x v="36"/>
      <x v="38"/>
      <x v="36"/>
      <x v="75"/>
    </i>
    <i r="3">
      <x v="11"/>
      <x v="60"/>
      <x v="85"/>
      <x/>
      <x v="1"/>
      <x v="30"/>
      <x v="26"/>
      <x/>
      <x v="5"/>
      <x v="1"/>
      <x v="30"/>
      <x v="5"/>
      <x v="48"/>
      <x v="26"/>
      <x v="33"/>
      <x v="26"/>
      <x v="28"/>
    </i>
    <i r="4">
      <x v="61"/>
      <x v="86"/>
      <x/>
      <x v="1"/>
      <x v="30"/>
      <x v="26"/>
      <x/>
      <x v="5"/>
      <x v="1"/>
      <x v="30"/>
      <x v="5"/>
      <x v="48"/>
      <x v="26"/>
      <x v="33"/>
      <x v="26"/>
      <x v="28"/>
    </i>
    <i r="4">
      <x v="62"/>
      <x v="87"/>
      <x/>
      <x v="4"/>
      <x v="32"/>
      <x v="23"/>
      <x/>
      <x v="5"/>
      <x v="1"/>
      <x v="32"/>
      <x v="5"/>
      <x v="56"/>
      <x v="23"/>
      <x v="39"/>
      <x v="23"/>
      <x v="76"/>
    </i>
    <i r="2">
      <x/>
      <x/>
      <x v="45"/>
      <x v="88"/>
      <x/>
      <x v="4"/>
      <x v="40"/>
      <x v="28"/>
      <x/>
      <x v="5"/>
      <x v="1"/>
      <x v="40"/>
      <x v="5"/>
      <x v="57"/>
      <x v="28"/>
      <x v="40"/>
      <x v="28"/>
      <x v="77"/>
    </i>
    <i r="4">
      <x v="46"/>
      <x v="89"/>
      <x/>
      <x v="4"/>
      <x v="28"/>
      <x v="24"/>
      <x/>
      <x v="5"/>
      <x v="1"/>
      <x v="28"/>
      <x v="5"/>
      <x v="21"/>
      <x v="24"/>
      <x v="15"/>
      <x v="24"/>
      <x v="78"/>
    </i>
    <i r="4">
      <x v="47"/>
      <x v="90"/>
      <x/>
      <x v="4"/>
      <x v="32"/>
      <x v="35"/>
      <x/>
      <x v="5"/>
      <x v="1"/>
      <x v="32"/>
      <x v="5"/>
      <x v="21"/>
      <x v="35"/>
      <x v="15"/>
      <x v="35"/>
      <x v="77"/>
    </i>
    <i r="4">
      <x v="51"/>
      <x v="91"/>
      <x/>
      <x v="4"/>
      <x v="30"/>
      <x v="26"/>
      <x/>
      <x v="5"/>
      <x v="1"/>
      <x v="30"/>
      <x v="5"/>
      <x v="48"/>
      <x v="26"/>
      <x v="33"/>
      <x v="26"/>
      <x v="28"/>
    </i>
    <i r="4">
      <x v="52"/>
      <x v="92"/>
      <x/>
      <x v="4"/>
      <x v="30"/>
      <x v="26"/>
      <x/>
      <x v="5"/>
      <x v="1"/>
      <x v="30"/>
      <x v="5"/>
      <x v="48"/>
      <x v="26"/>
      <x v="33"/>
      <x v="26"/>
      <x v="28"/>
    </i>
    <i r="4">
      <x v="53"/>
      <x v="93"/>
      <x/>
      <x v="4"/>
      <x v="40"/>
      <x v="21"/>
      <x/>
      <x v="5"/>
      <x v="1"/>
      <x v="40"/>
      <x v="5"/>
      <x v="21"/>
      <x v="21"/>
      <x v="15"/>
      <x v="21"/>
      <x v="79"/>
    </i>
    <i r="4">
      <x v="54"/>
      <x v="94"/>
      <x/>
      <x/>
      <x v="32"/>
      <x v="32"/>
      <x/>
      <x v="5"/>
      <x v="1"/>
      <x v="32"/>
      <x v="5"/>
      <x v="37"/>
      <x v="32"/>
      <x v="26"/>
      <x v="32"/>
      <x v="80"/>
    </i>
    <i r="4">
      <x v="55"/>
      <x v="95"/>
      <x/>
      <x v="1"/>
      <x v="30"/>
      <x v="26"/>
      <x/>
      <x v="5"/>
      <x v="1"/>
      <x v="30"/>
      <x v="5"/>
      <x v="48"/>
      <x v="26"/>
      <x v="33"/>
      <x v="26"/>
      <x v="28"/>
    </i>
    <i r="4">
      <x v="56"/>
      <x v="96"/>
      <x/>
      <x v="4"/>
      <x v="37"/>
      <x v="34"/>
      <x/>
      <x v="5"/>
      <x v="1"/>
      <x v="37"/>
      <x v="5"/>
      <x v="5"/>
      <x v="34"/>
      <x v="5"/>
      <x v="34"/>
      <x v="81"/>
    </i>
    <i r="4">
      <x v="66"/>
      <x v="97"/>
      <x/>
      <x v="4"/>
      <x v="12"/>
      <x v="8"/>
      <x/>
      <x v="5"/>
      <x v="1"/>
      <x v="41"/>
      <x v="5"/>
      <x v="5"/>
      <x v="8"/>
      <x v="5"/>
      <x v="8"/>
      <x v="82"/>
    </i>
    <i r="4">
      <x v="67"/>
      <x v="98"/>
      <x/>
      <x v="4"/>
      <x v="12"/>
      <x v="8"/>
      <x/>
      <x v="5"/>
      <x v="1"/>
      <x v="41"/>
      <x v="5"/>
      <x v="5"/>
      <x v="8"/>
      <x v="5"/>
      <x v="8"/>
      <x v="82"/>
    </i>
    <i r="3">
      <x v="11"/>
      <x v="60"/>
      <x v="99"/>
      <x/>
      <x v="1"/>
      <x v="30"/>
      <x v="26"/>
      <x/>
      <x v="5"/>
      <x v="1"/>
      <x v="30"/>
      <x v="5"/>
      <x v="48"/>
      <x v="26"/>
      <x v="33"/>
      <x v="26"/>
      <x v="28"/>
    </i>
    <i r="4">
      <x v="61"/>
      <x v="100"/>
      <x/>
      <x v="1"/>
      <x v="30"/>
      <x v="26"/>
      <x/>
      <x v="5"/>
      <x v="1"/>
      <x v="30"/>
      <x v="5"/>
      <x v="48"/>
      <x v="26"/>
      <x v="33"/>
      <x v="26"/>
      <x v="28"/>
    </i>
    <i r="4">
      <x v="62"/>
      <x v="101"/>
      <x/>
      <x/>
      <x v="41"/>
      <x v="22"/>
      <x/>
      <x v="5"/>
      <x v="1"/>
      <x v="42"/>
      <x v="5"/>
      <x v="21"/>
      <x v="22"/>
      <x v="15"/>
      <x v="22"/>
      <x v="83"/>
    </i>
    <i r="2">
      <x v="1"/>
      <x/>
      <x v="45"/>
      <x v="102"/>
      <x v="2"/>
      <x v="1"/>
      <x v="9"/>
      <x v="35"/>
      <x/>
      <x v="32"/>
      <x v="1"/>
      <x v="43"/>
      <x v="31"/>
      <x v="58"/>
      <x v="35"/>
      <x v="27"/>
      <x v="35"/>
      <x v="84"/>
    </i>
    <i r="4">
      <x v="46"/>
      <x v="103"/>
      <x/>
      <x v="1"/>
      <x v="42"/>
      <x v="4"/>
      <x/>
      <x v="33"/>
      <x v="1"/>
      <x v="44"/>
      <x v="32"/>
      <x v="59"/>
      <x v="4"/>
      <x v="41"/>
      <x v="4"/>
      <x v="85"/>
    </i>
    <i r="4">
      <x v="47"/>
      <x v="104"/>
      <x/>
      <x v="1"/>
      <x v="43"/>
      <x v="22"/>
      <x/>
      <x v="34"/>
      <x v="1"/>
      <x v="45"/>
      <x v="33"/>
      <x v="60"/>
      <x v="22"/>
      <x v="42"/>
      <x v="22"/>
      <x v="86"/>
    </i>
    <i r="4">
      <x v="48"/>
      <x v="105"/>
      <x/>
      <x v="1"/>
      <x v="44"/>
      <x v="8"/>
      <x/>
      <x v="35"/>
      <x v="1"/>
      <x v="46"/>
      <x v="34"/>
      <x v="61"/>
      <x v="8"/>
      <x v="43"/>
      <x v="8"/>
      <x v="87"/>
    </i>
    <i r="4">
      <x v="49"/>
      <x v="106"/>
      <x/>
      <x v="1"/>
      <x v="44"/>
      <x v="37"/>
      <x/>
      <x v="36"/>
      <x v="1"/>
      <x v="46"/>
      <x v="35"/>
      <x v="62"/>
      <x v="37"/>
      <x v="44"/>
      <x v="37"/>
      <x v="88"/>
    </i>
    <i r="4">
      <x v="50"/>
      <x v="107"/>
      <x/>
      <x v="4"/>
      <x v="36"/>
      <x v="2"/>
      <x/>
      <x v="37"/>
      <x v="1"/>
      <x v="36"/>
      <x v="36"/>
      <x v="63"/>
      <x v="2"/>
      <x v="15"/>
      <x v="2"/>
      <x v="89"/>
    </i>
    <i r="4">
      <x v="51"/>
      <x v="108"/>
      <x v="1"/>
      <x v="3"/>
      <x v="30"/>
      <x v="26"/>
      <x/>
      <x v="28"/>
      <x v="1"/>
      <x v="30"/>
      <x v="27"/>
      <x v="47"/>
      <x v="26"/>
      <x v="33"/>
      <x v="16"/>
      <x v="28"/>
    </i>
    <i r="4">
      <x v="52"/>
      <x v="109"/>
      <x/>
      <x/>
      <x v="30"/>
      <x v="26"/>
      <x/>
      <x v="5"/>
      <x v="1"/>
      <x v="30"/>
      <x v="5"/>
      <x v="48"/>
      <x v="26"/>
      <x v="33"/>
      <x v="26"/>
      <x v="28"/>
    </i>
    <i r="4">
      <x v="68"/>
      <x v="110"/>
      <x v="2"/>
      <x v="1"/>
      <x v="43"/>
      <x v="9"/>
      <x/>
      <x v="38"/>
      <x v="1"/>
      <x v="45"/>
      <x v="37"/>
      <x v="64"/>
      <x v="9"/>
      <x v="6"/>
      <x v="9"/>
      <x v="90"/>
    </i>
    <i r="4">
      <x v="53"/>
      <x v="111"/>
      <x v="2"/>
      <x v="1"/>
      <x v="43"/>
      <x v="28"/>
      <x/>
      <x v="39"/>
      <x v="1"/>
      <x v="45"/>
      <x v="38"/>
      <x v="65"/>
      <x v="28"/>
      <x v="10"/>
      <x v="28"/>
      <x v="91"/>
    </i>
    <i r="4">
      <x v="54"/>
      <x v="112"/>
      <x/>
      <x v="1"/>
      <x v="44"/>
      <x v="24"/>
      <x/>
      <x v="40"/>
      <x v="1"/>
      <x v="46"/>
      <x v="39"/>
      <x v="66"/>
      <x v="24"/>
      <x v="45"/>
      <x v="24"/>
      <x v="92"/>
    </i>
    <i r="4">
      <x v="64"/>
      <x v="113"/>
      <x/>
      <x v="1"/>
      <x v="9"/>
      <x v="38"/>
      <x/>
      <x v="5"/>
      <x v="1"/>
      <x v="43"/>
      <x v="5"/>
      <x v="67"/>
      <x v="38"/>
      <x v="46"/>
      <x v="38"/>
      <x v="93"/>
    </i>
    <i r="4">
      <x v="55"/>
      <x v="114"/>
      <x/>
      <x v="1"/>
      <x v="30"/>
      <x v="26"/>
      <x/>
      <x v="5"/>
      <x v="1"/>
      <x v="30"/>
      <x v="5"/>
      <x v="48"/>
      <x v="26"/>
      <x v="33"/>
      <x v="26"/>
      <x v="28"/>
    </i>
    <i r="4">
      <x v="56"/>
      <x v="115"/>
      <x v="2"/>
      <x v="1"/>
      <x v="44"/>
      <x v="28"/>
      <x/>
      <x v="41"/>
      <x v="1"/>
      <x v="46"/>
      <x v="40"/>
      <x v="68"/>
      <x v="28"/>
      <x v="47"/>
      <x v="28"/>
      <x v="94"/>
    </i>
    <i r="4">
      <x v="57"/>
      <x v="116"/>
      <x/>
      <x v="1"/>
      <x v="4"/>
      <x v="25"/>
      <x/>
      <x v="42"/>
      <x v="1"/>
      <x v="47"/>
      <x v="41"/>
      <x v="69"/>
      <x v="25"/>
      <x v="9"/>
      <x v="25"/>
      <x v="95"/>
    </i>
    <i r="4">
      <x v="65"/>
      <x v="117"/>
      <x/>
      <x v="1"/>
      <x v="4"/>
      <x v="4"/>
      <x/>
      <x v="43"/>
      <x v="1"/>
      <x v="47"/>
      <x v="42"/>
      <x v="70"/>
      <x v="4"/>
      <x v="48"/>
      <x v="4"/>
      <x v="96"/>
    </i>
    <i r="4">
      <x v="69"/>
      <x v="118"/>
      <x/>
      <x/>
      <x v="4"/>
      <x v="39"/>
      <x/>
      <x v="44"/>
      <x v="1"/>
      <x v="47"/>
      <x v="43"/>
      <x v="71"/>
      <x v="39"/>
      <x v="15"/>
      <x v="39"/>
      <x v="90"/>
    </i>
    <i r="7">
      <x v="4"/>
      <x v="4"/>
      <x v="39"/>
      <x/>
      <x v="44"/>
      <x v="1"/>
      <x v="47"/>
      <x v="43"/>
      <x v="71"/>
      <x v="39"/>
      <x v="15"/>
      <x v="39"/>
      <x v="90"/>
    </i>
    <i r="4">
      <x v="58"/>
      <x v="119"/>
      <x v="2"/>
      <x v="1"/>
      <x v="4"/>
      <x v="25"/>
      <x/>
      <x v="45"/>
      <x v="1"/>
      <x v="47"/>
      <x v="44"/>
      <x v="72"/>
      <x v="25"/>
      <x v="9"/>
      <x v="25"/>
      <x v="97"/>
    </i>
    <i r="4">
      <x v="59"/>
      <x v="120"/>
      <x v="1"/>
      <x v="1"/>
      <x v="9"/>
      <x v="24"/>
      <x/>
      <x v="46"/>
      <x v="1"/>
      <x v="43"/>
      <x v="45"/>
      <x v="73"/>
      <x v="24"/>
      <x v="10"/>
      <x v="24"/>
      <x v="98"/>
    </i>
    <i r="3">
      <x v="1"/>
      <x v="19"/>
      <x v="121"/>
      <x/>
      <x v="1"/>
      <x v="30"/>
      <x v="26"/>
      <x/>
      <x v="21"/>
      <x v="1"/>
      <x v="30"/>
      <x v="5"/>
      <x v="48"/>
      <x v="26"/>
      <x v="33"/>
      <x v="26"/>
      <x v="28"/>
    </i>
    <i r="3">
      <x v="11"/>
      <x v="60"/>
      <x v="122"/>
      <x/>
      <x v="1"/>
      <x v="30"/>
      <x v="25"/>
      <x/>
      <x v="5"/>
      <x v="1"/>
      <x v="30"/>
      <x v="5"/>
      <x v="74"/>
      <x v="25"/>
      <x v="7"/>
      <x v="25"/>
      <x v="28"/>
    </i>
    <i r="4">
      <x v="61"/>
      <x v="123"/>
      <x/>
      <x v="1"/>
      <x v="30"/>
      <x v="26"/>
      <x/>
      <x v="5"/>
      <x v="1"/>
      <x v="30"/>
      <x v="5"/>
      <x v="48"/>
      <x v="26"/>
      <x v="33"/>
      <x v="26"/>
      <x v="28"/>
    </i>
    <i r="4">
      <x v="62"/>
      <x v="124"/>
      <x/>
      <x v="4"/>
      <x v="44"/>
      <x v="29"/>
      <x/>
      <x v="47"/>
      <x v="1"/>
      <x v="46"/>
      <x v="46"/>
      <x v="75"/>
      <x v="29"/>
      <x v="49"/>
      <x v="29"/>
      <x v="99"/>
    </i>
  </rowItems>
  <colItems count="1">
    <i/>
  </colItems>
  <formats count="33">
    <format dxfId="34">
      <pivotArea dataOnly="0" labelOnly="1" outline="0" fieldPosition="0">
        <references count="12">
          <reference field="0" count="1" selected="0">
            <x v="1"/>
          </reference>
          <reference field="1" count="1" selected="0">
            <x v="1"/>
          </reference>
          <reference field="2" count="1" selected="0">
            <x v="4"/>
          </reference>
          <reference field="3" count="1" selected="0">
            <x v="0"/>
          </reference>
          <reference field="4" count="1" selected="0">
            <x v="51"/>
          </reference>
          <reference field="5" count="1" selected="0">
            <x v="56"/>
          </reference>
          <reference field="6" count="0" selected="0"/>
          <reference field="7" count="1" selected="0">
            <x v="3"/>
          </reference>
          <reference field="8" count="1" selected="0">
            <x v="30"/>
          </reference>
          <reference field="9" count="1" selected="0">
            <x v="26"/>
          </reference>
          <reference field="10" count="0" selected="0"/>
          <reference field="11" count="1">
            <x v="28"/>
          </reference>
        </references>
      </pivotArea>
    </format>
    <format dxfId="33">
      <pivotArea dataOnly="0" labelOnly="1" outline="0" fieldPosition="0">
        <references count="12">
          <reference field="0" count="1" selected="0">
            <x v="1"/>
          </reference>
          <reference field="1" count="1" selected="0">
            <x v="1"/>
          </reference>
          <reference field="2" count="1" selected="0">
            <x v="4"/>
          </reference>
          <reference field="3" count="1" selected="0">
            <x v="0"/>
          </reference>
          <reference field="4" count="1" selected="0">
            <x v="52"/>
          </reference>
          <reference field="5" count="1" selected="0">
            <x v="57"/>
          </reference>
          <reference field="6" count="0" selected="0"/>
          <reference field="7" count="1" selected="0">
            <x v="0"/>
          </reference>
          <reference field="8" count="1" selected="0">
            <x v="30"/>
          </reference>
          <reference field="9" count="1" selected="0">
            <x v="26"/>
          </reference>
          <reference field="10" count="0" selected="0"/>
          <reference field="11" count="1">
            <x v="5"/>
          </reference>
        </references>
      </pivotArea>
    </format>
    <format dxfId="32">
      <pivotArea dataOnly="0" labelOnly="1" outline="0" fieldPosition="0">
        <references count="12">
          <reference field="0" count="1" selected="0">
            <x v="1"/>
          </reference>
          <reference field="1" count="1" selected="0">
            <x v="1"/>
          </reference>
          <reference field="2" count="1" selected="0">
            <x v="5"/>
          </reference>
          <reference field="3" count="1" selected="0">
            <x v="0"/>
          </reference>
          <reference field="4" count="1" selected="0">
            <x v="46"/>
          </reference>
          <reference field="5" count="1" selected="0">
            <x v="69"/>
          </reference>
          <reference field="6" count="0" selected="0"/>
          <reference field="7" count="1" selected="0">
            <x v="4"/>
          </reference>
          <reference field="8" count="1" selected="0">
            <x v="30"/>
          </reference>
          <reference field="9" count="1" selected="0">
            <x v="26"/>
          </reference>
          <reference field="10" count="0" selected="0"/>
          <reference field="11" count="1">
            <x v="5"/>
          </reference>
        </references>
      </pivotArea>
    </format>
    <format dxfId="31">
      <pivotArea dataOnly="0" labelOnly="1" outline="0" fieldPosition="0">
        <references count="12">
          <reference field="0" count="1" selected="0">
            <x v="1"/>
          </reference>
          <reference field="1" count="1" selected="0">
            <x v="1"/>
          </reference>
          <reference field="2" count="1" selected="0">
            <x v="5"/>
          </reference>
          <reference field="3" count="1" selected="0">
            <x v="0"/>
          </reference>
          <reference field="4" count="1" selected="0">
            <x v="51"/>
          </reference>
          <reference field="5" count="1" selected="0">
            <x v="74"/>
          </reference>
          <reference field="6" count="0" selected="0"/>
          <reference field="7" count="1" selected="0">
            <x v="3"/>
          </reference>
          <reference field="8" count="1" selected="0">
            <x v="30"/>
          </reference>
          <reference field="9" count="1" selected="0">
            <x v="26"/>
          </reference>
          <reference field="10" count="0" selected="0"/>
          <reference field="11" count="1">
            <x v="28"/>
          </reference>
        </references>
      </pivotArea>
    </format>
    <format dxfId="30">
      <pivotArea dataOnly="0" labelOnly="1" outline="0" fieldPosition="0">
        <references count="12">
          <reference field="0" count="1" selected="0">
            <x v="1"/>
          </reference>
          <reference field="1" count="1" selected="0">
            <x v="1"/>
          </reference>
          <reference field="2" count="1" selected="0">
            <x v="5"/>
          </reference>
          <reference field="3" count="1" selected="0">
            <x v="0"/>
          </reference>
          <reference field="4" count="1" selected="0">
            <x v="52"/>
          </reference>
          <reference field="5" count="1" selected="0">
            <x v="75"/>
          </reference>
          <reference field="6" count="0" selected="0"/>
          <reference field="7" count="1" selected="0">
            <x v="0"/>
          </reference>
          <reference field="8" count="1" selected="0">
            <x v="30"/>
          </reference>
          <reference field="9" count="1" selected="0">
            <x v="26"/>
          </reference>
          <reference field="10" count="0" selected="0"/>
          <reference field="11" count="1">
            <x v="5"/>
          </reference>
        </references>
      </pivotArea>
    </format>
    <format dxfId="29">
      <pivotArea dataOnly="0" labelOnly="1" outline="0" fieldPosition="0">
        <references count="12">
          <reference field="0" count="1" selected="0">
            <x v="1"/>
          </reference>
          <reference field="1" count="1" selected="0">
            <x v="1"/>
          </reference>
          <reference field="2" count="1" selected="0">
            <x v="5"/>
          </reference>
          <reference field="3" count="1" selected="0">
            <x v="0"/>
          </reference>
          <reference field="4" count="1" selected="0">
            <x v="55"/>
          </reference>
          <reference field="5" count="1" selected="0">
            <x v="79"/>
          </reference>
          <reference field="6" count="0" selected="0"/>
          <reference field="7" count="1" selected="0">
            <x v="1"/>
          </reference>
          <reference field="8" count="1" selected="0">
            <x v="30"/>
          </reference>
          <reference field="9" count="1" selected="0">
            <x v="26"/>
          </reference>
          <reference field="10" count="0" selected="0"/>
          <reference field="11" count="1">
            <x v="5"/>
          </reference>
        </references>
      </pivotArea>
    </format>
    <format dxfId="28">
      <pivotArea dataOnly="0" labelOnly="1" outline="0" fieldPosition="0">
        <references count="12">
          <reference field="0" count="1" selected="0">
            <x v="1"/>
          </reference>
          <reference field="1" count="1" selected="0">
            <x v="1"/>
          </reference>
          <reference field="2" count="1" selected="0">
            <x v="5"/>
          </reference>
          <reference field="3" count="1" selected="0">
            <x v="0"/>
          </reference>
          <reference field="4" count="1" selected="0">
            <x v="57"/>
          </reference>
          <reference field="5" count="1" selected="0">
            <x v="81"/>
          </reference>
          <reference field="6" count="0" selected="0"/>
          <reference field="7" count="1" selected="0">
            <x v="4"/>
          </reference>
          <reference field="8" count="1" selected="0">
            <x v="30"/>
          </reference>
          <reference field="9" count="1" selected="0">
            <x v="26"/>
          </reference>
          <reference field="10" count="0" selected="0"/>
          <reference field="11" count="1">
            <x v="5"/>
          </reference>
        </references>
      </pivotArea>
    </format>
    <format dxfId="27">
      <pivotArea dataOnly="0" labelOnly="1" outline="0" fieldPosition="0">
        <references count="12">
          <reference field="0" count="1" selected="0">
            <x v="1"/>
          </reference>
          <reference field="1" count="1" selected="0">
            <x v="1"/>
          </reference>
          <reference field="2" count="1" selected="0">
            <x v="1"/>
          </reference>
          <reference field="3" count="1" selected="0">
            <x v="0"/>
          </reference>
          <reference field="4" count="1" selected="0">
            <x v="50"/>
          </reference>
          <reference field="5" count="1" selected="0">
            <x v="107"/>
          </reference>
          <reference field="6" count="0" selected="0"/>
          <reference field="7" count="1" selected="0">
            <x v="4"/>
          </reference>
          <reference field="8" count="1" selected="0">
            <x v="30"/>
          </reference>
          <reference field="9" count="1" selected="0">
            <x v="26"/>
          </reference>
          <reference field="10" count="0" selected="0"/>
          <reference field="11" count="1">
            <x v="5"/>
          </reference>
        </references>
      </pivotArea>
    </format>
    <format dxfId="26">
      <pivotArea dataOnly="0" labelOnly="1" outline="0" fieldPosition="0">
        <references count="12">
          <reference field="0" count="1" selected="0">
            <x v="1"/>
          </reference>
          <reference field="1" count="1" selected="0">
            <x v="1"/>
          </reference>
          <reference field="2" count="1" selected="0">
            <x v="1"/>
          </reference>
          <reference field="3" count="1" selected="0">
            <x v="0"/>
          </reference>
          <reference field="4" count="1" selected="0">
            <x v="51"/>
          </reference>
          <reference field="5" count="1" selected="0">
            <x v="108"/>
          </reference>
          <reference field="6" count="0" selected="0"/>
          <reference field="7" count="1" selected="0">
            <x v="3"/>
          </reference>
          <reference field="8" count="1" selected="0">
            <x v="30"/>
          </reference>
          <reference field="9" count="1" selected="0">
            <x v="26"/>
          </reference>
          <reference field="10" count="0" selected="0"/>
          <reference field="11" count="1">
            <x v="28"/>
          </reference>
        </references>
      </pivotArea>
    </format>
    <format dxfId="25">
      <pivotArea dataOnly="0" labelOnly="1" outline="0" fieldPosition="0">
        <references count="12">
          <reference field="0" count="1" selected="0">
            <x v="1"/>
          </reference>
          <reference field="1" count="1" selected="0">
            <x v="1"/>
          </reference>
          <reference field="2" count="1" selected="0">
            <x v="1"/>
          </reference>
          <reference field="3" count="1" selected="0">
            <x v="0"/>
          </reference>
          <reference field="4" count="1" selected="0">
            <x v="52"/>
          </reference>
          <reference field="5" count="1" selected="0">
            <x v="109"/>
          </reference>
          <reference field="6" count="0" selected="0"/>
          <reference field="7" count="1" selected="0">
            <x v="0"/>
          </reference>
          <reference field="8" count="1" selected="0">
            <x v="30"/>
          </reference>
          <reference field="9" count="1" selected="0">
            <x v="26"/>
          </reference>
          <reference field="10" count="0" selected="0"/>
          <reference field="11" count="1">
            <x v="5"/>
          </reference>
        </references>
      </pivotArea>
    </format>
    <format dxfId="24">
      <pivotArea dataOnly="0" labelOnly="1" outline="0" fieldPosition="0">
        <references count="12">
          <reference field="0" count="1" selected="0">
            <x v="1"/>
          </reference>
          <reference field="1" count="1" selected="0">
            <x v="1"/>
          </reference>
          <reference field="2" count="1" selected="0">
            <x v="1"/>
          </reference>
          <reference field="3" count="1" selected="0">
            <x v="0"/>
          </reference>
          <reference field="4" count="1" selected="0">
            <x v="55"/>
          </reference>
          <reference field="5" count="1" selected="0">
            <x v="114"/>
          </reference>
          <reference field="6" count="0" selected="0"/>
          <reference field="7" count="1" selected="0">
            <x v="1"/>
          </reference>
          <reference field="8" count="1" selected="0">
            <x v="30"/>
          </reference>
          <reference field="9" count="1" selected="0">
            <x v="26"/>
          </reference>
          <reference field="10" count="0" selected="0"/>
          <reference field="11" count="1">
            <x v="5"/>
          </reference>
        </references>
      </pivotArea>
    </format>
    <format dxfId="23">
      <pivotArea dataOnly="0" labelOnly="1" outline="0" fieldPosition="0">
        <references count="12">
          <reference field="0" count="1" selected="0">
            <x v="1"/>
          </reference>
          <reference field="1" count="1" selected="0">
            <x v="1"/>
          </reference>
          <reference field="2" count="1" selected="0">
            <x v="1"/>
          </reference>
          <reference field="3" count="1" selected="0">
            <x v="0"/>
          </reference>
          <reference field="4" count="1" selected="0">
            <x v="69"/>
          </reference>
          <reference field="5" count="1" selected="0">
            <x v="118"/>
          </reference>
          <reference field="6" count="0" selected="0"/>
          <reference field="7" count="1" selected="0">
            <x v="0"/>
          </reference>
          <reference field="8" count="1" selected="0">
            <x v="30"/>
          </reference>
          <reference field="9" count="1" selected="0">
            <x v="26"/>
          </reference>
          <reference field="10" count="0" selected="0"/>
          <reference field="11" count="1">
            <x v="5"/>
          </reference>
        </references>
      </pivotArea>
    </format>
    <format dxfId="22">
      <pivotArea dataOnly="0" labelOnly="1" outline="0" fieldPosition="0">
        <references count="12">
          <reference field="0" count="1" selected="0">
            <x v="1"/>
          </reference>
          <reference field="1" count="1" selected="0">
            <x v="1"/>
          </reference>
          <reference field="2" count="1" selected="0">
            <x v="1"/>
          </reference>
          <reference field="3" count="1" selected="0">
            <x v="1"/>
          </reference>
          <reference field="4" count="1" selected="0">
            <x v="19"/>
          </reference>
          <reference field="5" count="1" selected="0">
            <x v="121"/>
          </reference>
          <reference field="6" count="0" selected="0"/>
          <reference field="7" count="1" selected="0">
            <x v="1"/>
          </reference>
          <reference field="8" count="1" selected="0">
            <x v="30"/>
          </reference>
          <reference field="9" count="1" selected="0">
            <x v="26"/>
          </reference>
          <reference field="10" count="0" selected="0"/>
          <reference field="11" count="1">
            <x v="21"/>
          </reference>
        </references>
      </pivotArea>
    </format>
    <format dxfId="21">
      <pivotArea dataOnly="0" labelOnly="1" outline="0" fieldPosition="0">
        <references count="12">
          <reference field="0" count="1" selected="0">
            <x v="1"/>
          </reference>
          <reference field="1" count="1" selected="0">
            <x v="1"/>
          </reference>
          <reference field="2" count="1" selected="0">
            <x v="1"/>
          </reference>
          <reference field="3" count="1" selected="0">
            <x v="11"/>
          </reference>
          <reference field="4" count="1" selected="0">
            <x v="60"/>
          </reference>
          <reference field="5" count="1" selected="0">
            <x v="122"/>
          </reference>
          <reference field="6" count="0" selected="0"/>
          <reference field="7" count="1" selected="0">
            <x v="1"/>
          </reference>
          <reference field="8" count="1" selected="0">
            <x v="30"/>
          </reference>
          <reference field="9" count="1" selected="0">
            <x v="26"/>
          </reference>
          <reference field="10" count="0" selected="0"/>
          <reference field="11" count="1">
            <x v="5"/>
          </reference>
        </references>
      </pivotArea>
    </format>
    <format dxfId="20">
      <pivotArea field="0" type="button" dataOnly="0" labelOnly="1" outline="0" axis="axisRow" fieldPosition="0"/>
    </format>
    <format dxfId="19">
      <pivotArea field="1" type="button" dataOnly="0" labelOnly="1" outline="0" axis="axisRow" fieldPosition="1"/>
    </format>
    <format dxfId="18">
      <pivotArea field="2" type="button" dataOnly="0" labelOnly="1" outline="0" axis="axisRow" fieldPosition="2"/>
    </format>
    <format dxfId="17">
      <pivotArea field="3" type="button" dataOnly="0" labelOnly="1" outline="0" axis="axisRow" fieldPosition="3"/>
    </format>
    <format dxfId="16">
      <pivotArea field="4" type="button" dataOnly="0" labelOnly="1" outline="0" axis="axisRow" fieldPosition="4"/>
    </format>
    <format dxfId="15">
      <pivotArea field="5" type="button" dataOnly="0" labelOnly="1" outline="0" axis="axisRow" fieldPosition="5"/>
    </format>
    <format dxfId="14">
      <pivotArea field="6" type="button" dataOnly="0" labelOnly="1" outline="0" axis="axisRow" fieldPosition="6"/>
    </format>
    <format dxfId="13">
      <pivotArea field="7" type="button" dataOnly="0" labelOnly="1" outline="0" axis="axisRow" fieldPosition="7"/>
    </format>
    <format dxfId="12">
      <pivotArea field="8" type="button" dataOnly="0" labelOnly="1" outline="0" axis="axisRow" fieldPosition="8"/>
    </format>
    <format dxfId="11">
      <pivotArea field="9" type="button" dataOnly="0" labelOnly="1" outline="0" axis="axisRow" fieldPosition="9"/>
    </format>
    <format dxfId="10">
      <pivotArea field="10" type="button" dataOnly="0" labelOnly="1" outline="0" axis="axisRow" fieldPosition="10"/>
    </format>
    <format dxfId="9">
      <pivotArea field="11" type="button" dataOnly="0" labelOnly="1" outline="0" axis="axisRow" fieldPosition="11"/>
    </format>
    <format dxfId="8">
      <pivotArea field="12" type="button" dataOnly="0" labelOnly="1" outline="0" axis="axisRow" fieldPosition="12"/>
    </format>
    <format dxfId="7">
      <pivotArea field="13" type="button" dataOnly="0" labelOnly="1" outline="0" axis="axisRow" fieldPosition="13"/>
    </format>
    <format dxfId="6">
      <pivotArea field="14" type="button" dataOnly="0" labelOnly="1" outline="0" axis="axisRow" fieldPosition="14"/>
    </format>
    <format dxfId="5">
      <pivotArea field="15" type="button" dataOnly="0" labelOnly="1" outline="0" axis="axisRow" fieldPosition="15"/>
    </format>
    <format dxfId="4">
      <pivotArea field="16" type="button" dataOnly="0" labelOnly="1" outline="0" axis="axisRow" fieldPosition="16"/>
    </format>
    <format dxfId="3">
      <pivotArea field="17" type="button" dataOnly="0" labelOnly="1" outline="0" axis="axisRow" fieldPosition="17"/>
    </format>
    <format dxfId="2">
      <pivotArea field="18" type="button" dataOnly="0" labelOnly="1" outline="0" axis="axisRow" fieldPosition="18"/>
    </format>
  </formats>
  <pivotHierarchies count="31">
    <pivotHierarchy dragToData="1"/>
    <pivotHierarchy multipleItemSelectionAllowed="1" dragToData="1"/>
    <pivotHierarchy multipleItemSelectionAllowed="1" dragToData="1"/>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0">
    <rowHierarchyUsage hierarchyUsage="1"/>
    <rowHierarchyUsage hierarchyUsage="2"/>
    <rowHierarchyUsage hierarchyUsage="3"/>
    <rowHierarchyUsage hierarchyUsage="4"/>
    <rowHierarchyUsage hierarchyUsage="5"/>
    <rowHierarchyUsage hierarchyUsage="6"/>
    <rowHierarchyUsage hierarchyUsage="7"/>
    <rowHierarchyUsage hierarchyUsage="12"/>
    <rowHierarchyUsage hierarchyUsage="8"/>
    <rowHierarchyUsage hierarchyUsage="9"/>
    <rowHierarchyUsage hierarchyUsage="10"/>
    <rowHierarchyUsage hierarchyUsage="11"/>
    <rowHierarchyUsage hierarchyUsage="13"/>
    <rowHierarchyUsage hierarchyUsage="14"/>
    <rowHierarchyUsage hierarchyUsage="15"/>
    <rowHierarchyUsage hierarchyUsage="16"/>
    <rowHierarchyUsage hierarchyUsage="17"/>
    <rowHierarchyUsage hierarchyUsage="18"/>
    <rowHierarchyUsage hierarchyUsage="19"/>
    <rowHierarchyUsage hierarchyUsage="20"/>
  </row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sourceDataName="WorksheetConnection_DASHBOARD PROJECT kontrak(1).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ONTRAK" xr10:uid="{CC4B2134-41B2-4D9C-8DF1-4107E545459A}" sourceName="[Table1].[KONTRAK]">
  <pivotTables>
    <pivotTable tabId="13" name="PivotTable4"/>
    <pivotTable tabId="8" name="PivotTable1"/>
    <pivotTable tabId="13" name="PivotTable2"/>
    <pivotTable tabId="13" name="PivotTable1"/>
  </pivotTables>
  <data>
    <olap pivotCacheId="1793984839">
      <levels count="2">
        <level uniqueName="[Table1].[KONTRAK].[(All)]" sourceCaption="(All)" count="0"/>
        <level uniqueName="[Table1].[KONTRAK].[KONTRAK]" sourceCaption="KONTRAK" count="2">
          <ranges>
            <range startItem="0">
              <i n="[Table1].[KONTRAK].&amp;[PROJECT 1 A]" c="PROJECT 1 A"/>
              <i n="[Table1].[KONTRAK].&amp;[PROJECT 1 B]" c="PROJECT 1 B"/>
            </range>
          </ranges>
        </level>
      </levels>
      <selections count="1">
        <selection n="[Table1].[KONTRAK].[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PEKERJAAN" xr10:uid="{FF711EAA-5FF2-4BEB-B751-FBEC8533A4CA}" sourceName="[Table1].[AREA PEKERJAAN]">
  <pivotTables>
    <pivotTable tabId="13" name="PivotTable4"/>
    <pivotTable tabId="8" name="PivotTable1"/>
    <pivotTable tabId="13" name="PivotTable2"/>
    <pivotTable tabId="13" name="PivotTable1"/>
  </pivotTables>
  <data>
    <olap pivotCacheId="1793984839">
      <levels count="2">
        <level uniqueName="[Table1].[AREA PEKERJAAN].[(All)]" sourceCaption="(All)" count="0"/>
        <level uniqueName="[Table1].[AREA PEKERJAAN].[AREA PEKERJAAN]" sourceCaption="AREA PEKERJAAN" count="12">
          <ranges>
            <range startItem="0">
              <i n="[Table1].[AREA PEKERJAAN].&amp;[FACILITY AREA]" c="FACILITY AREA"/>
              <i n="[Table1].[AREA PEKERJAAN].&amp;[GENERAL]" c="GENERAL"/>
              <i n="[Table1].[AREA PEKERJAAN].&amp;[LAND GRADING GALIAN &amp; BUANGAN]" c="LAND GRADING GALIAN &amp; BUANGAN"/>
              <i n="[Table1].[AREA PEKERJAAN].&amp;[OFFSHORE AREA]" c="OFFSHORE AREA"/>
              <i n="[Table1].[AREA PEKERJAAN].&amp;[PAGAR PANEL]" c="PAGAR PANEL"/>
              <i n="[Table1].[AREA PEKERJAAN].&amp;[PEKERJAAN &amp; DRAINASE]" c="PEKERJAAN &amp; DRAINASE"/>
              <i n="[Table1].[AREA PEKERJAAN].&amp;[PEMBERSIHAN LAHAN]" c="PEMBERSIHAN LAHAN"/>
              <i n="[Table1].[AREA PEKERJAAN].&amp;[POND]" c="POND"/>
              <i n="[Table1].[AREA PEKERJAAN].&amp;[POND AREA]" c="POND AREA"/>
              <i n="[Table1].[AREA PEKERJAAN].&amp;[POND AREA]" c="POND AREA"/>
              <i n="[Table1].[AREA PEKERJAAN].&amp;[PRIVATE AREA]" c="PRIVATE AREA"/>
              <i n="[Table1].[AREA PEKERJAAN].&amp;[SEA WATER INTAKE]" c="SEA WATER INTAKE"/>
            </range>
          </ranges>
        </level>
      </levels>
      <selections count="1">
        <selection n="[Table1].[AREA PEKERJAA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MOR_DOKUMEN" xr10:uid="{99FEE72F-D622-44BB-BBBC-3441E3575478}" sourceName="[Table1].[NOMOR DOKUMEN &amp; NO. KONTRAK]">
  <pivotTables>
    <pivotTable tabId="13" name="PivotTable4"/>
    <pivotTable tabId="8" name="PivotTable1"/>
    <pivotTable tabId="13" name="PivotTable2"/>
    <pivotTable tabId="13" name="PivotTable1"/>
  </pivotTables>
  <data>
    <olap pivotCacheId="1793984839">
      <levels count="2">
        <level uniqueName="[Table1].[NOMOR DOKUMEN &amp; NO. KONTRAK].[(All)]" sourceCaption="(All)" count="0"/>
        <level uniqueName="[Table1].[NOMOR DOKUMEN &amp; NO. KONTRAK].[NOMOR DOKUMEN &amp; NO. KONTRAK]" sourceCaption="NOMOR DOKUMEN &amp; NO. KONTRAK" count="2">
          <ranges>
            <range startItem="0">
              <i n="[Table1].[NOMOR DOKUMEN &amp; NO. KONTRAK].&amp;[231 049BOQ-Q-GEN-001 -4]" c="231 049BOQ-Q-GEN-001 -4"/>
              <i n="[Table1].[NOMOR DOKUMEN &amp; NO. KONTRAK].&amp;[231049-BOQ-Q-GEN-002-4 ]" c="231049-BOQ-Q-GEN-002-4 "/>
            </range>
          </ranges>
        </level>
      </levels>
      <selections count="1">
        <selection n="[Table1].[NOMOR DOKUMEN &amp; NO. KONTRAK].[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AREA_PEKERJAAN" xr10:uid="{FFCE96FA-0CB4-4331-86F6-6070956639B6}" sourceName="[Table1].[SUB AREA PEKERJAAN]">
  <pivotTables>
    <pivotTable tabId="13" name="PivotTable4"/>
    <pivotTable tabId="8" name="PivotTable1"/>
    <pivotTable tabId="13" name="PivotTable2"/>
    <pivotTable tabId="13" name="PivotTable1"/>
  </pivotTables>
  <data>
    <olap pivotCacheId="1793984839">
      <levels count="2">
        <level uniqueName="[Table1].[SUB AREA PEKERJAAN].[(All)]" sourceCaption="(All)" count="0"/>
        <level uniqueName="[Table1].[SUB AREA PEKERJAAN].[SUB AREA PEKERJAAN]" sourceCaption="SUB AREA PEKERJAAN" count="70">
          <ranges>
            <range startItem="0">
              <i n="[Table1].[SUB AREA PEKERJAAN].&amp;[AIR BERSIH]" c="AIR BERSIH"/>
              <i n="[Table1].[SUB AREA PEKERJAAN].&amp;[CONTROL ROOM (4 UNIT)]" c="CONTROL ROOM (4 UNIT)"/>
              <i n="[Table1].[SUB AREA PEKERJAAN].&amp;[CONTROL ROOM &amp; BLOWER (4 unit)]" c="CONTROL ROOM &amp; BLOWER (4 unit)"/>
              <i n="[Table1].[SUB AREA PEKERJAAN].&amp;[CONTROL ROOM &amp; BLOWER HOUSE (4 UNIT)‐]" c="CONTROL ROOM &amp; BLOWER HOUSE (4 UNIT)‐"/>
              <i n="[Table1].[SUB AREA PEKERJAAN].&amp;[CONTROL ROOM &amp; BLOWER HOUSE 1 s/d 4]" c="CONTROL ROOM &amp; BLOWER HOUSE 1 s/d 4"/>
              <i n="[Table1].[SUB AREA PEKERJAAN].&amp;[DEEP WELL PUMP ROOM]" c="DEEP WELL PUMP ROOM"/>
              <i n="[Table1].[SUB AREA PEKERJAAN].&amp;[DEEPWELL PUMP ROOM ]" c="DEEPWELL PUMP ROOM "/>
              <i n="[Table1].[SUB AREA PEKERJAAN].&amp;[DEEPWELL PUMP ROOM (DWP)]" c="DEEPWELL PUMP ROOM (DWP)"/>
              <i n="[Table1].[SUB AREA PEKERJAAN].&amp;[DORMITORY FEMALE]" c="DORMITORY FEMALE"/>
              <i n="[Table1].[SUB AREA PEKERJAAN].&amp;[DORMITORY MALE]" c="DORMITORY MALE"/>
              <i n="[Table1].[SUB AREA PEKERJAAN].&amp;[FAMILY STAFF HOUSE]" c="FAMILY STAFF HOUSE"/>
              <i n="[Table1].[SUB AREA PEKERJAAN].&amp;[FEED WAREHOUSE]" c="FEED WAREHOUSE"/>
              <i n="[Table1].[SUB AREA PEKERJAAN].&amp;[GALIAN &amp; TIM BUNAN PIPA (4 AREA)]" c="GALIAN &amp; TIM BUNAN PIPA (4 AREA)"/>
              <i n="[Table1].[SUB AREA PEKERJAAN].&amp;[GALIAN &amp; TIMBUNAN PIPA]" c="GALIAN &amp; TIMBUNAN PIPA"/>
              <i n="[Table1].[SUB AREA PEKERJAAN].&amp;[GARDU HUB]" c="GARDU HUB"/>
              <i n="[Table1].[SUB AREA PEKERJAAN].&amp;[GAZEBOO]" c="GAZEBOO"/>
              <i n="[Table1].[SUB AREA PEKERJAAN].&amp;[GAZEBOO (BY VENDOR)]" c="GAZEBOO (BY VENDOR)"/>
              <i n="[Table1].[SUB AREA PEKERJAAN].&amp;[GENERAL]" c="GENERAL"/>
              <i n="[Table1].[SUB AREA PEKERJAAN].&amp;[GENERAL AREA POND]" c="GENERAL AREA POND"/>
              <i n="[Table1].[SUB AREA PEKERJAAN].&amp;[GUARD HOUSE 1]" c="GUARD HOUSE 1"/>
              <i n="[Table1].[SUB AREA PEKERJAAN].&amp;[GUARD HOUSE 2]" c="GUARD HOUSE 2"/>
              <i n="[Table1].[SUB AREA PEKERJAAN].&amp;[GUARD TOWER]" c="GUARD TOWER"/>
              <i n="[Table1].[SUB AREA PEKERJAAN].&amp;[GUEST HOUSE]" c="GUEST HOUSE"/>
              <i n="[Table1].[SUB AREA PEKERJAAN].&amp;[IPAL]" c="IPAL"/>
              <i n="[Table1].[SUB AREA PEKERJAAN].&amp;[KANTIN]" c="KANTIN"/>
              <i n="[Table1].[SUB AREA PEKERJAAN].&amp;[LABORATORIUM]" c="LABORATORIUM"/>
              <i n="[Table1].[SUB AREA PEKERJAAN].&amp;[LAND GRADING GALIAN &amp; BUANGAN]" c="LAND GRADING GALIAN &amp; BUANGAN"/>
              <i n="[Table1].[SUB AREA PEKERJAAN].&amp;[MAIN GATE]" c="MAIN GATE"/>
              <i n="[Table1].[SUB AREA PEKERJAAN].&amp;[MAIN POND (12 UNIT)]" c="MAIN POND (12 UNIT)"/>
              <i n="[Table1].[SUB AREA PEKERJAAN].&amp;[MOSQUE]" c="MOSQUE"/>
              <i n="[Table1].[SUB AREA PEKERJAAN].&amp;[NURSERY POND (4 unit)]" c="NURSERY POND (4 unit)"/>
              <i n="[Table1].[SUB AREA PEKERJAAN].&amp;[OFFICE]" c="OFFICE"/>
              <i n="[Table1].[SUB AREA PEKERJAAN].&amp;[OPERATOR HOUSE (2 UNIT)]" c="OPERATOR HOUSE (2 UNIT)"/>
              <i n="[Table1].[SUB AREA PEKERJAAN].&amp;[OPERATOR HOUSE  1 s/d 2]" c="OPERATOR HOUSE  1 s/d 2"/>
              <i n="[Table1].[SUB AREA PEKERJAAN].&amp;[OPERATOR HOUSE (2 unit)]" c="OPERATOR HOUSE (2 unit)"/>
              <i n="[Table1].[SUB AREA PEKERJAAN].&amp;[OPERATOR HOUSE (2 UNIT)‐]" c="OPERATOR HOUSE (2 UNIT)‐"/>
              <i n="[Table1].[SUB AREA PEKERJAAN].&amp;[PAGAR PANEL]" c="PAGAR PANEL"/>
              <i n="[Table1].[SUB AREA PEKERJAAN].&amp;[PEKERJAAN DRAINASE IPAL &amp; PANEN]" c="PEKERJAAN DRAINASE IPAL &amp; PANEN"/>
              <i n="[Table1].[SUB AREA PEKERJAAN].&amp;[PEKERJAAN DRAINASE JALAN MASUK &amp; KAWASAN ]" c="PEKERJAAN DRAINASE JALAN MASUK &amp; KAWASAN "/>
              <i n="[Table1].[SUB AREA PEKERJAAN].&amp;[PEKERJAAN PEKERASAAN JALAN KAWASAN &amp; AREA‐ ]" c="PEKERJAAN PEKERASAAN JALAN KAWASAN &amp; AREA‐ "/>
              <i n="[Table1].[SUB AREA PEKERJAAN].&amp;[PEKERJAAN PEKERASAAN JALAN MASUK]" c="PEKERJAAN PEKERASAAN JALAN MASUK"/>
              <i n="[Table1].[SUB AREA PEKERJAAN].&amp;[PEMBERSIHAN LAHAN]" c="PEMBERSIHAN LAHAN"/>
              <i n="[Table1].[SUB AREA PEKERJAAN].&amp;[PLATFORM RESEARCH CENTER ROOM]" c="PLATFORM RESEARCH CENTER ROOM"/>
              <i n="[Table1].[SUB AREA PEKERJAAN].&amp;[POND (12 unit)]" c="POND (12 unit)"/>
              <i n="[Table1].[SUB AREA PEKERJAAN].&amp;[POND BLOCK 1‐C.1 s/d 2‐C.2 (typical)]" c="POND BLOCK 1‐C.1 s/d 2‐C.2 (typical)"/>
              <i n="[Table1].[SUB AREA PEKERJAAN].&amp;[POWE HOUSE]" c="POWE HOUSE"/>
              <i n="[Table1].[SUB AREA PEKERJAAN].&amp;[POWER HOUSE]" c="POWER HOUSE"/>
              <i n="[Table1].[SUB AREA PEKERJAAN].&amp;[POWER HOUSE &amp; WEEKLY TANK]" c="POWER HOUSE &amp; WEEKLY TANK"/>
              <i n="[Table1].[SUB AREA PEKERJAAN].&amp;[PRIVATE HOUSE]" c="PRIVATE HOUSE"/>
              <i n="[Table1].[SUB AREA PEKERJAAN].&amp;[PROBIOTIK P[OND (4 UNIT)]" c="PROBIOTIK P[OND (4 UNIT)"/>
              <i n="[Table1].[SUB AREA PEKERJAAN].&amp;[PUMP HOUSE]" c="PUMP HOUSE"/>
              <i n="[Table1].[SUB AREA PEKERJAAN].&amp;[PUMP HOUSE SWI]" c="PUMP HOUSE SWI"/>
              <i n="[Table1].[SUB AREA PEKERJAAN].&amp;[PUPMP ROOM SWI]" c="PUPMP ROOM SWI"/>
              <i n="[Table1].[SUB AREA PEKERJAAN].&amp;[RESEARCH CENTRE ROOM]" c="RESEARCH CENTRE ROOM"/>
              <i n="[Table1].[SUB AREA PEKERJAAN].&amp;[RESEARCH CENTER ROOM]" c="RESEARCH CENTER ROOM"/>
              <i n="[Table1].[SUB AREA PEKERJAAN].&amp;[RESEARCH CENTER ROOM &amp; SWI‐]" c="RESEARCH CENTER ROOM &amp; SWI‐"/>
              <i n="[Table1].[SUB AREA PEKERJAAN].&amp;[RESERVOIR SEA WATER INTAKE]" c="RESERVOIR SEA WATER INTAKE"/>
              <i n="[Table1].[SUB AREA PEKERJAAN].&amp;[SEA WATER]" c="SEA WATER"/>
              <i n="[Table1].[SUB AREA PEKERJAAN].&amp;[SEA WATER INTAKE]" c="SEA WATER INTAKE"/>
              <i n="[Table1].[SUB AREA PEKERJAAN].&amp;[SKIMER POND (4 unit)]" c="SKIMER POND (4 unit)"/>
              <i n="[Table1].[SUB AREA PEKERJAAN].&amp;[SKIMMER POND (4 UNIT)]" c="SKIMMER POND (4 UNIT)"/>
              <i n="[Table1].[SUB AREA PEKERJAAN].&amp;[TANGGA AKSES AREA RESEARCH CENTER ROOM (DERMA‐           ]" c="TANGGA AKSES AREA RESEARCH CENTER ROOM (DERMA‐           "/>
              <i n="[Table1].[SUB AREA PEKERJAAN].&amp;[TPS]" c="TPS"/>
              <i n="[Table1].[SUB AREA PEKERJAAN].&amp;[TRESTLE RESEARCH CENTRE ROOM &amp; PLATFORM SWI]" c="TRESTLE RESEARCH CENTRE ROOM &amp; PLATFORM SWI"/>
              <i n="[Table1].[SUB AREA PEKERJAAN].&amp;[VVIP HOUSE]" c="VVIP HOUSE"/>
              <i n="[Table1].[SUB AREA PEKERJAAN].&amp;[WATER TOWER 1]" c="WATER TOWER 1"/>
              <i n="[Table1].[SUB AREA PEKERJAAN].&amp;[WATER TOWER FACILITY AREA]" c="WATER TOWER FACILITY AREA"/>
              <i n="[Table1].[SUB AREA PEKERJAAN].&amp;[WATER TOWER POND AREA]" c="WATER TOWER POND AREA"/>
              <i n="[Table1].[SUB AREA PEKERJAAN].&amp;[WEIGHT HOUSE]" c="WEIGHT HOUSE"/>
              <i n="[Table1].[SUB AREA PEKERJAAN].&amp;[WORKSHOP]" c="WORKSHOP"/>
            </range>
          </ranges>
        </level>
      </levels>
      <selections count="1">
        <selection n="[Table1].[SUB AREA PEKERJAA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ONTRAK 1" xr10:uid="{D496631E-939D-4C34-88A5-D8AF661A4D70}" cache="Slicer_KONTRAK" caption="KONTRAK" level="1" style="SlicerStyleDark1 2" rowHeight="230716"/>
  <slicer name="AREA PEKERJAAN 1" xr10:uid="{20A2E058-ECDA-4782-AAAF-371359F3E798}" cache="Slicer_AREA_PEKERJAAN" caption="AREA PEKERJAAN" level="1" style="SlicerStyleDark1 2" rowHeight="230716"/>
  <slicer name="NOMOR DOKUMEN 1" xr10:uid="{D98EF67D-0024-4AC2-A7C0-F161C151243A}" cache="Slicer_NOMOR_DOKUMEN" caption="NOMOR DOKUMEN" level="1" style="SlicerStyleDark1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ONTRAK" xr10:uid="{7B8E32D3-182B-4B8C-AFE2-296B0EB00F8A}" cache="Slicer_KONTRAK" caption="KONTRAK" level="1" rowHeight="230716"/>
  <slicer name="AREA PEKERJAAN" xr10:uid="{B41E977D-A0A4-4953-893F-373ED006B998}" cache="Slicer_AREA_PEKERJAAN" caption="AREA PEKERJAAN" level="1" rowHeight="230716"/>
  <slicer name="NOMOR DOKUMEN" xr10:uid="{4DA358B1-A0B2-4FD9-8762-E9382A72027E}" cache="Slicer_NOMOR_DOKUMEN" caption="NOMOR DOKUMEN" level="1" rowHeight="230716"/>
  <slicer name="SUB AREA PEKERJAAN" xr10:uid="{3474E33C-228F-4BBC-AFF6-DF4957045362}" cache="Slicer_SUB_AREA_PEKERJAAN" caption="SUB AREA PEKERJAAN" level="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132F8B-79DE-49DE-8DD2-67A028289DF2}" name="Table2" displayName="Table2" ref="AK11:AL16" totalsRowShown="0" headerRowDxfId="74" dataDxfId="73">
  <autoFilter ref="AK11:AL16" xr:uid="{E2A73D8B-0DB3-4DE7-8AE7-0DB59A97D04B}"/>
  <tableColumns count="2">
    <tableColumn id="1" xr3:uid="{ED8DF300-0F4F-491E-87CB-7007862B1070}" name="%percentage" dataDxfId="72" dataCellStyle="Percent"/>
    <tableColumn id="2" xr3:uid="{721B9212-F5B6-4E2D-99EA-2D025F07D304}" name="Total Project" dataDxfId="71">
      <calculatedColumnFormula>AI12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4B3F77-B77F-494A-808E-D131087EC88E}" name="Table1" displayName="Table1" ref="A1:U134" totalsRowShown="0" headerRowDxfId="58" dataDxfId="57" tableBorderDxfId="56">
  <autoFilter ref="A1:U134" xr:uid="{EA8E0BFA-7E16-439B-A6A0-85575A1D2FBB}"/>
  <tableColumns count="21">
    <tableColumn id="1" xr3:uid="{AC4EB463-F520-446B-8140-37DC80F883EC}" name="NO" dataDxfId="55"/>
    <tableColumn id="2" xr3:uid="{7A58A322-9B45-4769-BD7D-1448075121CE}" name="KONTRAK" dataDxfId="54"/>
    <tableColumn id="3" xr3:uid="{5B076B4B-0638-4D3A-A23D-74A1C3D96F3A}" name="NOMOR DOKUMEN &amp; NO. KONTRAK" dataDxfId="53"/>
    <tableColumn id="4" xr3:uid="{61157E2E-5581-4FE1-AD05-B9C67A6CDFCC}" name="JENIS PEKERJAAN" dataDxfId="52"/>
    <tableColumn id="5" xr3:uid="{B482F9F8-7693-4713-9792-0F4D6CA782D9}" name="AREA PEKERJAAN" dataDxfId="51"/>
    <tableColumn id="6" xr3:uid="{6C6BF696-4CE9-445F-9AD3-C0EC6775237E}" name="SUB AREA PEKERJAAN" dataDxfId="50"/>
    <tableColumn id="7" xr3:uid="{7C955AF0-C7DE-436F-9BF0-8F066CAB3796}" name="CONCATE PEKERJAAN" dataDxfId="49">
      <calculatedColumnFormula>B2&amp;D2&amp;F2</calculatedColumnFormula>
    </tableColumn>
    <tableColumn id="8" xr3:uid="{E8BE20F7-3917-43A1-B05C-41BAB7C465DF}" name="PRIORITY" dataDxfId="48">
      <calculatedColumnFormula>VLOOKUP(Table1[[#This Row],[% COMPLETE]],$W$2:$X$5,2,1)</calculatedColumnFormula>
    </tableColumn>
    <tableColumn id="9" xr3:uid="{116EB143-CF5F-4198-93F3-431DF227BAE8}" name="START" dataDxfId="47"/>
    <tableColumn id="10" xr3:uid="{BF14467E-99C1-4125-828A-343591843114}" name="PLAN END" dataDxfId="46"/>
    <tableColumn id="11" xr3:uid="{969AD537-4E05-46A5-9072-2C5668374A67}" name="ACTUAL END" dataDxfId="45"/>
    <tableColumn id="12" xr3:uid="{B61EBB8A-CE3A-4FC3-9F90-AB154BF24BEA}" name="% COMPLETE" dataDxfId="44" dataCellStyle="Percent"/>
    <tableColumn id="13" xr3:uid="{34890E41-C90D-4D31-8B3F-522FB498ED4C}" name="STATUS" dataDxfId="43"/>
    <tableColumn id="14" xr3:uid="{44191A33-5B12-48D3-95B1-121C90A4F21C}" name="Project Start" dataDxfId="42"/>
    <tableColumn id="15" xr3:uid="{F92BF4E8-24EB-4DC1-984E-C67A717A2CB7}" name="Days to Start" dataDxfId="41">
      <calculatedColumnFormula>IF(ISBLANK(I2),0,I2-N2)</calculatedColumnFormula>
    </tableColumn>
    <tableColumn id="16" xr3:uid="{D23B68F7-C4B5-4BB7-B958-713107FE14BE}" name="Complete_x000a_(Yang sudah complete dalam satuan hari)" dataDxfId="40" dataCellStyle="Comma">
      <calculatedColumnFormula>$L2*$S2</calculatedColumnFormula>
    </tableColumn>
    <tableColumn id="17" xr3:uid="{044AF30A-2539-4703-AA30-C589F4116B6F}" name="Incomplete_x000a_(sisa HK)" dataDxfId="39" dataCellStyle="Comma">
      <calculatedColumnFormula>S2-P2</calculatedColumnFormula>
    </tableColumn>
    <tableColumn id="18" xr3:uid="{26EBB4B7-7336-4566-8DFB-51D6F1C0AD1E}" name="Slippage" dataDxfId="38">
      <calculatedColumnFormula>IF(ISBLANK(K2),0,(K2-I2)-S2)</calculatedColumnFormula>
    </tableColumn>
    <tableColumn id="19" xr3:uid="{E197E960-1040-42C0-9AA5-02FA04878E04}" name="Plan Days" dataDxfId="37">
      <calculatedColumnFormula>IF(ISBLANK(J2),0,J2-I2)</calculatedColumnFormula>
    </tableColumn>
    <tableColumn id="20" xr3:uid="{11A0F124-C4C0-4795-8374-21BD105DDF38}" name="SISA DURASI KONTRAK" dataDxfId="36">
      <calculatedColumnFormula>IF(Table1[[#This Row],[STATUS]]="Selesai",0,ROUNDUP(Table1[[#This Row],[PLAN END]]-NOW(),0))</calculatedColumnFormula>
    </tableColumn>
    <tableColumn id="21" xr3:uid="{2D33E328-5704-4030-80AD-37B5A9C64D65}" name="BOBOT" dataDxfId="3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Vertex42 - CalendarBoldBlue">
      <a:dk1>
        <a:sysClr val="windowText" lastClr="000000"/>
      </a:dk1>
      <a:lt1>
        <a:sysClr val="window" lastClr="FFFFFF"/>
      </a:lt1>
      <a:dk2>
        <a:srgbClr val="3A5D9C"/>
      </a:dk2>
      <a:lt2>
        <a:srgbClr val="EEECE2"/>
      </a:lt2>
      <a:accent1>
        <a:srgbClr val="3969AD"/>
      </a:accent1>
      <a:accent2>
        <a:srgbClr val="C04E4E"/>
      </a:accent2>
      <a:accent3>
        <a:srgbClr val="E68422"/>
      </a:accent3>
      <a:accent4>
        <a:srgbClr val="846648"/>
      </a:accent4>
      <a:accent5>
        <a:srgbClr val="26AA26"/>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4.xml"/><Relationship Id="rId7" Type="http://schemas.openxmlformats.org/officeDocument/2006/relationships/drawing" Target="../drawings/drawing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rinterSettings" Target="../printerSettings/printerSettings3.bin"/><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3EA2-01D5-407F-88DA-F96C71C8F518}">
  <dimension ref="B3:AL64"/>
  <sheetViews>
    <sheetView showGridLines="0" zoomScale="42" zoomScaleNormal="115" workbookViewId="0">
      <pane ySplit="10" topLeftCell="A11" activePane="bottomLeft" state="frozen"/>
      <selection pane="bottomLeft" activeCell="AF26" sqref="AF26"/>
    </sheetView>
  </sheetViews>
  <sheetFormatPr defaultRowHeight="13.8" x14ac:dyDescent="0.25"/>
  <cols>
    <col min="1" max="1" width="1.59765625" customWidth="1"/>
    <col min="2" max="2" width="3.796875" bestFit="1" customWidth="1"/>
    <col min="3" max="3" width="81.5" customWidth="1"/>
    <col min="4" max="6" width="15.3984375" style="12" customWidth="1"/>
    <col min="7" max="7" width="10.09765625" customWidth="1"/>
    <col min="8" max="8" width="11.69921875" customWidth="1"/>
    <col min="9" max="9" width="12.796875" style="12" customWidth="1"/>
    <col min="10" max="10" width="17.69921875" style="12" bestFit="1" customWidth="1"/>
    <col min="11" max="11" width="37.59765625" customWidth="1"/>
    <col min="12" max="12" width="14.19921875" customWidth="1"/>
    <col min="13" max="13" width="14.5" customWidth="1"/>
    <col min="14" max="14" width="15.3984375" customWidth="1"/>
    <col min="15" max="19" width="15.5" customWidth="1"/>
    <col min="25" max="26" width="8.69921875" style="64"/>
    <col min="27" max="27" width="3.796875" style="64" hidden="1" customWidth="1"/>
    <col min="28" max="28" width="16.59765625" style="64" hidden="1" customWidth="1"/>
    <col min="29" max="29" width="0" style="64" hidden="1" customWidth="1"/>
    <col min="30" max="30" width="9.09765625" style="64" hidden="1" customWidth="1"/>
    <col min="31" max="31" width="25.3984375" style="64" hidden="1" customWidth="1"/>
    <col min="32" max="32" width="8.69921875" style="64"/>
    <col min="33" max="33" width="17.59765625" style="64" bestFit="1" customWidth="1"/>
    <col min="34" max="34" width="2.69921875" style="64" bestFit="1" customWidth="1"/>
    <col min="35" max="35" width="11" style="64" bestFit="1" customWidth="1"/>
    <col min="36" max="36" width="8.69921875" style="64"/>
    <col min="37" max="37" width="13.796875" style="64" customWidth="1"/>
    <col min="38" max="38" width="13.3984375" style="64" customWidth="1"/>
  </cols>
  <sheetData>
    <row r="3" spans="2:38" x14ac:dyDescent="0.25">
      <c r="J3" s="82"/>
    </row>
    <row r="4" spans="2:38" x14ac:dyDescent="0.25">
      <c r="J4" s="82"/>
    </row>
    <row r="5" spans="2:38" x14ac:dyDescent="0.25">
      <c r="J5" s="82"/>
    </row>
    <row r="6" spans="2:38" x14ac:dyDescent="0.25">
      <c r="J6" s="82"/>
    </row>
    <row r="7" spans="2:38" x14ac:dyDescent="0.25">
      <c r="J7" s="82"/>
    </row>
    <row r="8" spans="2:38" x14ac:dyDescent="0.25">
      <c r="J8" s="82"/>
    </row>
    <row r="10" spans="2:38" ht="37.200000000000003" customHeight="1" x14ac:dyDescent="0.25">
      <c r="B10" s="81" t="s">
        <v>134</v>
      </c>
      <c r="C10" s="31" t="s">
        <v>84</v>
      </c>
      <c r="D10" s="31" t="s">
        <v>135</v>
      </c>
      <c r="E10" s="31" t="s">
        <v>136</v>
      </c>
      <c r="F10" s="30" t="s">
        <v>385</v>
      </c>
      <c r="G10" s="30" t="s">
        <v>202</v>
      </c>
      <c r="H10" s="30" t="s">
        <v>384</v>
      </c>
      <c r="I10" s="30" t="s">
        <v>203</v>
      </c>
      <c r="J10" s="20" t="s">
        <v>144</v>
      </c>
      <c r="K10" s="31" t="s">
        <v>141</v>
      </c>
      <c r="L10" s="30" t="s">
        <v>346</v>
      </c>
      <c r="M10" s="30" t="s">
        <v>347</v>
      </c>
      <c r="N10" s="101" t="s">
        <v>372</v>
      </c>
      <c r="O10" s="101" t="s">
        <v>371</v>
      </c>
      <c r="P10" s="101" t="s">
        <v>373</v>
      </c>
      <c r="Q10" s="101" t="s">
        <v>379</v>
      </c>
      <c r="R10" s="101" t="s">
        <v>380</v>
      </c>
      <c r="S10" s="101" t="s">
        <v>381</v>
      </c>
      <c r="AA10" s="83" t="s">
        <v>134</v>
      </c>
      <c r="AB10" s="83" t="s">
        <v>84</v>
      </c>
      <c r="AC10" s="83" t="s">
        <v>135</v>
      </c>
      <c r="AD10" s="83" t="s">
        <v>136</v>
      </c>
      <c r="AE10" s="84" t="s">
        <v>141</v>
      </c>
    </row>
    <row r="11" spans="2:38" s="10" customFormat="1" x14ac:dyDescent="0.25">
      <c r="B11" s="24">
        <v>35</v>
      </c>
      <c r="C11" s="24" t="s">
        <v>178</v>
      </c>
      <c r="D11" s="41">
        <v>45103</v>
      </c>
      <c r="E11" s="41">
        <v>45348</v>
      </c>
      <c r="F11" s="41">
        <v>45759</v>
      </c>
      <c r="G11" s="32">
        <f t="shared" ref="G11:G46" si="0">IF(ISBLANK(E11),0,E11-D11)</f>
        <v>245</v>
      </c>
      <c r="H11" s="33">
        <f t="shared" ref="H11:H46" si="1">IF(ISBLANK(F11),0,F11-D11)</f>
        <v>656</v>
      </c>
      <c r="I11" s="35">
        <f t="shared" ref="I11:I46" si="2">IF(J11=$J$11,0,IFERROR(H11/G11,0))</f>
        <v>0</v>
      </c>
      <c r="J11" s="80" t="s">
        <v>194</v>
      </c>
      <c r="K11" s="27" t="s">
        <v>179</v>
      </c>
      <c r="L11" s="27"/>
      <c r="M11" s="100">
        <v>1</v>
      </c>
      <c r="N11" s="111"/>
      <c r="O11" s="113"/>
      <c r="P11" s="113"/>
      <c r="Q11" s="111">
        <f t="shared" ref="Q11:Q46" si="3">N11-O11-P11</f>
        <v>0</v>
      </c>
      <c r="R11" s="110">
        <f t="shared" ref="R11:R46" si="4">IFERROR(O11/N11,0)</f>
        <v>0</v>
      </c>
      <c r="S11" s="110">
        <f t="shared" ref="S11:S46" si="5">IFERROR(Q11/N11,0)</f>
        <v>0</v>
      </c>
      <c r="Y11" s="64"/>
      <c r="Z11" s="64"/>
      <c r="AA11" s="83"/>
      <c r="AB11" s="83"/>
      <c r="AC11" s="83"/>
      <c r="AD11" s="83"/>
      <c r="AE11" s="84"/>
      <c r="AF11" s="64"/>
      <c r="AG11" s="64" t="s">
        <v>335</v>
      </c>
      <c r="AH11" s="64"/>
      <c r="AI11" s="64" t="s">
        <v>336</v>
      </c>
      <c r="AJ11" s="85"/>
      <c r="AK11" s="85" t="s">
        <v>335</v>
      </c>
      <c r="AL11" s="85" t="s">
        <v>336</v>
      </c>
    </row>
    <row r="12" spans="2:38" s="10" customFormat="1" x14ac:dyDescent="0.25">
      <c r="B12" s="24">
        <v>36</v>
      </c>
      <c r="C12" s="24" t="s">
        <v>184</v>
      </c>
      <c r="D12" s="41">
        <v>45124</v>
      </c>
      <c r="E12" s="41">
        <v>45135</v>
      </c>
      <c r="F12" s="41">
        <v>45759</v>
      </c>
      <c r="G12" s="32">
        <f t="shared" si="0"/>
        <v>11</v>
      </c>
      <c r="H12" s="33">
        <f t="shared" si="1"/>
        <v>635</v>
      </c>
      <c r="I12" s="35">
        <f t="shared" si="2"/>
        <v>0</v>
      </c>
      <c r="J12" s="80" t="s">
        <v>194</v>
      </c>
      <c r="K12" s="24" t="s">
        <v>186</v>
      </c>
      <c r="L12" s="24"/>
      <c r="M12" s="100">
        <v>1</v>
      </c>
      <c r="N12" s="111">
        <v>658</v>
      </c>
      <c r="O12" s="113">
        <v>658</v>
      </c>
      <c r="P12" s="113"/>
      <c r="Q12" s="111">
        <f t="shared" si="3"/>
        <v>0</v>
      </c>
      <c r="R12" s="110">
        <f t="shared" si="4"/>
        <v>1</v>
      </c>
      <c r="S12" s="110">
        <f t="shared" si="5"/>
        <v>0</v>
      </c>
      <c r="Y12" s="86">
        <f t="shared" ref="Y12:Y47" si="6">VLOOKUP(I11,$AG$12:$AH$17,2,1)</f>
        <v>1</v>
      </c>
      <c r="Z12" s="85"/>
      <c r="AA12" s="87">
        <v>1</v>
      </c>
      <c r="AB12" s="88" t="s">
        <v>129</v>
      </c>
      <c r="AC12" s="89">
        <v>45454</v>
      </c>
      <c r="AD12" s="89">
        <v>45911</v>
      </c>
      <c r="AE12" s="87" t="s">
        <v>130</v>
      </c>
      <c r="AF12" s="85"/>
      <c r="AG12" s="90">
        <v>-1</v>
      </c>
      <c r="AH12" s="85">
        <v>1</v>
      </c>
      <c r="AI12" s="85">
        <f t="shared" ref="AI12:AI17" si="7">COUNTIF($Y$12:$Y$47,AH12)</f>
        <v>16</v>
      </c>
      <c r="AJ12" s="85"/>
      <c r="AK12" s="91" t="s">
        <v>337</v>
      </c>
      <c r="AL12" s="85">
        <f t="shared" ref="AL12:AL16" si="8">AI12</f>
        <v>16</v>
      </c>
    </row>
    <row r="13" spans="2:38" s="10" customFormat="1" x14ac:dyDescent="0.25">
      <c r="B13" s="24">
        <v>1</v>
      </c>
      <c r="C13" s="27" t="s">
        <v>171</v>
      </c>
      <c r="D13" s="40">
        <v>45145</v>
      </c>
      <c r="E13" s="40">
        <v>45381</v>
      </c>
      <c r="F13" s="40">
        <v>45759</v>
      </c>
      <c r="G13" s="32">
        <f t="shared" si="0"/>
        <v>236</v>
      </c>
      <c r="H13" s="33">
        <f t="shared" si="1"/>
        <v>614</v>
      </c>
      <c r="I13" s="34">
        <f t="shared" si="2"/>
        <v>0</v>
      </c>
      <c r="J13" s="80" t="s">
        <v>194</v>
      </c>
      <c r="K13" s="27" t="s">
        <v>172</v>
      </c>
      <c r="L13" s="27"/>
      <c r="M13" s="100">
        <v>1</v>
      </c>
      <c r="N13" s="111">
        <v>3006</v>
      </c>
      <c r="O13" s="111">
        <v>3006</v>
      </c>
      <c r="P13" s="111"/>
      <c r="Q13" s="111">
        <f t="shared" si="3"/>
        <v>0</v>
      </c>
      <c r="R13" s="110">
        <f t="shared" si="4"/>
        <v>1</v>
      </c>
      <c r="S13" s="110">
        <f t="shared" si="5"/>
        <v>0</v>
      </c>
      <c r="Y13" s="86">
        <f t="shared" si="6"/>
        <v>1</v>
      </c>
      <c r="Z13" s="85"/>
      <c r="AA13" s="87">
        <v>2</v>
      </c>
      <c r="AB13" s="88" t="s">
        <v>132</v>
      </c>
      <c r="AC13" s="89">
        <v>45455</v>
      </c>
      <c r="AD13" s="88"/>
      <c r="AE13" s="87" t="s">
        <v>131</v>
      </c>
      <c r="AF13" s="85"/>
      <c r="AG13" s="90">
        <v>0.3</v>
      </c>
      <c r="AH13" s="85">
        <v>2</v>
      </c>
      <c r="AI13" s="85">
        <f t="shared" si="7"/>
        <v>4</v>
      </c>
      <c r="AJ13" s="85"/>
      <c r="AK13" s="91" t="s">
        <v>338</v>
      </c>
      <c r="AL13" s="85">
        <f t="shared" si="8"/>
        <v>4</v>
      </c>
    </row>
    <row r="14" spans="2:38" x14ac:dyDescent="0.25">
      <c r="B14" s="24">
        <v>2</v>
      </c>
      <c r="C14" s="27" t="s">
        <v>173</v>
      </c>
      <c r="D14" s="40">
        <v>45145</v>
      </c>
      <c r="E14" s="40">
        <v>45381</v>
      </c>
      <c r="F14" s="40">
        <v>45759</v>
      </c>
      <c r="G14" s="32">
        <f t="shared" si="0"/>
        <v>236</v>
      </c>
      <c r="H14" s="33">
        <f t="shared" si="1"/>
        <v>614</v>
      </c>
      <c r="I14" s="34">
        <f t="shared" si="2"/>
        <v>0</v>
      </c>
      <c r="J14" s="80" t="s">
        <v>194</v>
      </c>
      <c r="K14" s="27" t="s">
        <v>174</v>
      </c>
      <c r="L14" s="27"/>
      <c r="M14" s="100">
        <v>1</v>
      </c>
      <c r="N14" s="111"/>
      <c r="O14" s="112"/>
      <c r="P14" s="112"/>
      <c r="Q14" s="111">
        <f t="shared" si="3"/>
        <v>0</v>
      </c>
      <c r="R14" s="110">
        <f t="shared" si="4"/>
        <v>0</v>
      </c>
      <c r="S14" s="110">
        <f t="shared" si="5"/>
        <v>0</v>
      </c>
      <c r="Y14" s="86">
        <f t="shared" si="6"/>
        <v>1</v>
      </c>
      <c r="Z14" s="85"/>
      <c r="AA14" s="87">
        <v>3</v>
      </c>
      <c r="AB14" s="88" t="s">
        <v>133</v>
      </c>
      <c r="AC14" s="89">
        <v>45544</v>
      </c>
      <c r="AD14" s="89">
        <v>45792</v>
      </c>
      <c r="AE14" s="87" t="s">
        <v>137</v>
      </c>
      <c r="AF14" s="85"/>
      <c r="AG14" s="90">
        <v>0.5</v>
      </c>
      <c r="AH14" s="85">
        <v>3</v>
      </c>
      <c r="AI14" s="85">
        <f t="shared" si="7"/>
        <v>7</v>
      </c>
      <c r="AK14" s="92" t="s">
        <v>339</v>
      </c>
      <c r="AL14" s="64">
        <f t="shared" si="8"/>
        <v>7</v>
      </c>
    </row>
    <row r="15" spans="2:38" x14ac:dyDescent="0.25">
      <c r="B15" s="24">
        <v>34</v>
      </c>
      <c r="C15" s="24" t="s">
        <v>185</v>
      </c>
      <c r="D15" s="41">
        <v>45148</v>
      </c>
      <c r="E15" s="41">
        <v>45148</v>
      </c>
      <c r="F15" s="41">
        <v>45759</v>
      </c>
      <c r="G15" s="32">
        <f t="shared" si="0"/>
        <v>0</v>
      </c>
      <c r="H15" s="33">
        <f t="shared" si="1"/>
        <v>611</v>
      </c>
      <c r="I15" s="35">
        <f t="shared" si="2"/>
        <v>0</v>
      </c>
      <c r="J15" s="80" t="s">
        <v>194</v>
      </c>
      <c r="K15" s="24" t="s">
        <v>186</v>
      </c>
      <c r="L15" s="24"/>
      <c r="M15" s="100">
        <v>1</v>
      </c>
      <c r="N15" s="111"/>
      <c r="O15" s="113"/>
      <c r="P15" s="113"/>
      <c r="Q15" s="111">
        <f t="shared" si="3"/>
        <v>0</v>
      </c>
      <c r="R15" s="110">
        <f t="shared" si="4"/>
        <v>0</v>
      </c>
      <c r="S15" s="110">
        <f t="shared" si="5"/>
        <v>0</v>
      </c>
      <c r="Y15" s="86">
        <f t="shared" si="6"/>
        <v>1</v>
      </c>
      <c r="AG15" s="90">
        <v>0.8</v>
      </c>
      <c r="AH15" s="85">
        <v>4</v>
      </c>
      <c r="AI15" s="64">
        <f t="shared" si="7"/>
        <v>6</v>
      </c>
      <c r="AK15" s="92" t="s">
        <v>340</v>
      </c>
      <c r="AL15" s="64">
        <f t="shared" si="8"/>
        <v>6</v>
      </c>
    </row>
    <row r="16" spans="2:38" x14ac:dyDescent="0.25">
      <c r="B16" s="24">
        <v>3</v>
      </c>
      <c r="C16" s="27" t="s">
        <v>176</v>
      </c>
      <c r="D16" s="40">
        <v>45160</v>
      </c>
      <c r="E16" s="40">
        <v>45350</v>
      </c>
      <c r="F16" s="40">
        <v>45759</v>
      </c>
      <c r="G16" s="32">
        <f t="shared" si="0"/>
        <v>190</v>
      </c>
      <c r="H16" s="33">
        <f t="shared" si="1"/>
        <v>599</v>
      </c>
      <c r="I16" s="34">
        <f t="shared" si="2"/>
        <v>0</v>
      </c>
      <c r="J16" s="80" t="s">
        <v>194</v>
      </c>
      <c r="K16" s="27" t="s">
        <v>175</v>
      </c>
      <c r="L16" s="27"/>
      <c r="M16" s="100">
        <v>1</v>
      </c>
      <c r="N16" s="111">
        <v>863</v>
      </c>
      <c r="O16" s="112">
        <v>604</v>
      </c>
      <c r="P16" s="112"/>
      <c r="Q16" s="111">
        <f t="shared" si="3"/>
        <v>259</v>
      </c>
      <c r="R16" s="110">
        <f t="shared" si="4"/>
        <v>0.69988412514484355</v>
      </c>
      <c r="S16" s="110">
        <f t="shared" si="5"/>
        <v>0.30011587485515645</v>
      </c>
      <c r="Y16" s="86">
        <f t="shared" si="6"/>
        <v>1</v>
      </c>
      <c r="AG16" s="90">
        <v>1</v>
      </c>
      <c r="AH16" s="85">
        <v>5</v>
      </c>
      <c r="AI16" s="64">
        <f t="shared" si="7"/>
        <v>3</v>
      </c>
      <c r="AK16" s="92" t="s">
        <v>341</v>
      </c>
      <c r="AL16" s="64">
        <f t="shared" si="8"/>
        <v>3</v>
      </c>
    </row>
    <row r="17" spans="2:35" x14ac:dyDescent="0.25">
      <c r="B17" s="24">
        <v>32</v>
      </c>
      <c r="C17" s="27" t="s">
        <v>151</v>
      </c>
      <c r="D17" s="41">
        <v>45170</v>
      </c>
      <c r="E17" s="41">
        <v>45901</v>
      </c>
      <c r="F17" s="41">
        <v>45759</v>
      </c>
      <c r="G17" s="32">
        <f t="shared" si="0"/>
        <v>731</v>
      </c>
      <c r="H17" s="33">
        <f t="shared" si="1"/>
        <v>589</v>
      </c>
      <c r="I17" s="35">
        <f t="shared" si="2"/>
        <v>0.80574555403556769</v>
      </c>
      <c r="J17" s="80" t="s">
        <v>192</v>
      </c>
      <c r="K17" s="27" t="s">
        <v>150</v>
      </c>
      <c r="L17" s="27"/>
      <c r="M17" s="100"/>
      <c r="N17" s="111">
        <v>408</v>
      </c>
      <c r="O17" s="113">
        <v>408</v>
      </c>
      <c r="P17" s="113"/>
      <c r="Q17" s="111">
        <f t="shared" si="3"/>
        <v>0</v>
      </c>
      <c r="R17" s="110">
        <f t="shared" si="4"/>
        <v>1</v>
      </c>
      <c r="S17" s="110">
        <f t="shared" si="5"/>
        <v>0</v>
      </c>
      <c r="Y17" s="86">
        <f t="shared" si="6"/>
        <v>1</v>
      </c>
      <c r="AG17" s="90">
        <v>5</v>
      </c>
      <c r="AH17" s="85">
        <v>6</v>
      </c>
      <c r="AI17" s="64">
        <f t="shared" si="7"/>
        <v>0</v>
      </c>
    </row>
    <row r="18" spans="2:35" ht="14.4" x14ac:dyDescent="0.25">
      <c r="B18" s="24">
        <v>4</v>
      </c>
      <c r="C18" s="28" t="s">
        <v>119</v>
      </c>
      <c r="D18" s="41">
        <v>45200</v>
      </c>
      <c r="E18" s="41">
        <v>45931</v>
      </c>
      <c r="F18" s="41">
        <v>45759</v>
      </c>
      <c r="G18" s="32">
        <f t="shared" si="0"/>
        <v>731</v>
      </c>
      <c r="H18" s="33">
        <f t="shared" si="1"/>
        <v>559</v>
      </c>
      <c r="I18" s="35">
        <f t="shared" si="2"/>
        <v>0.76470588235294112</v>
      </c>
      <c r="J18" s="80" t="s">
        <v>192</v>
      </c>
      <c r="K18" s="27" t="s">
        <v>122</v>
      </c>
      <c r="L18" s="27"/>
      <c r="M18" s="100"/>
      <c r="N18" s="111">
        <v>9206</v>
      </c>
      <c r="O18" s="113">
        <v>673</v>
      </c>
      <c r="P18" s="113"/>
      <c r="Q18" s="111">
        <f t="shared" si="3"/>
        <v>8533</v>
      </c>
      <c r="R18" s="110">
        <f t="shared" si="4"/>
        <v>7.3104497067130139E-2</v>
      </c>
      <c r="S18" s="110">
        <f t="shared" si="5"/>
        <v>0.92689550293286982</v>
      </c>
      <c r="Y18" s="86">
        <f t="shared" si="6"/>
        <v>4</v>
      </c>
      <c r="Z18" s="85"/>
      <c r="AA18" s="85"/>
      <c r="AB18" s="85"/>
      <c r="AC18" s="85"/>
      <c r="AD18" s="85"/>
      <c r="AE18" s="85"/>
    </row>
    <row r="19" spans="2:35" ht="14.4" x14ac:dyDescent="0.25">
      <c r="B19" s="24">
        <v>28</v>
      </c>
      <c r="C19" s="28" t="s">
        <v>196</v>
      </c>
      <c r="D19" s="41">
        <v>45200</v>
      </c>
      <c r="E19" s="41">
        <v>45759</v>
      </c>
      <c r="F19" s="41">
        <v>45759</v>
      </c>
      <c r="G19" s="32">
        <f t="shared" si="0"/>
        <v>559</v>
      </c>
      <c r="H19" s="33">
        <f t="shared" si="1"/>
        <v>559</v>
      </c>
      <c r="I19" s="35">
        <f t="shared" si="2"/>
        <v>1</v>
      </c>
      <c r="J19" s="80" t="s">
        <v>201</v>
      </c>
      <c r="K19" s="27" t="s">
        <v>198</v>
      </c>
      <c r="L19" s="27"/>
      <c r="M19" s="100"/>
      <c r="N19" s="111">
        <v>10935</v>
      </c>
      <c r="O19" s="113">
        <v>2187</v>
      </c>
      <c r="P19" s="113"/>
      <c r="Q19" s="111">
        <f t="shared" si="3"/>
        <v>8748</v>
      </c>
      <c r="R19" s="110">
        <f t="shared" si="4"/>
        <v>0.2</v>
      </c>
      <c r="S19" s="110">
        <f t="shared" si="5"/>
        <v>0.8</v>
      </c>
      <c r="Y19" s="86">
        <f t="shared" si="6"/>
        <v>3</v>
      </c>
      <c r="Z19" s="85"/>
      <c r="AG19" s="93" t="s">
        <v>194</v>
      </c>
      <c r="AH19" s="64">
        <f t="shared" ref="AH19:AH21" si="9">COUNTIF($J$11:$J$46,AG19)</f>
        <v>12</v>
      </c>
      <c r="AI19" s="92">
        <f>AVERAGEIF($J$11:$J$46,$AG19,$I$11:$I$46)</f>
        <v>0</v>
      </c>
    </row>
    <row r="20" spans="2:35" ht="14.4" x14ac:dyDescent="0.25">
      <c r="B20" s="24">
        <v>5</v>
      </c>
      <c r="C20" s="28" t="s">
        <v>121</v>
      </c>
      <c r="D20" s="41">
        <v>45250</v>
      </c>
      <c r="E20" s="41">
        <v>45736</v>
      </c>
      <c r="F20" s="41">
        <v>45759</v>
      </c>
      <c r="G20" s="32">
        <f t="shared" si="0"/>
        <v>486</v>
      </c>
      <c r="H20" s="33">
        <f t="shared" si="1"/>
        <v>509</v>
      </c>
      <c r="I20" s="35">
        <f t="shared" si="2"/>
        <v>1.0473251028806585</v>
      </c>
      <c r="J20" s="80" t="s">
        <v>192</v>
      </c>
      <c r="K20" s="27" t="s">
        <v>123</v>
      </c>
      <c r="L20" s="27"/>
      <c r="M20" s="100"/>
      <c r="N20" s="111"/>
      <c r="O20" s="113"/>
      <c r="P20" s="113"/>
      <c r="Q20" s="111">
        <f t="shared" si="3"/>
        <v>0</v>
      </c>
      <c r="R20" s="110">
        <f t="shared" si="4"/>
        <v>0</v>
      </c>
      <c r="S20" s="110">
        <f t="shared" si="5"/>
        <v>0</v>
      </c>
      <c r="Y20" s="86">
        <f t="shared" si="6"/>
        <v>5</v>
      </c>
      <c r="Z20" s="85"/>
      <c r="AG20" s="93" t="s">
        <v>192</v>
      </c>
      <c r="AH20" s="64">
        <f t="shared" si="9"/>
        <v>18</v>
      </c>
      <c r="AI20" s="92">
        <f>AVERAGEIF($J$11:$J$46,$AG20,$I$11:$I$46)</f>
        <v>0.5896849327235576</v>
      </c>
    </row>
    <row r="21" spans="2:35" x14ac:dyDescent="0.25">
      <c r="B21" s="24">
        <v>6</v>
      </c>
      <c r="C21" s="29" t="s">
        <v>126</v>
      </c>
      <c r="D21" s="41">
        <v>45286</v>
      </c>
      <c r="E21" s="41">
        <v>45736</v>
      </c>
      <c r="F21" s="41">
        <v>45759</v>
      </c>
      <c r="G21" s="32">
        <f t="shared" si="0"/>
        <v>450</v>
      </c>
      <c r="H21" s="33">
        <f t="shared" si="1"/>
        <v>473</v>
      </c>
      <c r="I21" s="35">
        <f t="shared" si="2"/>
        <v>0</v>
      </c>
      <c r="J21" s="80" t="s">
        <v>194</v>
      </c>
      <c r="K21" s="27" t="s">
        <v>123</v>
      </c>
      <c r="L21" s="27"/>
      <c r="M21" s="100">
        <v>1</v>
      </c>
      <c r="N21" s="111"/>
      <c r="O21" s="113"/>
      <c r="P21" s="113"/>
      <c r="Q21" s="111">
        <f t="shared" si="3"/>
        <v>0</v>
      </c>
      <c r="R21" s="110">
        <f t="shared" si="4"/>
        <v>0</v>
      </c>
      <c r="S21" s="110">
        <f t="shared" si="5"/>
        <v>0</v>
      </c>
      <c r="Y21" s="86">
        <f t="shared" si="6"/>
        <v>5</v>
      </c>
      <c r="Z21" s="85"/>
      <c r="AG21" s="93" t="s">
        <v>201</v>
      </c>
      <c r="AH21" s="64">
        <f t="shared" si="9"/>
        <v>6</v>
      </c>
      <c r="AI21" s="92">
        <f>AVERAGEIF($J$11:$J$46,$AG21,$I$11:$I$46)</f>
        <v>0.77309856540725308</v>
      </c>
    </row>
    <row r="22" spans="2:35" x14ac:dyDescent="0.25">
      <c r="B22" s="24">
        <v>7</v>
      </c>
      <c r="C22" s="27" t="s">
        <v>161</v>
      </c>
      <c r="D22" s="41">
        <v>45314</v>
      </c>
      <c r="E22" s="41">
        <v>45770</v>
      </c>
      <c r="F22" s="41">
        <v>45759</v>
      </c>
      <c r="G22" s="32">
        <f t="shared" si="0"/>
        <v>456</v>
      </c>
      <c r="H22" s="33">
        <f t="shared" si="1"/>
        <v>445</v>
      </c>
      <c r="I22" s="35">
        <f t="shared" si="2"/>
        <v>0.97587719298245612</v>
      </c>
      <c r="J22" s="80" t="s">
        <v>192</v>
      </c>
      <c r="K22" s="27" t="s">
        <v>143</v>
      </c>
      <c r="L22" s="27"/>
      <c r="M22" s="100"/>
      <c r="N22" s="111"/>
      <c r="O22" s="113"/>
      <c r="P22" s="113"/>
      <c r="Q22" s="111">
        <f t="shared" si="3"/>
        <v>0</v>
      </c>
      <c r="R22" s="110">
        <f t="shared" si="4"/>
        <v>0</v>
      </c>
      <c r="S22" s="110">
        <f t="shared" si="5"/>
        <v>0</v>
      </c>
      <c r="Y22" s="86">
        <f t="shared" si="6"/>
        <v>1</v>
      </c>
      <c r="Z22" s="85"/>
    </row>
    <row r="23" spans="2:35" x14ac:dyDescent="0.25">
      <c r="B23" s="24">
        <v>25</v>
      </c>
      <c r="C23" s="29" t="s">
        <v>162</v>
      </c>
      <c r="D23" s="41">
        <v>45314</v>
      </c>
      <c r="E23" s="41">
        <v>45953</v>
      </c>
      <c r="F23" s="41">
        <v>45759</v>
      </c>
      <c r="G23" s="32">
        <f t="shared" si="0"/>
        <v>639</v>
      </c>
      <c r="H23" s="33">
        <f t="shared" si="1"/>
        <v>445</v>
      </c>
      <c r="I23" s="35">
        <f t="shared" si="2"/>
        <v>0.69640062597809071</v>
      </c>
      <c r="J23" s="80" t="s">
        <v>201</v>
      </c>
      <c r="K23" s="27" t="s">
        <v>143</v>
      </c>
      <c r="L23" s="27"/>
      <c r="M23" s="100"/>
      <c r="N23" s="111">
        <v>406</v>
      </c>
      <c r="O23" s="113">
        <v>223</v>
      </c>
      <c r="P23" s="113"/>
      <c r="Q23" s="111">
        <f t="shared" si="3"/>
        <v>183</v>
      </c>
      <c r="R23" s="110">
        <f t="shared" si="4"/>
        <v>0.54926108374384242</v>
      </c>
      <c r="S23" s="110">
        <f t="shared" si="5"/>
        <v>0.45073891625615764</v>
      </c>
      <c r="Y23" s="86">
        <f t="shared" si="6"/>
        <v>4</v>
      </c>
      <c r="Z23" s="85"/>
    </row>
    <row r="24" spans="2:35" x14ac:dyDescent="0.25">
      <c r="B24" s="24">
        <v>26</v>
      </c>
      <c r="C24" s="27" t="s">
        <v>160</v>
      </c>
      <c r="D24" s="41">
        <v>45321</v>
      </c>
      <c r="E24" s="41">
        <v>45838</v>
      </c>
      <c r="F24" s="41">
        <v>45759</v>
      </c>
      <c r="G24" s="32">
        <f t="shared" si="0"/>
        <v>517</v>
      </c>
      <c r="H24" s="33">
        <f t="shared" si="1"/>
        <v>438</v>
      </c>
      <c r="I24" s="35">
        <f t="shared" si="2"/>
        <v>0.84719535783365574</v>
      </c>
      <c r="J24" s="80" t="s">
        <v>201</v>
      </c>
      <c r="K24" s="27" t="s">
        <v>143</v>
      </c>
      <c r="L24" s="27"/>
      <c r="M24" s="100"/>
      <c r="N24" s="111">
        <v>456</v>
      </c>
      <c r="O24" s="113">
        <v>159</v>
      </c>
      <c r="P24" s="113"/>
      <c r="Q24" s="111">
        <f t="shared" si="3"/>
        <v>297</v>
      </c>
      <c r="R24" s="110">
        <f t="shared" si="4"/>
        <v>0.34868421052631576</v>
      </c>
      <c r="S24" s="110">
        <f t="shared" si="5"/>
        <v>0.65131578947368418</v>
      </c>
      <c r="Y24" s="86">
        <f t="shared" si="6"/>
        <v>3</v>
      </c>
      <c r="Z24" s="85"/>
    </row>
    <row r="25" spans="2:35" ht="14.4" x14ac:dyDescent="0.25">
      <c r="B25" s="24">
        <v>9</v>
      </c>
      <c r="C25" s="28" t="s">
        <v>199</v>
      </c>
      <c r="D25" s="41">
        <v>45323</v>
      </c>
      <c r="E25" s="41">
        <v>45868</v>
      </c>
      <c r="F25" s="41">
        <v>45759</v>
      </c>
      <c r="G25" s="32">
        <f t="shared" si="0"/>
        <v>545</v>
      </c>
      <c r="H25" s="33">
        <f t="shared" si="1"/>
        <v>436</v>
      </c>
      <c r="I25" s="35">
        <f t="shared" si="2"/>
        <v>0.8</v>
      </c>
      <c r="J25" s="80" t="s">
        <v>201</v>
      </c>
      <c r="K25" s="27" t="s">
        <v>200</v>
      </c>
      <c r="L25" s="27"/>
      <c r="M25" s="100"/>
      <c r="N25" s="111">
        <v>2710</v>
      </c>
      <c r="O25" s="113">
        <v>1283</v>
      </c>
      <c r="P25" s="113"/>
      <c r="Q25" s="111">
        <f t="shared" si="3"/>
        <v>1427</v>
      </c>
      <c r="R25" s="110">
        <f t="shared" si="4"/>
        <v>0.4734317343173432</v>
      </c>
      <c r="S25" s="110">
        <f t="shared" si="5"/>
        <v>0.5265682656826568</v>
      </c>
      <c r="Y25" s="86">
        <f t="shared" si="6"/>
        <v>4</v>
      </c>
      <c r="Z25" s="85"/>
      <c r="AA25" s="85"/>
      <c r="AB25" s="85"/>
      <c r="AC25" s="85"/>
      <c r="AD25" s="85"/>
      <c r="AE25" s="85"/>
    </row>
    <row r="26" spans="2:35" ht="14.4" x14ac:dyDescent="0.25">
      <c r="B26" s="24">
        <v>10</v>
      </c>
      <c r="C26" s="28" t="s">
        <v>152</v>
      </c>
      <c r="D26" s="41">
        <v>45454</v>
      </c>
      <c r="E26" s="41">
        <v>45911</v>
      </c>
      <c r="F26" s="41">
        <v>45759</v>
      </c>
      <c r="G26" s="32">
        <f t="shared" si="0"/>
        <v>457</v>
      </c>
      <c r="H26" s="33">
        <f t="shared" si="1"/>
        <v>305</v>
      </c>
      <c r="I26" s="35">
        <f t="shared" si="2"/>
        <v>0.66739606126914663</v>
      </c>
      <c r="J26" s="80" t="s">
        <v>192</v>
      </c>
      <c r="K26" s="27" t="s">
        <v>125</v>
      </c>
      <c r="L26" s="27"/>
      <c r="M26" s="100"/>
      <c r="N26" s="111">
        <v>6716</v>
      </c>
      <c r="O26" s="113">
        <v>2687</v>
      </c>
      <c r="P26" s="113"/>
      <c r="Q26" s="111">
        <f t="shared" si="3"/>
        <v>4029</v>
      </c>
      <c r="R26" s="110">
        <f t="shared" si="4"/>
        <v>0.40008933889219772</v>
      </c>
      <c r="S26" s="110">
        <f t="shared" si="5"/>
        <v>0.59991066110780222</v>
      </c>
      <c r="Y26" s="86">
        <f t="shared" si="6"/>
        <v>4</v>
      </c>
      <c r="Z26" s="85"/>
      <c r="AA26" s="85"/>
      <c r="AB26" s="85"/>
      <c r="AC26" s="85"/>
      <c r="AD26" s="85"/>
      <c r="AE26" s="85"/>
    </row>
    <row r="27" spans="2:35" ht="14.4" x14ac:dyDescent="0.25">
      <c r="B27" s="24">
        <v>8</v>
      </c>
      <c r="C27" s="28" t="s">
        <v>166</v>
      </c>
      <c r="D27" s="41">
        <v>45455</v>
      </c>
      <c r="E27" s="41">
        <v>46065</v>
      </c>
      <c r="F27" s="41">
        <v>45759</v>
      </c>
      <c r="G27" s="32">
        <f t="shared" si="0"/>
        <v>610</v>
      </c>
      <c r="H27" s="33">
        <f t="shared" si="1"/>
        <v>304</v>
      </c>
      <c r="I27" s="35">
        <f t="shared" si="2"/>
        <v>0.49836065573770494</v>
      </c>
      <c r="J27" s="80" t="s">
        <v>192</v>
      </c>
      <c r="K27" s="27" t="s">
        <v>124</v>
      </c>
      <c r="L27" s="27"/>
      <c r="M27" s="100"/>
      <c r="N27" s="111">
        <v>8306</v>
      </c>
      <c r="O27" s="113">
        <v>6152</v>
      </c>
      <c r="P27" s="113"/>
      <c r="Q27" s="111">
        <f t="shared" si="3"/>
        <v>2154</v>
      </c>
      <c r="R27" s="110">
        <f t="shared" si="4"/>
        <v>0.74066939561762579</v>
      </c>
      <c r="S27" s="110">
        <f t="shared" si="5"/>
        <v>0.25933060438237421</v>
      </c>
      <c r="Y27" s="86">
        <f t="shared" si="6"/>
        <v>3</v>
      </c>
      <c r="Z27" s="85"/>
    </row>
    <row r="28" spans="2:35" x14ac:dyDescent="0.25">
      <c r="B28" s="24">
        <v>30</v>
      </c>
      <c r="C28" s="27" t="s">
        <v>146</v>
      </c>
      <c r="D28" s="41">
        <v>45474</v>
      </c>
      <c r="E28" s="41">
        <v>46203</v>
      </c>
      <c r="F28" s="41">
        <v>45759</v>
      </c>
      <c r="G28" s="32">
        <f t="shared" si="0"/>
        <v>729</v>
      </c>
      <c r="H28" s="33">
        <f t="shared" si="1"/>
        <v>285</v>
      </c>
      <c r="I28" s="35">
        <f t="shared" si="2"/>
        <v>0.39094650205761317</v>
      </c>
      <c r="J28" s="80" t="s">
        <v>192</v>
      </c>
      <c r="K28" s="27" t="s">
        <v>193</v>
      </c>
      <c r="L28" s="27"/>
      <c r="M28" s="100"/>
      <c r="N28" s="111">
        <v>67</v>
      </c>
      <c r="O28" s="113">
        <v>14</v>
      </c>
      <c r="P28" s="113"/>
      <c r="Q28" s="111">
        <f t="shared" si="3"/>
        <v>53</v>
      </c>
      <c r="R28" s="110">
        <f t="shared" si="4"/>
        <v>0.20895522388059701</v>
      </c>
      <c r="S28" s="110">
        <f t="shared" si="5"/>
        <v>0.79104477611940294</v>
      </c>
      <c r="Y28" s="86">
        <f t="shared" si="6"/>
        <v>2</v>
      </c>
      <c r="Z28" s="85"/>
    </row>
    <row r="29" spans="2:35" ht="14.4" x14ac:dyDescent="0.25">
      <c r="B29" s="24">
        <v>11</v>
      </c>
      <c r="C29" s="28" t="s">
        <v>120</v>
      </c>
      <c r="D29" s="41">
        <v>45478</v>
      </c>
      <c r="E29" s="41">
        <v>45874</v>
      </c>
      <c r="F29" s="41">
        <v>45759</v>
      </c>
      <c r="G29" s="32">
        <f t="shared" si="0"/>
        <v>396</v>
      </c>
      <c r="H29" s="33">
        <f t="shared" si="1"/>
        <v>281</v>
      </c>
      <c r="I29" s="35">
        <f t="shared" si="2"/>
        <v>0.70959595959595956</v>
      </c>
      <c r="J29" s="80" t="s">
        <v>192</v>
      </c>
      <c r="K29" s="27" t="s">
        <v>128</v>
      </c>
      <c r="L29" s="27"/>
      <c r="M29" s="100"/>
      <c r="N29" s="111"/>
      <c r="O29" s="113"/>
      <c r="P29" s="113"/>
      <c r="Q29" s="111">
        <f t="shared" si="3"/>
        <v>0</v>
      </c>
      <c r="R29" s="110">
        <f t="shared" si="4"/>
        <v>0</v>
      </c>
      <c r="S29" s="110">
        <f t="shared" si="5"/>
        <v>0</v>
      </c>
      <c r="Y29" s="86">
        <f t="shared" si="6"/>
        <v>2</v>
      </c>
      <c r="Z29" s="85"/>
    </row>
    <row r="30" spans="2:35" x14ac:dyDescent="0.25">
      <c r="B30" s="24">
        <v>33</v>
      </c>
      <c r="C30" s="27" t="s">
        <v>170</v>
      </c>
      <c r="D30" s="41">
        <v>45505</v>
      </c>
      <c r="E30" s="41">
        <v>46234</v>
      </c>
      <c r="F30" s="41">
        <v>45759</v>
      </c>
      <c r="G30" s="32">
        <f t="shared" si="0"/>
        <v>729</v>
      </c>
      <c r="H30" s="33">
        <f t="shared" si="1"/>
        <v>254</v>
      </c>
      <c r="I30" s="35">
        <f t="shared" si="2"/>
        <v>0.34842249657064472</v>
      </c>
      <c r="J30" s="80" t="s">
        <v>192</v>
      </c>
      <c r="K30" s="27" t="s">
        <v>169</v>
      </c>
      <c r="L30" s="27"/>
      <c r="M30" s="100"/>
      <c r="N30" s="111">
        <v>360</v>
      </c>
      <c r="O30" s="113">
        <v>360</v>
      </c>
      <c r="P30" s="113"/>
      <c r="Q30" s="111">
        <f t="shared" si="3"/>
        <v>0</v>
      </c>
      <c r="R30" s="110">
        <f t="shared" si="4"/>
        <v>1</v>
      </c>
      <c r="S30" s="110">
        <f t="shared" si="5"/>
        <v>0</v>
      </c>
      <c r="Y30" s="86">
        <f t="shared" si="6"/>
        <v>3</v>
      </c>
      <c r="Z30" s="85"/>
    </row>
    <row r="31" spans="2:35" ht="14.4" x14ac:dyDescent="0.25">
      <c r="B31" s="24">
        <v>12</v>
      </c>
      <c r="C31" s="28" t="s">
        <v>153</v>
      </c>
      <c r="D31" s="41">
        <v>45516</v>
      </c>
      <c r="E31" s="41">
        <v>45759</v>
      </c>
      <c r="F31" s="41">
        <v>45759</v>
      </c>
      <c r="G31" s="32">
        <f t="shared" si="0"/>
        <v>243</v>
      </c>
      <c r="H31" s="33">
        <f t="shared" si="1"/>
        <v>243</v>
      </c>
      <c r="I31" s="35">
        <f t="shared" si="2"/>
        <v>1</v>
      </c>
      <c r="J31" s="80" t="s">
        <v>192</v>
      </c>
      <c r="K31" s="27" t="s">
        <v>127</v>
      </c>
      <c r="L31" s="27"/>
      <c r="M31" s="100"/>
      <c r="N31" s="111"/>
      <c r="O31" s="113"/>
      <c r="P31" s="113"/>
      <c r="Q31" s="111">
        <f t="shared" si="3"/>
        <v>0</v>
      </c>
      <c r="R31" s="110">
        <f t="shared" si="4"/>
        <v>0</v>
      </c>
      <c r="S31" s="110">
        <f t="shared" si="5"/>
        <v>0</v>
      </c>
      <c r="Y31" s="86">
        <f t="shared" si="6"/>
        <v>2</v>
      </c>
      <c r="Z31" s="85"/>
      <c r="AA31" s="85"/>
      <c r="AB31" s="85"/>
      <c r="AC31" s="85"/>
      <c r="AD31" s="85"/>
      <c r="AE31" s="85"/>
    </row>
    <row r="32" spans="2:35" x14ac:dyDescent="0.25">
      <c r="B32" s="24">
        <v>13</v>
      </c>
      <c r="C32" s="29" t="s">
        <v>155</v>
      </c>
      <c r="D32" s="41">
        <v>45545</v>
      </c>
      <c r="E32" s="41">
        <v>45703</v>
      </c>
      <c r="F32" s="41">
        <v>45759</v>
      </c>
      <c r="G32" s="32">
        <f t="shared" si="0"/>
        <v>158</v>
      </c>
      <c r="H32" s="33">
        <f t="shared" si="1"/>
        <v>214</v>
      </c>
      <c r="I32" s="35">
        <f t="shared" si="2"/>
        <v>0</v>
      </c>
      <c r="J32" s="80" t="s">
        <v>194</v>
      </c>
      <c r="K32" s="27" t="s">
        <v>138</v>
      </c>
      <c r="L32" s="27"/>
      <c r="M32" s="100">
        <v>1</v>
      </c>
      <c r="N32" s="111"/>
      <c r="O32" s="113"/>
      <c r="P32" s="113"/>
      <c r="Q32" s="111">
        <f t="shared" si="3"/>
        <v>0</v>
      </c>
      <c r="R32" s="110">
        <f t="shared" si="4"/>
        <v>0</v>
      </c>
      <c r="S32" s="110">
        <f t="shared" si="5"/>
        <v>0</v>
      </c>
      <c r="Y32" s="86">
        <f t="shared" si="6"/>
        <v>5</v>
      </c>
      <c r="Z32" s="85"/>
      <c r="AA32" s="85"/>
      <c r="AB32" s="85"/>
      <c r="AC32" s="85"/>
      <c r="AD32" s="85"/>
      <c r="AE32" s="85"/>
    </row>
    <row r="33" spans="2:31" x14ac:dyDescent="0.25">
      <c r="B33" s="24">
        <v>18</v>
      </c>
      <c r="C33" s="29" t="s">
        <v>156</v>
      </c>
      <c r="D33" s="41">
        <v>45553</v>
      </c>
      <c r="E33" s="41">
        <v>45796</v>
      </c>
      <c r="F33" s="41">
        <v>45759</v>
      </c>
      <c r="G33" s="32">
        <f t="shared" si="0"/>
        <v>243</v>
      </c>
      <c r="H33" s="33">
        <f t="shared" si="1"/>
        <v>206</v>
      </c>
      <c r="I33" s="35">
        <f t="shared" si="2"/>
        <v>0.84773662551440332</v>
      </c>
      <c r="J33" s="80" t="s">
        <v>192</v>
      </c>
      <c r="K33" s="27" t="s">
        <v>140</v>
      </c>
      <c r="L33" s="99">
        <v>0.7</v>
      </c>
      <c r="M33" s="100">
        <v>0.70138</v>
      </c>
      <c r="N33" s="111">
        <v>2571</v>
      </c>
      <c r="O33" s="113">
        <v>1286</v>
      </c>
      <c r="P33" s="113"/>
      <c r="Q33" s="111">
        <f t="shared" si="3"/>
        <v>1285</v>
      </c>
      <c r="R33" s="110">
        <f t="shared" si="4"/>
        <v>0.50019447685725393</v>
      </c>
      <c r="S33" s="110">
        <f t="shared" si="5"/>
        <v>0.49980552314274601</v>
      </c>
      <c r="Y33" s="86">
        <f t="shared" si="6"/>
        <v>1</v>
      </c>
      <c r="Z33" s="85"/>
      <c r="AA33" s="85"/>
      <c r="AB33" s="85"/>
      <c r="AC33" s="85"/>
      <c r="AD33" s="85"/>
      <c r="AE33" s="85"/>
    </row>
    <row r="34" spans="2:31" ht="14.4" x14ac:dyDescent="0.25">
      <c r="B34" s="24">
        <v>17</v>
      </c>
      <c r="C34" s="28" t="s">
        <v>154</v>
      </c>
      <c r="D34" s="41">
        <v>45566</v>
      </c>
      <c r="E34" s="41">
        <v>45850</v>
      </c>
      <c r="F34" s="41">
        <v>45759</v>
      </c>
      <c r="G34" s="32">
        <f t="shared" si="0"/>
        <v>284</v>
      </c>
      <c r="H34" s="33">
        <f t="shared" si="1"/>
        <v>193</v>
      </c>
      <c r="I34" s="35">
        <f t="shared" si="2"/>
        <v>0.67957746478873238</v>
      </c>
      <c r="J34" s="80" t="s">
        <v>192</v>
      </c>
      <c r="K34" s="27" t="s">
        <v>139</v>
      </c>
      <c r="L34" s="27"/>
      <c r="M34" s="100"/>
      <c r="N34" s="111"/>
      <c r="O34" s="113"/>
      <c r="P34" s="113"/>
      <c r="Q34" s="111">
        <f t="shared" si="3"/>
        <v>0</v>
      </c>
      <c r="R34" s="110">
        <f t="shared" si="4"/>
        <v>0</v>
      </c>
      <c r="S34" s="110">
        <f t="shared" si="5"/>
        <v>0</v>
      </c>
      <c r="Y34" s="86">
        <f t="shared" si="6"/>
        <v>4</v>
      </c>
      <c r="Z34" s="85"/>
    </row>
    <row r="35" spans="2:31" x14ac:dyDescent="0.25">
      <c r="B35" s="24">
        <v>14</v>
      </c>
      <c r="C35" s="27" t="s">
        <v>167</v>
      </c>
      <c r="D35" s="41">
        <v>45574</v>
      </c>
      <c r="E35" s="41">
        <v>45818</v>
      </c>
      <c r="F35" s="41">
        <v>45759</v>
      </c>
      <c r="G35" s="32">
        <f t="shared" si="0"/>
        <v>244</v>
      </c>
      <c r="H35" s="33">
        <f t="shared" si="1"/>
        <v>185</v>
      </c>
      <c r="I35" s="35">
        <f t="shared" si="2"/>
        <v>0.75819672131147542</v>
      </c>
      <c r="J35" s="80" t="s">
        <v>192</v>
      </c>
      <c r="K35" s="27" t="s">
        <v>168</v>
      </c>
      <c r="L35" s="27"/>
      <c r="M35" s="100"/>
      <c r="N35" s="111">
        <v>18</v>
      </c>
      <c r="O35" s="113">
        <v>18</v>
      </c>
      <c r="P35" s="113"/>
      <c r="Q35" s="111">
        <f t="shared" si="3"/>
        <v>0</v>
      </c>
      <c r="R35" s="110">
        <f t="shared" si="4"/>
        <v>1</v>
      </c>
      <c r="S35" s="110">
        <f t="shared" si="5"/>
        <v>0</v>
      </c>
      <c r="Y35" s="86">
        <f t="shared" si="6"/>
        <v>3</v>
      </c>
      <c r="Z35" s="85"/>
      <c r="AA35" s="85"/>
      <c r="AB35" s="85"/>
      <c r="AC35" s="85"/>
      <c r="AD35" s="85"/>
      <c r="AE35" s="85"/>
    </row>
    <row r="36" spans="2:31" x14ac:dyDescent="0.25">
      <c r="B36" s="24">
        <v>15</v>
      </c>
      <c r="C36" s="24" t="s">
        <v>182</v>
      </c>
      <c r="D36" s="41">
        <v>45583</v>
      </c>
      <c r="E36" s="41">
        <v>45657</v>
      </c>
      <c r="F36" s="41">
        <v>45759</v>
      </c>
      <c r="G36" s="32">
        <f t="shared" si="0"/>
        <v>74</v>
      </c>
      <c r="H36" s="33">
        <f t="shared" si="1"/>
        <v>176</v>
      </c>
      <c r="I36" s="35">
        <f t="shared" si="2"/>
        <v>0</v>
      </c>
      <c r="J36" s="80" t="s">
        <v>194</v>
      </c>
      <c r="K36" s="24" t="s">
        <v>183</v>
      </c>
      <c r="L36" s="24"/>
      <c r="M36" s="100">
        <v>1</v>
      </c>
      <c r="N36" s="111">
        <v>65</v>
      </c>
      <c r="O36" s="113">
        <v>65</v>
      </c>
      <c r="P36" s="113"/>
      <c r="Q36" s="111">
        <f t="shared" si="3"/>
        <v>0</v>
      </c>
      <c r="R36" s="110">
        <f t="shared" si="4"/>
        <v>1</v>
      </c>
      <c r="S36" s="110">
        <f t="shared" si="5"/>
        <v>0</v>
      </c>
      <c r="Y36" s="86">
        <f t="shared" si="6"/>
        <v>3</v>
      </c>
      <c r="Z36" s="85"/>
      <c r="AA36" s="85"/>
      <c r="AB36" s="85"/>
      <c r="AC36" s="85"/>
      <c r="AD36" s="85"/>
      <c r="AE36" s="85"/>
    </row>
    <row r="37" spans="2:31" x14ac:dyDescent="0.25">
      <c r="B37" s="24">
        <v>16</v>
      </c>
      <c r="C37" s="27" t="s">
        <v>158</v>
      </c>
      <c r="D37" s="41">
        <v>45589</v>
      </c>
      <c r="E37" s="41">
        <v>46752</v>
      </c>
      <c r="F37" s="41">
        <v>45759</v>
      </c>
      <c r="G37" s="32">
        <f t="shared" si="0"/>
        <v>1163</v>
      </c>
      <c r="H37" s="33">
        <f t="shared" si="1"/>
        <v>170</v>
      </c>
      <c r="I37" s="35">
        <f t="shared" si="2"/>
        <v>0.14617368873602751</v>
      </c>
      <c r="J37" s="80" t="s">
        <v>192</v>
      </c>
      <c r="K37" s="27" t="s">
        <v>142</v>
      </c>
      <c r="L37" s="27"/>
      <c r="M37" s="100"/>
      <c r="N37" s="111">
        <v>1846</v>
      </c>
      <c r="O37" s="113">
        <v>554</v>
      </c>
      <c r="P37" s="113"/>
      <c r="Q37" s="111">
        <f t="shared" si="3"/>
        <v>1292</v>
      </c>
      <c r="R37" s="110">
        <f t="shared" si="4"/>
        <v>0.30010834236186351</v>
      </c>
      <c r="S37" s="110">
        <f t="shared" si="5"/>
        <v>0.69989165763813654</v>
      </c>
      <c r="Y37" s="86">
        <f t="shared" si="6"/>
        <v>1</v>
      </c>
      <c r="Z37" s="85"/>
    </row>
    <row r="38" spans="2:31" x14ac:dyDescent="0.25">
      <c r="B38" s="24">
        <v>31</v>
      </c>
      <c r="C38" s="27" t="s">
        <v>148</v>
      </c>
      <c r="D38" s="41">
        <v>45624</v>
      </c>
      <c r="E38" s="41">
        <v>46752</v>
      </c>
      <c r="F38" s="41">
        <v>45759</v>
      </c>
      <c r="G38" s="32">
        <f t="shared" si="0"/>
        <v>1128</v>
      </c>
      <c r="H38" s="33">
        <f t="shared" si="1"/>
        <v>135</v>
      </c>
      <c r="I38" s="35">
        <f t="shared" si="2"/>
        <v>0.11968085106382979</v>
      </c>
      <c r="J38" s="80" t="s">
        <v>192</v>
      </c>
      <c r="K38" s="27" t="s">
        <v>149</v>
      </c>
      <c r="L38" s="27"/>
      <c r="M38" s="100"/>
      <c r="N38" s="111"/>
      <c r="O38" s="113"/>
      <c r="P38" s="113"/>
      <c r="Q38" s="111">
        <f t="shared" si="3"/>
        <v>0</v>
      </c>
      <c r="R38" s="110">
        <f t="shared" si="4"/>
        <v>0</v>
      </c>
      <c r="S38" s="110">
        <f t="shared" si="5"/>
        <v>0</v>
      </c>
      <c r="Y38" s="86">
        <f t="shared" si="6"/>
        <v>1</v>
      </c>
      <c r="Z38" s="85"/>
    </row>
    <row r="39" spans="2:31" x14ac:dyDescent="0.25">
      <c r="B39" s="24">
        <v>19</v>
      </c>
      <c r="C39" s="27" t="s">
        <v>159</v>
      </c>
      <c r="D39" s="41">
        <v>45636</v>
      </c>
      <c r="E39" s="41">
        <v>45746</v>
      </c>
      <c r="F39" s="41">
        <v>45759</v>
      </c>
      <c r="G39" s="32">
        <f t="shared" si="0"/>
        <v>110</v>
      </c>
      <c r="H39" s="33">
        <f t="shared" si="1"/>
        <v>123</v>
      </c>
      <c r="I39" s="35">
        <f t="shared" si="2"/>
        <v>0</v>
      </c>
      <c r="J39" s="80" t="s">
        <v>194</v>
      </c>
      <c r="K39" s="27" t="s">
        <v>143</v>
      </c>
      <c r="L39" s="27"/>
      <c r="M39" s="100">
        <v>1</v>
      </c>
      <c r="N39" s="111"/>
      <c r="O39" s="113"/>
      <c r="P39" s="113"/>
      <c r="Q39" s="111">
        <f t="shared" si="3"/>
        <v>0</v>
      </c>
      <c r="R39" s="110">
        <f t="shared" si="4"/>
        <v>0</v>
      </c>
      <c r="S39" s="110">
        <f t="shared" si="5"/>
        <v>0</v>
      </c>
      <c r="Y39" s="86">
        <f t="shared" si="6"/>
        <v>1</v>
      </c>
      <c r="Z39" s="85"/>
    </row>
    <row r="40" spans="2:31" x14ac:dyDescent="0.25">
      <c r="B40" s="24">
        <v>20</v>
      </c>
      <c r="C40" s="27" t="s">
        <v>177</v>
      </c>
      <c r="D40" s="41">
        <v>45638</v>
      </c>
      <c r="E40" s="41">
        <v>45838</v>
      </c>
      <c r="F40" s="41">
        <v>45759</v>
      </c>
      <c r="G40" s="32">
        <f t="shared" si="0"/>
        <v>200</v>
      </c>
      <c r="H40" s="33">
        <f t="shared" si="1"/>
        <v>121</v>
      </c>
      <c r="I40" s="35">
        <f t="shared" si="2"/>
        <v>0.60499999999999998</v>
      </c>
      <c r="J40" s="80" t="s">
        <v>192</v>
      </c>
      <c r="K40" s="27" t="s">
        <v>175</v>
      </c>
      <c r="L40" s="27"/>
      <c r="M40" s="100"/>
      <c r="N40" s="111">
        <v>1139</v>
      </c>
      <c r="O40" s="113">
        <v>1139</v>
      </c>
      <c r="P40" s="113"/>
      <c r="Q40" s="111">
        <f t="shared" si="3"/>
        <v>0</v>
      </c>
      <c r="R40" s="110">
        <f t="shared" si="4"/>
        <v>1</v>
      </c>
      <c r="S40" s="110">
        <f t="shared" si="5"/>
        <v>0</v>
      </c>
      <c r="Y40" s="86">
        <f t="shared" si="6"/>
        <v>1</v>
      </c>
      <c r="Z40" s="85"/>
      <c r="AA40" s="85"/>
      <c r="AB40" s="85"/>
      <c r="AC40" s="85"/>
      <c r="AD40" s="85"/>
      <c r="AE40" s="85"/>
    </row>
    <row r="41" spans="2:31" x14ac:dyDescent="0.25">
      <c r="B41" s="24">
        <v>21</v>
      </c>
      <c r="C41" s="27" t="s">
        <v>163</v>
      </c>
      <c r="D41" s="41">
        <v>45646</v>
      </c>
      <c r="E41" s="41">
        <v>45342</v>
      </c>
      <c r="F41" s="41">
        <v>45759</v>
      </c>
      <c r="G41" s="32">
        <f t="shared" si="0"/>
        <v>-304</v>
      </c>
      <c r="H41" s="33">
        <f t="shared" si="1"/>
        <v>113</v>
      </c>
      <c r="I41" s="35">
        <f t="shared" si="2"/>
        <v>0</v>
      </c>
      <c r="J41" s="80" t="s">
        <v>194</v>
      </c>
      <c r="K41" s="27" t="s">
        <v>145</v>
      </c>
      <c r="L41" s="27"/>
      <c r="M41" s="100">
        <v>1</v>
      </c>
      <c r="N41" s="111"/>
      <c r="O41" s="113"/>
      <c r="P41" s="113"/>
      <c r="Q41" s="111">
        <f t="shared" si="3"/>
        <v>0</v>
      </c>
      <c r="R41" s="110">
        <f t="shared" si="4"/>
        <v>0</v>
      </c>
      <c r="S41" s="110">
        <f t="shared" si="5"/>
        <v>0</v>
      </c>
      <c r="Y41" s="86">
        <f t="shared" si="6"/>
        <v>3</v>
      </c>
      <c r="Z41" s="85"/>
      <c r="AA41" s="85"/>
      <c r="AB41" s="85"/>
      <c r="AC41" s="85"/>
      <c r="AD41" s="85"/>
      <c r="AE41" s="85"/>
    </row>
    <row r="42" spans="2:31" x14ac:dyDescent="0.25">
      <c r="B42" s="24">
        <v>29</v>
      </c>
      <c r="C42" s="27" t="s">
        <v>164</v>
      </c>
      <c r="D42" s="41">
        <v>45646</v>
      </c>
      <c r="E42" s="41">
        <v>45767</v>
      </c>
      <c r="F42" s="41">
        <v>45759</v>
      </c>
      <c r="G42" s="32">
        <f t="shared" si="0"/>
        <v>121</v>
      </c>
      <c r="H42" s="33">
        <f t="shared" si="1"/>
        <v>113</v>
      </c>
      <c r="I42" s="35">
        <f t="shared" si="2"/>
        <v>0.93388429752066116</v>
      </c>
      <c r="J42" s="80" t="s">
        <v>201</v>
      </c>
      <c r="K42" s="27" t="s">
        <v>145</v>
      </c>
      <c r="L42" s="27"/>
      <c r="M42" s="100"/>
      <c r="N42" s="111">
        <v>198</v>
      </c>
      <c r="O42" s="113">
        <v>191</v>
      </c>
      <c r="P42" s="113"/>
      <c r="Q42" s="111">
        <f t="shared" si="3"/>
        <v>7</v>
      </c>
      <c r="R42" s="110">
        <f t="shared" si="4"/>
        <v>0.96464646464646464</v>
      </c>
      <c r="S42" s="110">
        <f t="shared" si="5"/>
        <v>3.5353535353535352E-2</v>
      </c>
      <c r="Y42" s="86">
        <f t="shared" si="6"/>
        <v>1</v>
      </c>
      <c r="Z42" s="85"/>
      <c r="AA42" s="85"/>
      <c r="AB42" s="85"/>
      <c r="AC42" s="85"/>
      <c r="AD42" s="85"/>
      <c r="AE42" s="85"/>
    </row>
    <row r="43" spans="2:31" x14ac:dyDescent="0.25">
      <c r="B43" s="24">
        <v>22</v>
      </c>
      <c r="C43" s="27" t="s">
        <v>165</v>
      </c>
      <c r="D43" s="41">
        <v>45663</v>
      </c>
      <c r="E43" s="41">
        <v>46393</v>
      </c>
      <c r="F43" s="41">
        <v>45759</v>
      </c>
      <c r="G43" s="32">
        <f t="shared" si="0"/>
        <v>730</v>
      </c>
      <c r="H43" s="33">
        <f t="shared" si="1"/>
        <v>96</v>
      </c>
      <c r="I43" s="35">
        <f t="shared" si="2"/>
        <v>0.13150684931506848</v>
      </c>
      <c r="J43" s="80" t="s">
        <v>192</v>
      </c>
      <c r="K43" s="27" t="s">
        <v>147</v>
      </c>
      <c r="L43" s="27"/>
      <c r="M43" s="100"/>
      <c r="N43" s="111"/>
      <c r="O43" s="113"/>
      <c r="P43" s="113"/>
      <c r="Q43" s="111">
        <f t="shared" si="3"/>
        <v>0</v>
      </c>
      <c r="R43" s="110">
        <f t="shared" si="4"/>
        <v>0</v>
      </c>
      <c r="S43" s="110">
        <f t="shared" si="5"/>
        <v>0</v>
      </c>
      <c r="Y43" s="86">
        <f t="shared" si="6"/>
        <v>4</v>
      </c>
      <c r="Z43" s="85"/>
      <c r="AA43" s="85"/>
      <c r="AB43" s="85"/>
      <c r="AC43" s="85"/>
      <c r="AD43" s="85"/>
      <c r="AE43" s="85"/>
    </row>
    <row r="44" spans="2:31" x14ac:dyDescent="0.25">
      <c r="B44" s="24">
        <v>23</v>
      </c>
      <c r="C44" s="27" t="s">
        <v>157</v>
      </c>
      <c r="D44" s="41">
        <v>45663</v>
      </c>
      <c r="E44" s="41">
        <v>46476</v>
      </c>
      <c r="F44" s="41">
        <v>45759</v>
      </c>
      <c r="G44" s="32">
        <f t="shared" si="0"/>
        <v>813</v>
      </c>
      <c r="H44" s="33">
        <f t="shared" si="1"/>
        <v>96</v>
      </c>
      <c r="I44" s="35">
        <f t="shared" si="2"/>
        <v>0.11808118081180811</v>
      </c>
      <c r="J44" s="80" t="s">
        <v>192</v>
      </c>
      <c r="K44" s="27" t="s">
        <v>142</v>
      </c>
      <c r="L44" s="27"/>
      <c r="M44" s="100"/>
      <c r="N44" s="111"/>
      <c r="O44" s="113"/>
      <c r="P44" s="113"/>
      <c r="Q44" s="111">
        <f t="shared" si="3"/>
        <v>0</v>
      </c>
      <c r="R44" s="110">
        <f t="shared" si="4"/>
        <v>0</v>
      </c>
      <c r="S44" s="110">
        <f t="shared" si="5"/>
        <v>0</v>
      </c>
      <c r="Y44" s="86">
        <f t="shared" si="6"/>
        <v>1</v>
      </c>
      <c r="Z44" s="85"/>
      <c r="AA44" s="85"/>
      <c r="AB44" s="85"/>
      <c r="AC44" s="85"/>
      <c r="AD44" s="85"/>
      <c r="AE44" s="85"/>
    </row>
    <row r="45" spans="2:31" x14ac:dyDescent="0.25">
      <c r="B45" s="24">
        <v>24</v>
      </c>
      <c r="C45" s="24" t="s">
        <v>180</v>
      </c>
      <c r="D45" s="41">
        <v>45666</v>
      </c>
      <c r="E45" s="41">
        <v>45696</v>
      </c>
      <c r="F45" s="41">
        <v>45759</v>
      </c>
      <c r="G45" s="32">
        <f t="shared" si="0"/>
        <v>30</v>
      </c>
      <c r="H45" s="33">
        <f t="shared" si="1"/>
        <v>93</v>
      </c>
      <c r="I45" s="35">
        <f t="shared" si="2"/>
        <v>0</v>
      </c>
      <c r="J45" s="80" t="s">
        <v>194</v>
      </c>
      <c r="K45" s="24" t="s">
        <v>181</v>
      </c>
      <c r="L45" s="24"/>
      <c r="M45" s="100">
        <v>1</v>
      </c>
      <c r="N45" s="111"/>
      <c r="O45" s="113"/>
      <c r="P45" s="113"/>
      <c r="Q45" s="111">
        <f t="shared" si="3"/>
        <v>0</v>
      </c>
      <c r="R45" s="110">
        <f t="shared" si="4"/>
        <v>0</v>
      </c>
      <c r="S45" s="110">
        <f t="shared" si="5"/>
        <v>0</v>
      </c>
      <c r="Y45" s="86">
        <f t="shared" si="6"/>
        <v>1</v>
      </c>
      <c r="Z45" s="85"/>
      <c r="AA45" s="85"/>
      <c r="AB45" s="85"/>
      <c r="AC45" s="85"/>
      <c r="AD45" s="85"/>
      <c r="AE45" s="85"/>
    </row>
    <row r="46" spans="2:31" ht="14.4" x14ac:dyDescent="0.25">
      <c r="B46" s="24">
        <v>27</v>
      </c>
      <c r="C46" s="28" t="s">
        <v>195</v>
      </c>
      <c r="D46" s="41">
        <v>45694</v>
      </c>
      <c r="E46" s="41">
        <v>45874</v>
      </c>
      <c r="F46" s="41">
        <v>45759</v>
      </c>
      <c r="G46" s="32">
        <f t="shared" si="0"/>
        <v>180</v>
      </c>
      <c r="H46" s="33">
        <f t="shared" si="1"/>
        <v>65</v>
      </c>
      <c r="I46" s="35">
        <f t="shared" si="2"/>
        <v>0.3611111111111111</v>
      </c>
      <c r="J46" s="80" t="s">
        <v>201</v>
      </c>
      <c r="K46" s="27" t="s">
        <v>197</v>
      </c>
      <c r="L46" s="27"/>
      <c r="M46" s="100"/>
      <c r="N46" s="111">
        <v>165987</v>
      </c>
      <c r="O46" s="113">
        <v>42090</v>
      </c>
      <c r="P46" s="113"/>
      <c r="Q46" s="111">
        <f t="shared" si="3"/>
        <v>123897</v>
      </c>
      <c r="R46" s="110">
        <f t="shared" si="4"/>
        <v>0.25357407507816876</v>
      </c>
      <c r="S46" s="110">
        <f t="shared" si="5"/>
        <v>0.74642592492183124</v>
      </c>
      <c r="Y46" s="86">
        <f t="shared" si="6"/>
        <v>1</v>
      </c>
      <c r="Z46" s="85"/>
      <c r="AA46" s="85"/>
      <c r="AB46" s="85"/>
      <c r="AC46" s="85"/>
      <c r="AD46" s="85"/>
      <c r="AE46" s="85"/>
    </row>
    <row r="47" spans="2:31" x14ac:dyDescent="0.25">
      <c r="B47" s="25"/>
      <c r="C47" s="25"/>
      <c r="D47" s="98"/>
      <c r="E47" s="98"/>
      <c r="F47" s="98"/>
      <c r="G47" s="25"/>
      <c r="H47" s="25"/>
      <c r="I47" s="98"/>
      <c r="J47" s="98"/>
      <c r="K47" s="25"/>
      <c r="L47" s="25"/>
      <c r="M47" s="25"/>
      <c r="N47" s="109"/>
      <c r="O47" s="25"/>
      <c r="P47" s="25"/>
      <c r="Q47" s="25"/>
      <c r="R47" s="25"/>
      <c r="S47" s="25"/>
      <c r="Y47" s="86">
        <f t="shared" si="6"/>
        <v>2</v>
      </c>
    </row>
    <row r="48" spans="2:31" x14ac:dyDescent="0.25">
      <c r="B48" s="25"/>
      <c r="C48" s="25"/>
      <c r="D48" s="98"/>
      <c r="E48" s="98"/>
      <c r="F48" s="98"/>
      <c r="G48" s="25"/>
      <c r="H48" s="25"/>
      <c r="I48" s="98"/>
      <c r="J48" s="98"/>
      <c r="K48" s="25"/>
      <c r="L48" s="25"/>
      <c r="M48" s="25"/>
      <c r="N48" s="109"/>
      <c r="O48" s="25"/>
      <c r="P48" s="25"/>
      <c r="Q48" s="25"/>
      <c r="R48" s="25"/>
      <c r="S48" s="25"/>
    </row>
    <row r="49" spans="2:19" x14ac:dyDescent="0.25">
      <c r="B49" s="25"/>
      <c r="C49" s="25"/>
      <c r="D49" s="98"/>
      <c r="E49" s="98"/>
      <c r="F49" s="98"/>
      <c r="G49" s="25"/>
      <c r="H49" s="25"/>
      <c r="I49" s="98"/>
      <c r="J49" s="98"/>
      <c r="K49" s="25"/>
      <c r="L49" s="25"/>
      <c r="M49" s="25"/>
      <c r="N49" s="109"/>
      <c r="O49" s="25"/>
      <c r="P49" s="25"/>
      <c r="Q49" s="25"/>
      <c r="R49" s="25"/>
      <c r="S49" s="25"/>
    </row>
    <row r="50" spans="2:19" x14ac:dyDescent="0.25">
      <c r="B50" s="25"/>
      <c r="C50" s="25"/>
      <c r="D50" s="98"/>
      <c r="E50" s="98"/>
      <c r="F50" s="98"/>
      <c r="G50" s="25"/>
      <c r="H50" s="25"/>
      <c r="I50" s="98"/>
      <c r="J50" s="98"/>
      <c r="K50" s="25"/>
      <c r="L50" s="25"/>
      <c r="M50" s="25"/>
      <c r="N50" s="109"/>
      <c r="O50" s="25"/>
      <c r="P50" s="25"/>
      <c r="Q50" s="25"/>
      <c r="R50" s="25"/>
      <c r="S50" s="25"/>
    </row>
    <row r="51" spans="2:19" x14ac:dyDescent="0.25">
      <c r="B51" s="25"/>
      <c r="C51" s="25"/>
      <c r="D51" s="98"/>
      <c r="E51" s="98"/>
      <c r="F51" s="98"/>
      <c r="G51" s="25"/>
      <c r="H51" s="25"/>
      <c r="I51" s="98"/>
      <c r="J51" s="98"/>
      <c r="K51" s="25"/>
      <c r="L51" s="25"/>
      <c r="M51" s="25"/>
      <c r="N51" s="109"/>
      <c r="O51" s="25"/>
      <c r="P51" s="25"/>
      <c r="Q51" s="25"/>
      <c r="R51" s="25"/>
      <c r="S51" s="25"/>
    </row>
    <row r="52" spans="2:19" x14ac:dyDescent="0.25">
      <c r="B52" s="25"/>
      <c r="C52" s="25"/>
      <c r="D52" s="98"/>
      <c r="E52" s="98"/>
      <c r="F52" s="98"/>
      <c r="G52" s="25"/>
      <c r="H52" s="25"/>
      <c r="I52" s="98"/>
      <c r="J52" s="98"/>
      <c r="K52" s="25"/>
      <c r="L52" s="25"/>
      <c r="M52" s="25"/>
      <c r="N52" s="109"/>
      <c r="O52" s="25"/>
      <c r="P52" s="25"/>
      <c r="Q52" s="25"/>
      <c r="R52" s="25"/>
      <c r="S52" s="25"/>
    </row>
    <row r="53" spans="2:19" x14ac:dyDescent="0.25">
      <c r="B53" s="25"/>
      <c r="C53" s="25"/>
      <c r="D53" s="98"/>
      <c r="E53" s="98"/>
      <c r="F53" s="98"/>
      <c r="G53" s="25"/>
      <c r="H53" s="25"/>
      <c r="I53" s="98"/>
      <c r="J53" s="98"/>
      <c r="K53" s="25"/>
      <c r="L53" s="25"/>
      <c r="M53" s="25"/>
      <c r="N53" s="109"/>
      <c r="O53" s="25"/>
      <c r="P53" s="25"/>
      <c r="Q53" s="25"/>
      <c r="R53" s="25"/>
      <c r="S53" s="25"/>
    </row>
    <row r="54" spans="2:19" x14ac:dyDescent="0.25">
      <c r="B54" s="25"/>
      <c r="C54" s="25"/>
      <c r="D54" s="98"/>
      <c r="E54" s="98"/>
      <c r="F54" s="98"/>
      <c r="G54" s="25"/>
      <c r="H54" s="25"/>
      <c r="I54" s="98"/>
      <c r="J54" s="98"/>
      <c r="K54" s="25"/>
      <c r="L54" s="25"/>
      <c r="M54" s="25"/>
      <c r="N54" s="109"/>
      <c r="O54" s="25"/>
      <c r="P54" s="25"/>
      <c r="Q54" s="25"/>
      <c r="R54" s="25"/>
      <c r="S54" s="25"/>
    </row>
    <row r="55" spans="2:19" x14ac:dyDescent="0.25">
      <c r="B55" s="25"/>
      <c r="C55" s="25"/>
      <c r="D55" s="98"/>
      <c r="E55" s="98"/>
      <c r="F55" s="98"/>
      <c r="G55" s="25"/>
      <c r="H55" s="25"/>
      <c r="I55" s="98"/>
      <c r="J55" s="98"/>
      <c r="K55" s="25"/>
      <c r="L55" s="25"/>
      <c r="M55" s="25"/>
      <c r="N55" s="25"/>
      <c r="O55" s="25"/>
      <c r="P55" s="25"/>
      <c r="Q55" s="25"/>
      <c r="R55" s="25"/>
      <c r="S55" s="25"/>
    </row>
    <row r="56" spans="2:19" x14ac:dyDescent="0.25">
      <c r="B56" s="25"/>
      <c r="C56" s="25"/>
      <c r="D56" s="98"/>
      <c r="E56" s="98"/>
      <c r="F56" s="98"/>
      <c r="G56" s="25"/>
      <c r="H56" s="25"/>
      <c r="I56" s="98"/>
      <c r="J56" s="98"/>
      <c r="K56" s="25"/>
      <c r="L56" s="25"/>
      <c r="M56" s="25"/>
      <c r="N56" s="25"/>
      <c r="O56" s="25"/>
      <c r="P56" s="25"/>
      <c r="Q56" s="25"/>
      <c r="R56" s="25"/>
      <c r="S56" s="25"/>
    </row>
    <row r="57" spans="2:19" x14ac:dyDescent="0.25">
      <c r="B57" s="25"/>
      <c r="C57" s="25"/>
      <c r="D57" s="98"/>
      <c r="E57" s="98"/>
      <c r="F57" s="98"/>
      <c r="G57" s="25"/>
      <c r="H57" s="25"/>
      <c r="I57" s="98"/>
      <c r="J57" s="98"/>
      <c r="K57" s="25"/>
      <c r="L57" s="25"/>
      <c r="M57" s="25"/>
      <c r="N57" s="25"/>
      <c r="O57" s="25"/>
      <c r="P57" s="25"/>
      <c r="Q57" s="25"/>
      <c r="R57" s="25"/>
      <c r="S57" s="25"/>
    </row>
    <row r="58" spans="2:19" x14ac:dyDescent="0.25">
      <c r="B58" s="25"/>
      <c r="C58" s="25"/>
      <c r="D58" s="98"/>
      <c r="E58" s="98"/>
      <c r="F58" s="98"/>
      <c r="G58" s="25"/>
      <c r="H58" s="25"/>
      <c r="I58" s="98"/>
      <c r="J58" s="98"/>
      <c r="K58" s="25"/>
      <c r="L58" s="25"/>
      <c r="M58" s="25"/>
      <c r="N58" s="25"/>
      <c r="O58" s="25"/>
      <c r="P58" s="25"/>
      <c r="Q58" s="25"/>
      <c r="R58" s="25"/>
      <c r="S58" s="25"/>
    </row>
    <row r="59" spans="2:19" x14ac:dyDescent="0.25">
      <c r="B59" s="25"/>
      <c r="C59" s="25"/>
      <c r="D59" s="98"/>
      <c r="E59" s="98"/>
      <c r="F59" s="98"/>
      <c r="G59" s="25"/>
      <c r="H59" s="25"/>
      <c r="I59" s="98"/>
      <c r="J59" s="98"/>
      <c r="K59" s="25"/>
      <c r="L59" s="25"/>
      <c r="M59" s="25"/>
      <c r="N59" s="25"/>
      <c r="O59" s="25"/>
      <c r="P59" s="25"/>
      <c r="Q59" s="25"/>
      <c r="R59" s="25"/>
      <c r="S59" s="25"/>
    </row>
    <row r="60" spans="2:19" x14ac:dyDescent="0.25">
      <c r="B60" s="25"/>
      <c r="C60" s="25"/>
      <c r="D60" s="98"/>
      <c r="E60" s="98"/>
      <c r="F60" s="98"/>
      <c r="G60" s="25"/>
      <c r="H60" s="25"/>
      <c r="I60" s="98"/>
      <c r="J60" s="98"/>
      <c r="K60" s="25"/>
      <c r="L60" s="25"/>
      <c r="M60" s="25"/>
      <c r="N60" s="25"/>
      <c r="O60" s="25"/>
      <c r="P60" s="25"/>
      <c r="Q60" s="25"/>
      <c r="R60" s="25"/>
      <c r="S60" s="25"/>
    </row>
    <row r="61" spans="2:19" x14ac:dyDescent="0.25">
      <c r="B61" s="25"/>
      <c r="C61" s="25"/>
      <c r="D61" s="98"/>
      <c r="E61" s="98"/>
      <c r="F61" s="98"/>
      <c r="G61" s="25"/>
      <c r="H61" s="25"/>
      <c r="I61" s="98"/>
      <c r="J61" s="98"/>
      <c r="K61" s="25"/>
      <c r="L61" s="25"/>
      <c r="M61" s="25"/>
      <c r="N61" s="25"/>
      <c r="O61" s="25"/>
      <c r="P61" s="25"/>
      <c r="Q61" s="25"/>
      <c r="R61" s="25"/>
      <c r="S61" s="25"/>
    </row>
    <row r="62" spans="2:19" x14ac:dyDescent="0.25">
      <c r="B62" s="25"/>
      <c r="C62" s="25"/>
      <c r="D62" s="98"/>
      <c r="E62" s="98"/>
      <c r="F62" s="98"/>
      <c r="G62" s="25"/>
      <c r="H62" s="25"/>
      <c r="I62" s="98"/>
      <c r="J62" s="98"/>
      <c r="K62" s="25"/>
      <c r="L62" s="25"/>
      <c r="M62" s="25"/>
      <c r="N62" s="25"/>
      <c r="O62" s="25"/>
      <c r="P62" s="25"/>
      <c r="Q62" s="25"/>
      <c r="R62" s="25"/>
      <c r="S62" s="25"/>
    </row>
    <row r="63" spans="2:19" x14ac:dyDescent="0.25">
      <c r="B63" s="25"/>
      <c r="C63" s="25"/>
      <c r="D63" s="98"/>
      <c r="E63" s="98"/>
      <c r="F63" s="98"/>
      <c r="G63" s="25"/>
      <c r="H63" s="25"/>
      <c r="I63" s="98"/>
      <c r="J63" s="98"/>
      <c r="K63" s="25"/>
      <c r="L63" s="25"/>
      <c r="M63" s="25"/>
      <c r="N63" s="25"/>
      <c r="O63" s="25"/>
      <c r="P63" s="25"/>
      <c r="Q63" s="25"/>
      <c r="R63" s="25"/>
      <c r="S63" s="25"/>
    </row>
    <row r="64" spans="2:19" x14ac:dyDescent="0.25">
      <c r="B64" s="25"/>
      <c r="C64" s="25"/>
      <c r="D64" s="98"/>
      <c r="E64" s="98"/>
      <c r="F64" s="98"/>
      <c r="G64" s="25"/>
      <c r="H64" s="25"/>
      <c r="I64" s="98"/>
      <c r="J64" s="98"/>
      <c r="K64" s="25"/>
      <c r="L64" s="25"/>
      <c r="M64" s="25"/>
      <c r="N64" s="25"/>
      <c r="O64" s="25"/>
      <c r="P64" s="25"/>
      <c r="Q64" s="25"/>
      <c r="R64" s="25"/>
      <c r="S64" s="25"/>
    </row>
  </sheetData>
  <autoFilter ref="B10:S46" xr:uid="{EE303EA2-01D5-407F-88DA-F96C71C8F518}">
    <sortState xmlns:xlrd2="http://schemas.microsoft.com/office/spreadsheetml/2017/richdata2" ref="B11:S46">
      <sortCondition ref="D11:D46"/>
    </sortState>
  </autoFilter>
  <conditionalFormatting sqref="I11:I46">
    <cfRule type="cellIs" dxfId="76" priority="3" operator="lessThan">
      <formula>1</formula>
    </cfRule>
  </conditionalFormatting>
  <conditionalFormatting sqref="J11:J46">
    <cfRule type="cellIs" dxfId="75" priority="1" operator="greaterThan">
      <formula>"non"</formula>
    </cfRule>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200"/>
  <sheetViews>
    <sheetView showGridLines="0" zoomScale="70" zoomScaleNormal="70" workbookViewId="0">
      <selection activeCell="F4" sqref="F3:F4"/>
    </sheetView>
  </sheetViews>
  <sheetFormatPr defaultColWidth="8.69921875" defaultRowHeight="13.8" outlineLevelCol="1" x14ac:dyDescent="0.25"/>
  <cols>
    <col min="1" max="1" width="1.59765625" customWidth="1" outlineLevel="1"/>
    <col min="2" max="2" width="14.69921875" customWidth="1" outlineLevel="1"/>
    <col min="3" max="3" width="22.19921875" style="12" customWidth="1" outlineLevel="1"/>
    <col min="4" max="4" width="23.69921875" style="12" customWidth="1" outlineLevel="1"/>
    <col min="5" max="5" width="28.796875" style="12" customWidth="1" outlineLevel="1"/>
    <col min="6" max="6" width="45.19921875" style="12" customWidth="1" outlineLevel="1"/>
    <col min="7" max="7" width="11.3984375" customWidth="1" outlineLevel="1"/>
    <col min="8" max="8" width="11.09765625" style="12" customWidth="1" outlineLevel="1"/>
    <col min="9" max="10" width="11.09765625" customWidth="1" outlineLevel="1"/>
    <col min="11" max="11" width="12.69921875" customWidth="1" outlineLevel="1"/>
    <col min="12" max="12" width="11.09765625" customWidth="1" outlineLevel="1"/>
    <col min="13" max="13" width="9" customWidth="1" outlineLevel="1"/>
    <col min="14" max="14" width="9.59765625" customWidth="1" outlineLevel="1"/>
    <col min="15" max="15" width="10.69921875" customWidth="1" outlineLevel="1"/>
    <col min="16" max="16" width="10.796875" customWidth="1" outlineLevel="1"/>
    <col min="17" max="17" width="7.796875" customWidth="1" outlineLevel="1"/>
    <col min="18" max="18" width="0.69921875" customWidth="1" outlineLevel="1"/>
    <col min="19" max="19" width="22.59765625" bestFit="1" customWidth="1" outlineLevel="1"/>
    <col min="20" max="20" width="8" bestFit="1" customWidth="1" outlineLevel="1"/>
    <col min="21" max="21" width="7.19921875" customWidth="1" outlineLevel="1"/>
  </cols>
  <sheetData>
    <row r="1" spans="2:23" ht="7.95" customHeight="1" x14ac:dyDescent="0.25"/>
    <row r="2" spans="2:23" ht="35.4" x14ac:dyDescent="0.6">
      <c r="B2" s="71" t="s">
        <v>9</v>
      </c>
      <c r="C2" s="36"/>
      <c r="D2" s="36"/>
      <c r="E2" s="36"/>
      <c r="F2" s="36"/>
      <c r="G2" s="1"/>
      <c r="H2" s="11"/>
      <c r="I2" s="56"/>
      <c r="J2" s="56"/>
      <c r="K2" s="50"/>
      <c r="L2" s="56"/>
      <c r="M2" s="56"/>
      <c r="N2" s="56"/>
      <c r="O2" s="56"/>
      <c r="P2" s="56"/>
      <c r="Q2" s="56"/>
    </row>
    <row r="3" spans="2:23" ht="9.4499999999999993" customHeight="1" x14ac:dyDescent="0.25">
      <c r="B3" s="64"/>
      <c r="C3" s="65"/>
      <c r="D3" s="65"/>
      <c r="E3" s="65"/>
      <c r="O3" s="57"/>
      <c r="S3" s="13"/>
    </row>
    <row r="4" spans="2:23" x14ac:dyDescent="0.25">
      <c r="B4" s="64" t="str" cm="1">
        <f t="array" ref="B4:B6">_xlfn.UNIQUE(B8:B200)</f>
        <v>PROJECT 1 A</v>
      </c>
      <c r="C4" s="65">
        <f>COUNTA(_xlfn.ANCHORARRAY(B4))</f>
        <v>3</v>
      </c>
      <c r="D4" s="65"/>
      <c r="E4" s="65"/>
      <c r="O4" s="57"/>
      <c r="S4" s="13"/>
    </row>
    <row r="5" spans="2:23" x14ac:dyDescent="0.25">
      <c r="B5" s="64" t="str">
        <v>PROJECT 1 B</v>
      </c>
      <c r="C5" s="65" t="str">
        <f>IF(C4&gt;2,"ALL PROJECT",B8)</f>
        <v>ALL PROJECT</v>
      </c>
      <c r="D5" s="65"/>
      <c r="E5" s="65"/>
      <c r="S5" s="14"/>
    </row>
    <row r="6" spans="2:23" ht="15" x14ac:dyDescent="0.25">
      <c r="B6" s="66">
        <v>0</v>
      </c>
      <c r="C6" s="65" t="str">
        <f>IF(C4&gt;2,"ALL DOCUMENT",C8)</f>
        <v>ALL DOCUMENT</v>
      </c>
      <c r="D6" s="67"/>
      <c r="E6" s="67"/>
      <c r="F6" s="37"/>
      <c r="G6" s="58"/>
      <c r="H6" s="37"/>
      <c r="I6" s="58"/>
      <c r="J6" s="58"/>
      <c r="K6" s="58"/>
      <c r="L6" s="58"/>
      <c r="M6" s="58"/>
      <c r="N6" s="58"/>
      <c r="O6" s="58"/>
      <c r="P6" s="58"/>
      <c r="Q6" s="58"/>
      <c r="S6" s="14"/>
    </row>
    <row r="7" spans="2:23" s="62" customFormat="1" ht="31.2" x14ac:dyDescent="0.25">
      <c r="B7" s="72" t="s">
        <v>10</v>
      </c>
      <c r="C7" s="73" t="s">
        <v>85</v>
      </c>
      <c r="D7" s="73" t="s">
        <v>82</v>
      </c>
      <c r="E7" s="73" t="s">
        <v>86</v>
      </c>
      <c r="F7" s="73" t="s">
        <v>87</v>
      </c>
      <c r="G7" s="74" t="s">
        <v>0</v>
      </c>
      <c r="H7" s="73" t="s">
        <v>8</v>
      </c>
      <c r="I7" s="73" t="s">
        <v>12</v>
      </c>
      <c r="J7" s="73" t="s">
        <v>383</v>
      </c>
      <c r="K7" s="74" t="s">
        <v>5</v>
      </c>
      <c r="L7" s="75" t="s">
        <v>7</v>
      </c>
      <c r="M7" s="75" t="s">
        <v>16</v>
      </c>
      <c r="N7" s="75" t="s">
        <v>13</v>
      </c>
      <c r="O7" s="75" t="s">
        <v>14</v>
      </c>
      <c r="P7" s="75" t="s">
        <v>15</v>
      </c>
      <c r="Q7" s="76" t="s">
        <v>23</v>
      </c>
      <c r="V7" s="63"/>
      <c r="W7" s="63"/>
    </row>
    <row r="8" spans="2:23" s="10" customFormat="1" x14ac:dyDescent="0.25">
      <c r="B8" s="79" t="str">
        <f>IFERROR(PIVOT!D5,"")</f>
        <v>PROJECT 1 A</v>
      </c>
      <c r="C8" s="59" t="str">
        <f>PIVOT!E5</f>
        <v>231 049BOQ-Q-GEN-001 -4</v>
      </c>
      <c r="D8" s="59" t="str">
        <f>PIVOT!F5</f>
        <v>PEKERJAAN MEKANIKAL</v>
      </c>
      <c r="E8" s="59" t="str">
        <f>PIVOT!G5</f>
        <v>FACILITY AREA</v>
      </c>
      <c r="F8" s="61" t="str">
        <f>PIVOT!H5</f>
        <v>IPAL</v>
      </c>
      <c r="G8" s="60" t="str">
        <f>PIVOT!J5</f>
        <v>LOW</v>
      </c>
      <c r="H8" s="38">
        <f>PIVOT!L5</f>
        <v>45544</v>
      </c>
      <c r="I8" s="39">
        <f>PIVOT!M5</f>
        <v>45774</v>
      </c>
      <c r="J8" s="15">
        <f>PIVOT!N5</f>
        <v>45759</v>
      </c>
      <c r="K8" s="16">
        <f>PIVOT!O5</f>
        <v>0.20580000000000001</v>
      </c>
      <c r="L8" s="17">
        <f>PIVOT!P5</f>
        <v>45478</v>
      </c>
      <c r="M8" s="48">
        <f>PIVOT!Q5</f>
        <v>66</v>
      </c>
      <c r="N8" s="48">
        <f>PIVOT!R5</f>
        <v>47.334000000000003</v>
      </c>
      <c r="O8" s="48">
        <f>PIVOT!S5</f>
        <v>182.666</v>
      </c>
      <c r="P8" s="48">
        <f>PIVOT!T5</f>
        <v>-15</v>
      </c>
      <c r="Q8" s="49">
        <f>PIVOT!U5</f>
        <v>230</v>
      </c>
    </row>
    <row r="9" spans="2:23" s="10" customFormat="1" x14ac:dyDescent="0.25">
      <c r="B9" s="79" t="str">
        <f>IFERROR(PIVOT!D6,"")</f>
        <v>PROJECT 1 A</v>
      </c>
      <c r="C9" s="59" t="str">
        <f>PIVOT!E6</f>
        <v>231 049BOQ-Q-GEN-001 -4</v>
      </c>
      <c r="D9" s="59" t="str">
        <f>PIVOT!F6</f>
        <v>PEKERJAAN MEKANIKAL</v>
      </c>
      <c r="E9" s="59" t="str">
        <f>PIVOT!G6</f>
        <v>FACILITY AREA</v>
      </c>
      <c r="F9" s="61" t="str">
        <f>PIVOT!H6</f>
        <v>POWE HOUSE</v>
      </c>
      <c r="G9" s="60" t="str">
        <f>PIVOT!J6</f>
        <v>LOW</v>
      </c>
      <c r="H9" s="38">
        <f>PIVOT!L6</f>
        <v>45754</v>
      </c>
      <c r="I9" s="39">
        <f>PIVOT!M6</f>
        <v>45831</v>
      </c>
      <c r="J9" s="15">
        <f>PIVOT!N6</f>
        <v>45759</v>
      </c>
      <c r="K9" s="16">
        <f>PIVOT!O6</f>
        <v>4.4999999999999997E-3</v>
      </c>
      <c r="L9" s="17">
        <f>PIVOT!P6</f>
        <v>45478</v>
      </c>
      <c r="M9" s="48">
        <f>PIVOT!Q6</f>
        <v>276</v>
      </c>
      <c r="N9" s="48">
        <f>PIVOT!R6</f>
        <v>0.34649999999999997</v>
      </c>
      <c r="O9" s="48">
        <f>PIVOT!S6</f>
        <v>76.653499999999994</v>
      </c>
      <c r="P9" s="48">
        <f>PIVOT!T6</f>
        <v>-72</v>
      </c>
      <c r="Q9" s="49">
        <f>PIVOT!U6</f>
        <v>77</v>
      </c>
    </row>
    <row r="10" spans="2:23" s="10" customFormat="1" x14ac:dyDescent="0.25">
      <c r="B10" s="79" t="str">
        <f>IFERROR(PIVOT!D7,"")</f>
        <v>PROJECT 1 A</v>
      </c>
      <c r="C10" s="59" t="str">
        <f>PIVOT!E7</f>
        <v>231 049BOQ-Q-GEN-001 -4</v>
      </c>
      <c r="D10" s="59" t="str">
        <f>PIVOT!F7</f>
        <v>PEKERJAAN MEKANIKAL</v>
      </c>
      <c r="E10" s="59" t="str">
        <f>PIVOT!G7</f>
        <v>FACILITY AREA</v>
      </c>
      <c r="F10" s="61" t="str">
        <f>PIVOT!H7</f>
        <v>RESEARCH CENTRE ROOM</v>
      </c>
      <c r="G10" s="60" t="str">
        <f>PIVOT!J7</f>
        <v>LOW</v>
      </c>
      <c r="H10" s="38">
        <f>PIVOT!L7</f>
        <v>45754</v>
      </c>
      <c r="I10" s="39">
        <f>PIVOT!M7</f>
        <v>45830</v>
      </c>
      <c r="J10" s="15">
        <f>PIVOT!N7</f>
        <v>45759</v>
      </c>
      <c r="K10" s="16">
        <f>PIVOT!O7</f>
        <v>8.1500000000000003E-2</v>
      </c>
      <c r="L10" s="17">
        <f>PIVOT!P7</f>
        <v>45478</v>
      </c>
      <c r="M10" s="48">
        <f>PIVOT!Q7</f>
        <v>276</v>
      </c>
      <c r="N10" s="48">
        <f>PIVOT!R7</f>
        <v>6.194</v>
      </c>
      <c r="O10" s="48">
        <f>PIVOT!S7</f>
        <v>69.805999999999997</v>
      </c>
      <c r="P10" s="48">
        <f>PIVOT!T7</f>
        <v>-71</v>
      </c>
      <c r="Q10" s="49">
        <f>PIVOT!U7</f>
        <v>76</v>
      </c>
    </row>
    <row r="11" spans="2:23" s="10" customFormat="1" x14ac:dyDescent="0.25">
      <c r="B11" s="79" t="str">
        <f>IFERROR(PIVOT!D8,"")</f>
        <v>PROJECT 1 A</v>
      </c>
      <c r="C11" s="59" t="str">
        <f>PIVOT!E8</f>
        <v>231 049BOQ-Q-GEN-001 -4</v>
      </c>
      <c r="D11" s="59" t="str">
        <f>PIVOT!F8</f>
        <v>PEKERJAAN MEKANIKAL</v>
      </c>
      <c r="E11" s="59" t="str">
        <f>PIVOT!G8</f>
        <v>FACILITY AREA</v>
      </c>
      <c r="F11" s="61" t="str">
        <f>PIVOT!H8</f>
        <v>RESERVOIR SEA WATER INTAKE</v>
      </c>
      <c r="G11" s="60" t="str">
        <f>PIVOT!J8</f>
        <v>LOW</v>
      </c>
      <c r="H11" s="38">
        <f>PIVOT!L8</f>
        <v>45698</v>
      </c>
      <c r="I11" s="39">
        <f>PIVOT!M8</f>
        <v>45725</v>
      </c>
      <c r="J11" s="15">
        <f>PIVOT!N8</f>
        <v>45759</v>
      </c>
      <c r="K11" s="16">
        <f>PIVOT!O8</f>
        <v>0.2019</v>
      </c>
      <c r="L11" s="17">
        <f>PIVOT!P8</f>
        <v>45478</v>
      </c>
      <c r="M11" s="48">
        <f>PIVOT!Q8</f>
        <v>220</v>
      </c>
      <c r="N11" s="48">
        <f>PIVOT!R8</f>
        <v>5.4512999999999998</v>
      </c>
      <c r="O11" s="48">
        <f>PIVOT!S8</f>
        <v>21.5487</v>
      </c>
      <c r="P11" s="48">
        <f>PIVOT!T8</f>
        <v>34</v>
      </c>
      <c r="Q11" s="49">
        <f>PIVOT!U8</f>
        <v>27</v>
      </c>
    </row>
    <row r="12" spans="2:23" s="10" customFormat="1" x14ac:dyDescent="0.25">
      <c r="B12" s="79" t="str">
        <f>IFERROR(PIVOT!D9,"")</f>
        <v>PROJECT 1 A</v>
      </c>
      <c r="C12" s="59" t="str">
        <f>PIVOT!E9</f>
        <v>231 049BOQ-Q-GEN-001 -4</v>
      </c>
      <c r="D12" s="59" t="str">
        <f>PIVOT!F9</f>
        <v>PEKERJAAN MEKANIKAL</v>
      </c>
      <c r="E12" s="59" t="str">
        <f>PIVOT!G9</f>
        <v>GENERAL</v>
      </c>
      <c r="F12" s="61" t="str">
        <f>PIVOT!H9</f>
        <v>AIR BERSIH</v>
      </c>
      <c r="G12" s="60" t="str">
        <f>PIVOT!J9</f>
        <v>HIGH</v>
      </c>
      <c r="H12" s="38">
        <f>PIVOT!L9</f>
        <v>45481</v>
      </c>
      <c r="I12" s="39">
        <f>PIVOT!M9</f>
        <v>45879</v>
      </c>
      <c r="J12" s="15">
        <f>PIVOT!N9</f>
        <v>45759</v>
      </c>
      <c r="K12" s="16">
        <f>PIVOT!O9</f>
        <v>0.84599999999999997</v>
      </c>
      <c r="L12" s="17">
        <f>PIVOT!P9</f>
        <v>45478</v>
      </c>
      <c r="M12" s="48">
        <f>PIVOT!Q9</f>
        <v>3</v>
      </c>
      <c r="N12" s="48">
        <f>PIVOT!R9</f>
        <v>336.70799999999997</v>
      </c>
      <c r="O12" s="48">
        <f>PIVOT!S9</f>
        <v>61.29200000000003</v>
      </c>
      <c r="P12" s="48">
        <f>PIVOT!T9</f>
        <v>-120</v>
      </c>
      <c r="Q12" s="49">
        <f>PIVOT!U9</f>
        <v>398</v>
      </c>
    </row>
    <row r="13" spans="2:23" s="10" customFormat="1" x14ac:dyDescent="0.25">
      <c r="B13" s="79" t="str">
        <f>IFERROR(PIVOT!D10,"")</f>
        <v>PROJECT 1 A</v>
      </c>
      <c r="C13" s="59" t="str">
        <f>PIVOT!E10</f>
        <v>231 049BOQ-Q-GEN-001 -4</v>
      </c>
      <c r="D13" s="59" t="str">
        <f>PIVOT!F10</f>
        <v>PEKERJAAN MEKANIKAL</v>
      </c>
      <c r="E13" s="59" t="str">
        <f>PIVOT!G10</f>
        <v>GENERAL</v>
      </c>
      <c r="F13" s="61" t="str">
        <f>PIVOT!H10</f>
        <v>GALIAN &amp; TIMBUNAN PIPA</v>
      </c>
      <c r="G13" s="60" t="str">
        <f>PIVOT!J10</f>
        <v>LOW</v>
      </c>
      <c r="H13" s="38">
        <f>PIVOT!L10</f>
        <v>45754</v>
      </c>
      <c r="I13" s="39">
        <f>PIVOT!M10</f>
        <v>45767</v>
      </c>
      <c r="J13" s="15">
        <f>PIVOT!N10</f>
        <v>45759</v>
      </c>
      <c r="K13" s="16">
        <f>PIVOT!O10</f>
        <v>0</v>
      </c>
      <c r="L13" s="17">
        <f>PIVOT!P10</f>
        <v>45478</v>
      </c>
      <c r="M13" s="48">
        <f>PIVOT!Q10</f>
        <v>276</v>
      </c>
      <c r="N13" s="48">
        <f>PIVOT!R10</f>
        <v>0</v>
      </c>
      <c r="O13" s="48">
        <f>PIVOT!S10</f>
        <v>13</v>
      </c>
      <c r="P13" s="48">
        <f>PIVOT!T10</f>
        <v>-8</v>
      </c>
      <c r="Q13" s="49">
        <f>PIVOT!U10</f>
        <v>13</v>
      </c>
    </row>
    <row r="14" spans="2:23" s="10" customFormat="1" x14ac:dyDescent="0.25">
      <c r="B14" s="79" t="str">
        <f>IFERROR(PIVOT!D11,"")</f>
        <v>PROJECT 1 A</v>
      </c>
      <c r="C14" s="59" t="str">
        <f>PIVOT!E11</f>
        <v>231 049BOQ-Q-GEN-001 -4</v>
      </c>
      <c r="D14" s="59" t="str">
        <f>PIVOT!F11</f>
        <v>PEKERJAAN MEKANIKAL</v>
      </c>
      <c r="E14" s="59" t="str">
        <f>PIVOT!G11</f>
        <v>GENERAL</v>
      </c>
      <c r="F14" s="61" t="str">
        <f>PIVOT!H11</f>
        <v>SEA WATER</v>
      </c>
      <c r="G14" s="60" t="str">
        <f>PIVOT!J11</f>
        <v>MEDIUM</v>
      </c>
      <c r="H14" s="38">
        <f>PIVOT!L11</f>
        <v>45754</v>
      </c>
      <c r="I14" s="39">
        <f>PIVOT!M11</f>
        <v>45781</v>
      </c>
      <c r="J14" s="15">
        <f>PIVOT!N11</f>
        <v>45759</v>
      </c>
      <c r="K14" s="16">
        <f>PIVOT!O11</f>
        <v>0.2898</v>
      </c>
      <c r="L14" s="17">
        <f>PIVOT!P11</f>
        <v>45478</v>
      </c>
      <c r="M14" s="48">
        <f>PIVOT!Q11</f>
        <v>276</v>
      </c>
      <c r="N14" s="48">
        <f>PIVOT!R11</f>
        <v>7.8246000000000002</v>
      </c>
      <c r="O14" s="48">
        <f>PIVOT!S11</f>
        <v>19.1754</v>
      </c>
      <c r="P14" s="48">
        <f>PIVOT!T11</f>
        <v>-22</v>
      </c>
      <c r="Q14" s="49">
        <f>PIVOT!U11</f>
        <v>27</v>
      </c>
    </row>
    <row r="15" spans="2:23" s="10" customFormat="1" x14ac:dyDescent="0.25">
      <c r="B15" s="79" t="str">
        <f>IFERROR(PIVOT!D12,"")</f>
        <v>PROJECT 1 A</v>
      </c>
      <c r="C15" s="59" t="str">
        <f>PIVOT!E12</f>
        <v>231 049BOQ-Q-GEN-001 -4</v>
      </c>
      <c r="D15" s="59" t="str">
        <f>PIVOT!F12</f>
        <v>PEKERJAAN MEKANIKAL</v>
      </c>
      <c r="E15" s="59" t="str">
        <f>PIVOT!G12</f>
        <v>OFFSHORE AREA</v>
      </c>
      <c r="F15" s="61" t="str">
        <f>PIVOT!H12</f>
        <v>TRESTLE RESEARCH CENTRE ROOM &amp; PLATFORM SWI</v>
      </c>
      <c r="G15" s="60" t="str">
        <f>PIVOT!J12</f>
        <v>LOW</v>
      </c>
      <c r="H15" s="38">
        <f>PIVOT!L12</f>
        <v>45698</v>
      </c>
      <c r="I15" s="39">
        <f>PIVOT!M12</f>
        <v>45725</v>
      </c>
      <c r="J15" s="15">
        <f>PIVOT!N12</f>
        <v>45759</v>
      </c>
      <c r="K15" s="16">
        <f>PIVOT!O12</f>
        <v>9.7999999999999997E-3</v>
      </c>
      <c r="L15" s="17">
        <f>PIVOT!P12</f>
        <v>45478</v>
      </c>
      <c r="M15" s="48">
        <f>PIVOT!Q12</f>
        <v>220</v>
      </c>
      <c r="N15" s="48">
        <f>PIVOT!R12</f>
        <v>0.2646</v>
      </c>
      <c r="O15" s="48">
        <f>PIVOT!S12</f>
        <v>26.735399999999998</v>
      </c>
      <c r="P15" s="48">
        <f>PIVOT!T12</f>
        <v>34</v>
      </c>
      <c r="Q15" s="49">
        <f>PIVOT!U12</f>
        <v>27</v>
      </c>
    </row>
    <row r="16" spans="2:23" s="10" customFormat="1" x14ac:dyDescent="0.25">
      <c r="B16" s="79" t="str">
        <f>IFERROR(PIVOT!D13,"")</f>
        <v>PROJECT 1 A</v>
      </c>
      <c r="C16" s="59" t="str">
        <f>PIVOT!E13</f>
        <v>231 049BOQ-Q-GEN-001 -4</v>
      </c>
      <c r="D16" s="59" t="str">
        <f>PIVOT!F13</f>
        <v>PEKERJAAN MEKANIKAL</v>
      </c>
      <c r="E16" s="59" t="str">
        <f>PIVOT!G13</f>
        <v>POND AREA</v>
      </c>
      <c r="F16" s="61" t="str">
        <f>PIVOT!H13</f>
        <v>CONTROL ROOM (4 UNIT)</v>
      </c>
      <c r="G16" s="60" t="str">
        <f>PIVOT!J13</f>
        <v>LOW</v>
      </c>
      <c r="H16" s="38">
        <f>PIVOT!L13</f>
        <v>45698</v>
      </c>
      <c r="I16" s="39">
        <f>PIVOT!M13</f>
        <v>45774</v>
      </c>
      <c r="J16" s="15">
        <f>PIVOT!N13</f>
        <v>45759</v>
      </c>
      <c r="K16" s="16">
        <f>PIVOT!O13</f>
        <v>0</v>
      </c>
      <c r="L16" s="17">
        <f>PIVOT!P13</f>
        <v>45478</v>
      </c>
      <c r="M16" s="48">
        <f>PIVOT!Q13</f>
        <v>220</v>
      </c>
      <c r="N16" s="48">
        <f>PIVOT!R13</f>
        <v>0</v>
      </c>
      <c r="O16" s="48">
        <f>PIVOT!S13</f>
        <v>76</v>
      </c>
      <c r="P16" s="48">
        <f>PIVOT!T13</f>
        <v>-15</v>
      </c>
      <c r="Q16" s="49">
        <f>PIVOT!U13</f>
        <v>76</v>
      </c>
    </row>
    <row r="17" spans="2:17" s="10" customFormat="1" x14ac:dyDescent="0.25">
      <c r="B17" s="79" t="str">
        <f>IFERROR(PIVOT!D14,"")</f>
        <v>PROJECT 1 A</v>
      </c>
      <c r="C17" s="59" t="str">
        <f>PIVOT!E14</f>
        <v>231 049BOQ-Q-GEN-001 -4</v>
      </c>
      <c r="D17" s="59" t="str">
        <f>PIVOT!F14</f>
        <v>PEKERJAAN MEKANIKAL</v>
      </c>
      <c r="E17" s="59" t="str">
        <f>PIVOT!G14</f>
        <v>POND AREA</v>
      </c>
      <c r="F17" s="61" t="str">
        <f>PIVOT!H14</f>
        <v>GALIAN &amp; TIM BUNAN PIPA (4 AREA)</v>
      </c>
      <c r="G17" s="60" t="str">
        <f>PIVOT!J14</f>
        <v>LOW</v>
      </c>
      <c r="H17" s="38">
        <f>PIVOT!L14</f>
        <v>45782</v>
      </c>
      <c r="I17" s="39">
        <f>PIVOT!M14</f>
        <v>45837</v>
      </c>
      <c r="J17" s="15">
        <f>PIVOT!N14</f>
        <v>45759</v>
      </c>
      <c r="K17" s="16">
        <f>PIVOT!O14</f>
        <v>0</v>
      </c>
      <c r="L17" s="17">
        <f>PIVOT!P14</f>
        <v>45478</v>
      </c>
      <c r="M17" s="48">
        <f>PIVOT!Q14</f>
        <v>304</v>
      </c>
      <c r="N17" s="48">
        <f>PIVOT!R14</f>
        <v>0</v>
      </c>
      <c r="O17" s="48">
        <f>PIVOT!S14</f>
        <v>55</v>
      </c>
      <c r="P17" s="48">
        <f>PIVOT!T14</f>
        <v>-78</v>
      </c>
      <c r="Q17" s="49">
        <f>PIVOT!U14</f>
        <v>55</v>
      </c>
    </row>
    <row r="18" spans="2:17" s="10" customFormat="1" x14ac:dyDescent="0.25">
      <c r="B18" s="79" t="str">
        <f>IFERROR(PIVOT!D15,"")</f>
        <v>PROJECT 1 A</v>
      </c>
      <c r="C18" s="59" t="str">
        <f>PIVOT!E15</f>
        <v>231 049BOQ-Q-GEN-001 -4</v>
      </c>
      <c r="D18" s="59" t="str">
        <f>PIVOT!F15</f>
        <v>PEKERJAAN MEKANIKAL</v>
      </c>
      <c r="E18" s="59" t="str">
        <f>PIVOT!G15</f>
        <v>POND AREA</v>
      </c>
      <c r="F18" s="61" t="str">
        <f>PIVOT!H15</f>
        <v>MAIN POND (12 UNIT)</v>
      </c>
      <c r="G18" s="60" t="str">
        <f>PIVOT!J15</f>
        <v>MEDIUM</v>
      </c>
      <c r="H18" s="38">
        <f>PIVOT!L15</f>
        <v>45481</v>
      </c>
      <c r="I18" s="39">
        <f>PIVOT!M15</f>
        <v>45816</v>
      </c>
      <c r="J18" s="15">
        <f>PIVOT!N15</f>
        <v>45759</v>
      </c>
      <c r="K18" s="16">
        <f>PIVOT!O15</f>
        <v>0.26150000000000001</v>
      </c>
      <c r="L18" s="17">
        <f>PIVOT!P15</f>
        <v>45478</v>
      </c>
      <c r="M18" s="48">
        <f>PIVOT!Q15</f>
        <v>3</v>
      </c>
      <c r="N18" s="48">
        <f>PIVOT!R15</f>
        <v>87.602500000000006</v>
      </c>
      <c r="O18" s="48">
        <f>PIVOT!S15</f>
        <v>247.39749999999998</v>
      </c>
      <c r="P18" s="48">
        <f>PIVOT!T15</f>
        <v>-57</v>
      </c>
      <c r="Q18" s="49">
        <f>PIVOT!U15</f>
        <v>335</v>
      </c>
    </row>
    <row r="19" spans="2:17" s="10" customFormat="1" x14ac:dyDescent="0.25">
      <c r="B19" s="79" t="str">
        <f>IFERROR(PIVOT!D16,"")</f>
        <v>PROJECT 1 A</v>
      </c>
      <c r="C19" s="59" t="str">
        <f>PIVOT!E16</f>
        <v>231 049BOQ-Q-GEN-001 -4</v>
      </c>
      <c r="D19" s="59" t="str">
        <f>PIVOT!F16</f>
        <v>PEKERJAAN MEKANIKAL</v>
      </c>
      <c r="E19" s="59" t="str">
        <f>PIVOT!G16</f>
        <v>POND AREA</v>
      </c>
      <c r="F19" s="61" t="str">
        <f>PIVOT!H16</f>
        <v>NURSERY POND (4 unit)</v>
      </c>
      <c r="G19" s="60" t="str">
        <f>PIVOT!J16</f>
        <v>LOW</v>
      </c>
      <c r="H19" s="38">
        <f>PIVOT!L16</f>
        <v>45642</v>
      </c>
      <c r="I19" s="39">
        <f>PIVOT!M16</f>
        <v>45830</v>
      </c>
      <c r="J19" s="15">
        <f>PIVOT!N16</f>
        <v>45759</v>
      </c>
      <c r="K19" s="16">
        <f>PIVOT!O16</f>
        <v>0.16600000000000001</v>
      </c>
      <c r="L19" s="17">
        <f>PIVOT!P16</f>
        <v>45478</v>
      </c>
      <c r="M19" s="48">
        <f>PIVOT!Q16</f>
        <v>164</v>
      </c>
      <c r="N19" s="48">
        <f>PIVOT!R16</f>
        <v>31.208000000000002</v>
      </c>
      <c r="O19" s="48">
        <f>PIVOT!S16</f>
        <v>156.792</v>
      </c>
      <c r="P19" s="48">
        <f>PIVOT!T16</f>
        <v>-71</v>
      </c>
      <c r="Q19" s="49">
        <f>PIVOT!U16</f>
        <v>188</v>
      </c>
    </row>
    <row r="20" spans="2:17" s="10" customFormat="1" x14ac:dyDescent="0.25">
      <c r="B20" s="79" t="str">
        <f>IFERROR(PIVOT!D17,"")</f>
        <v>PROJECT 1 A</v>
      </c>
      <c r="C20" s="59" t="str">
        <f>PIVOT!E17</f>
        <v>231 049BOQ-Q-GEN-001 -4</v>
      </c>
      <c r="D20" s="59" t="str">
        <f>PIVOT!F17</f>
        <v>PEKERJAAN MEKANIKAL</v>
      </c>
      <c r="E20" s="59" t="str">
        <f>PIVOT!G17</f>
        <v>POND AREA</v>
      </c>
      <c r="F20" s="61" t="str">
        <f>PIVOT!H17</f>
        <v>OPERATOR HOUSE (2 UNIT)</v>
      </c>
      <c r="G20" s="60" t="str">
        <f>PIVOT!J17</f>
        <v>LOW</v>
      </c>
      <c r="H20" s="38">
        <f>PIVOT!L17</f>
        <v>45754</v>
      </c>
      <c r="I20" s="39">
        <f>PIVOT!M17</f>
        <v>45823</v>
      </c>
      <c r="J20" s="15">
        <f>PIVOT!N17</f>
        <v>45759</v>
      </c>
      <c r="K20" s="16">
        <f>PIVOT!O17</f>
        <v>0</v>
      </c>
      <c r="L20" s="17">
        <f>PIVOT!P17</f>
        <v>45478</v>
      </c>
      <c r="M20" s="48">
        <f>PIVOT!Q17</f>
        <v>276</v>
      </c>
      <c r="N20" s="48">
        <f>PIVOT!R17</f>
        <v>0</v>
      </c>
      <c r="O20" s="48">
        <f>PIVOT!S17</f>
        <v>69</v>
      </c>
      <c r="P20" s="48">
        <f>PIVOT!T17</f>
        <v>-64</v>
      </c>
      <c r="Q20" s="49">
        <f>PIVOT!U17</f>
        <v>69</v>
      </c>
    </row>
    <row r="21" spans="2:17" s="10" customFormat="1" x14ac:dyDescent="0.25">
      <c r="B21" s="79" t="str">
        <f>IFERROR(PIVOT!D18,"")</f>
        <v>PROJECT 1 A</v>
      </c>
      <c r="C21" s="59" t="str">
        <f>PIVOT!E18</f>
        <v>231 049BOQ-Q-GEN-001 -4</v>
      </c>
      <c r="D21" s="59" t="str">
        <f>PIVOT!F18</f>
        <v>PEKERJAAN MEKANIKAL</v>
      </c>
      <c r="E21" s="59" t="str">
        <f>PIVOT!G18</f>
        <v>POND AREA</v>
      </c>
      <c r="F21" s="61" t="str">
        <f>PIVOT!H18</f>
        <v>PROBIOTIK P[OND (4 UNIT)</v>
      </c>
      <c r="G21" s="60" t="str">
        <f>PIVOT!J18</f>
        <v>LOW</v>
      </c>
      <c r="H21" s="38">
        <f>PIVOT!L18</f>
        <v>45670</v>
      </c>
      <c r="I21" s="39">
        <f>PIVOT!M18</f>
        <v>45725</v>
      </c>
      <c r="J21" s="15">
        <f>PIVOT!N18</f>
        <v>45759</v>
      </c>
      <c r="K21" s="16">
        <f>PIVOT!O18</f>
        <v>7.6799999999999993E-2</v>
      </c>
      <c r="L21" s="17">
        <f>PIVOT!P18</f>
        <v>45478</v>
      </c>
      <c r="M21" s="48">
        <f>PIVOT!Q18</f>
        <v>192</v>
      </c>
      <c r="N21" s="48">
        <f>PIVOT!R18</f>
        <v>4.2239999999999993</v>
      </c>
      <c r="O21" s="48">
        <f>PIVOT!S18</f>
        <v>50.776000000000003</v>
      </c>
      <c r="P21" s="48">
        <f>PIVOT!T18</f>
        <v>34</v>
      </c>
      <c r="Q21" s="49">
        <f>PIVOT!U18</f>
        <v>55</v>
      </c>
    </row>
    <row r="22" spans="2:17" s="10" customFormat="1" x14ac:dyDescent="0.25">
      <c r="B22" s="79" t="str">
        <f>IFERROR(PIVOT!D19,"")</f>
        <v>PROJECT 1 A</v>
      </c>
      <c r="C22" s="59" t="str">
        <f>PIVOT!E19</f>
        <v>231 049BOQ-Q-GEN-001 -4</v>
      </c>
      <c r="D22" s="59" t="str">
        <f>PIVOT!F19</f>
        <v>PEKERJAAN MEKANIKAL</v>
      </c>
      <c r="E22" s="59" t="str">
        <f>PIVOT!G19</f>
        <v>POND AREA</v>
      </c>
      <c r="F22" s="61" t="str">
        <f>PIVOT!H19</f>
        <v>SKIMMER POND (4 UNIT)</v>
      </c>
      <c r="G22" s="60" t="str">
        <f>PIVOT!J19</f>
        <v>MEDIUM</v>
      </c>
      <c r="H22" s="38">
        <f>PIVOT!L19</f>
        <v>45670</v>
      </c>
      <c r="I22" s="39">
        <f>PIVOT!M19</f>
        <v>45697</v>
      </c>
      <c r="J22" s="15">
        <f>PIVOT!N19</f>
        <v>45759</v>
      </c>
      <c r="K22" s="16">
        <f>PIVOT!O19</f>
        <v>0.25319999999999998</v>
      </c>
      <c r="L22" s="17">
        <f>PIVOT!P19</f>
        <v>45478</v>
      </c>
      <c r="M22" s="48">
        <f>PIVOT!Q19</f>
        <v>192</v>
      </c>
      <c r="N22" s="48">
        <f>PIVOT!R19</f>
        <v>6.8363999999999994</v>
      </c>
      <c r="O22" s="48">
        <f>PIVOT!S19</f>
        <v>20.163600000000002</v>
      </c>
      <c r="P22" s="48">
        <f>PIVOT!T19</f>
        <v>62</v>
      </c>
      <c r="Q22" s="49">
        <f>PIVOT!U19</f>
        <v>27</v>
      </c>
    </row>
    <row r="23" spans="2:17" s="10" customFormat="1" x14ac:dyDescent="0.25">
      <c r="B23" s="79" t="str">
        <f>IFERROR(PIVOT!D20,"")</f>
        <v>PROJECT 1 A</v>
      </c>
      <c r="C23" s="59" t="str">
        <f>PIVOT!E20</f>
        <v>231 049BOQ-Q-GEN-001 -4</v>
      </c>
      <c r="D23" s="59" t="str">
        <f>PIVOT!F20</f>
        <v>PEKERJAAN STRUKTUR</v>
      </c>
      <c r="E23" s="59" t="str">
        <f>PIVOT!G20</f>
        <v>FACILITY AREA</v>
      </c>
      <c r="F23" s="61" t="str">
        <f>PIVOT!H20</f>
        <v>DEEPWELL PUMP ROOM (DWP)</v>
      </c>
      <c r="G23" s="60" t="str">
        <f>PIVOT!J20</f>
        <v>HIGH</v>
      </c>
      <c r="H23" s="38">
        <f>PIVOT!L20</f>
        <v>45607</v>
      </c>
      <c r="I23" s="39">
        <f>PIVOT!M20</f>
        <v>45697</v>
      </c>
      <c r="J23" s="15">
        <f>PIVOT!N20</f>
        <v>45759</v>
      </c>
      <c r="K23" s="16">
        <f>PIVOT!O20</f>
        <v>0.99970000000000003</v>
      </c>
      <c r="L23" s="17">
        <f>PIVOT!P20</f>
        <v>45478</v>
      </c>
      <c r="M23" s="48">
        <f>PIVOT!Q20</f>
        <v>129</v>
      </c>
      <c r="N23" s="48">
        <f>PIVOT!R20</f>
        <v>89.972999999999999</v>
      </c>
      <c r="O23" s="48">
        <f>PIVOT!S20</f>
        <v>2.7000000000001023E-2</v>
      </c>
      <c r="P23" s="48">
        <f>PIVOT!T20</f>
        <v>62</v>
      </c>
      <c r="Q23" s="49">
        <f>PIVOT!U20</f>
        <v>90</v>
      </c>
    </row>
    <row r="24" spans="2:17" s="10" customFormat="1" x14ac:dyDescent="0.25">
      <c r="B24" s="79" t="str">
        <f>IFERROR(PIVOT!D21,"")</f>
        <v>PROJECT 1 A</v>
      </c>
      <c r="C24" s="59" t="str">
        <f>PIVOT!E21</f>
        <v>231 049BOQ-Q-GEN-001 -4</v>
      </c>
      <c r="D24" s="59" t="str">
        <f>PIVOT!F21</f>
        <v>PEKERJAAN STRUKTUR</v>
      </c>
      <c r="E24" s="59" t="str">
        <f>PIVOT!G21</f>
        <v>FACILITY AREA</v>
      </c>
      <c r="F24" s="61" t="str">
        <f>PIVOT!H21</f>
        <v>POWER HOUSE &amp; WEEKLY TANK</v>
      </c>
      <c r="G24" s="60" t="str">
        <f>PIVOT!J21</f>
        <v>LOW</v>
      </c>
      <c r="H24" s="38">
        <f>PIVOT!L21</f>
        <v>45586</v>
      </c>
      <c r="I24" s="39">
        <f>PIVOT!M21</f>
        <v>45781</v>
      </c>
      <c r="J24" s="15">
        <f>PIVOT!N21</f>
        <v>45759</v>
      </c>
      <c r="K24" s="16">
        <f>PIVOT!O21</f>
        <v>0.1203</v>
      </c>
      <c r="L24" s="17">
        <f>PIVOT!P21</f>
        <v>45478</v>
      </c>
      <c r="M24" s="48">
        <f>PIVOT!Q21</f>
        <v>108</v>
      </c>
      <c r="N24" s="48">
        <f>PIVOT!R21</f>
        <v>23.458500000000001</v>
      </c>
      <c r="O24" s="48">
        <f>PIVOT!S21</f>
        <v>171.54149999999998</v>
      </c>
      <c r="P24" s="48">
        <f>PIVOT!T21</f>
        <v>-22</v>
      </c>
      <c r="Q24" s="49">
        <f>PIVOT!U21</f>
        <v>195</v>
      </c>
    </row>
    <row r="25" spans="2:17" s="10" customFormat="1" x14ac:dyDescent="0.25">
      <c r="B25" s="79" t="str">
        <f>IFERROR(PIVOT!D22,"")</f>
        <v>PROJECT 1 A</v>
      </c>
      <c r="C25" s="59" t="str">
        <f>PIVOT!E22</f>
        <v>231 049BOQ-Q-GEN-001 -4</v>
      </c>
      <c r="D25" s="59" t="str">
        <f>PIVOT!F22</f>
        <v>PEKERJAAN STRUKTUR</v>
      </c>
      <c r="E25" s="59" t="str">
        <f>PIVOT!G22</f>
        <v>FACILITY AREA</v>
      </c>
      <c r="F25" s="61" t="str">
        <f>PIVOT!H22</f>
        <v>PUPMP ROOM SWI</v>
      </c>
      <c r="G25" s="60" t="str">
        <f>PIVOT!J22</f>
        <v>LOW</v>
      </c>
      <c r="H25" s="38">
        <f>PIVOT!L22</f>
        <v>45670</v>
      </c>
      <c r="I25" s="39">
        <f>PIVOT!M22</f>
        <v>45697</v>
      </c>
      <c r="J25" s="15">
        <f>PIVOT!N22</f>
        <v>45759</v>
      </c>
      <c r="K25" s="16">
        <f>PIVOT!O22</f>
        <v>0</v>
      </c>
      <c r="L25" s="17">
        <f>PIVOT!P22</f>
        <v>45478</v>
      </c>
      <c r="M25" s="48">
        <f>PIVOT!Q22</f>
        <v>192</v>
      </c>
      <c r="N25" s="48">
        <f>PIVOT!R22</f>
        <v>0</v>
      </c>
      <c r="O25" s="48">
        <f>PIVOT!S22</f>
        <v>27</v>
      </c>
      <c r="P25" s="48">
        <f>PIVOT!T22</f>
        <v>62</v>
      </c>
      <c r="Q25" s="49">
        <f>PIVOT!U22</f>
        <v>27</v>
      </c>
    </row>
    <row r="26" spans="2:17" s="10" customFormat="1" x14ac:dyDescent="0.25">
      <c r="B26" s="79" t="str">
        <f>IFERROR(PIVOT!D23,"")</f>
        <v>PROJECT 1 A</v>
      </c>
      <c r="C26" s="59" t="str">
        <f>PIVOT!E23</f>
        <v>231 049BOQ-Q-GEN-001 -4</v>
      </c>
      <c r="D26" s="59" t="str">
        <f>PIVOT!F23</f>
        <v>PEKERJAAN STRUKTUR</v>
      </c>
      <c r="E26" s="59" t="str">
        <f>PIVOT!G23</f>
        <v>FACILITY AREA</v>
      </c>
      <c r="F26" s="61" t="str">
        <f>PIVOT!H23</f>
        <v>RESEARCH CENTER ROOM</v>
      </c>
      <c r="G26" s="60" t="str">
        <f>PIVOT!J23</f>
        <v>LOW</v>
      </c>
      <c r="H26" s="38">
        <f>PIVOT!L23</f>
        <v>45775</v>
      </c>
      <c r="I26" s="39">
        <f>PIVOT!M23</f>
        <v>45788</v>
      </c>
      <c r="J26" s="15">
        <f>PIVOT!N23</f>
        <v>45759</v>
      </c>
      <c r="K26" s="16">
        <f>PIVOT!O23</f>
        <v>0</v>
      </c>
      <c r="L26" s="17">
        <f>PIVOT!P23</f>
        <v>45478</v>
      </c>
      <c r="M26" s="48">
        <f>PIVOT!Q23</f>
        <v>297</v>
      </c>
      <c r="N26" s="48">
        <f>PIVOT!R23</f>
        <v>0</v>
      </c>
      <c r="O26" s="48">
        <f>PIVOT!S23</f>
        <v>13</v>
      </c>
      <c r="P26" s="48">
        <f>PIVOT!T23</f>
        <v>-29</v>
      </c>
      <c r="Q26" s="49">
        <f>PIVOT!U23</f>
        <v>13</v>
      </c>
    </row>
    <row r="27" spans="2:17" s="10" customFormat="1" x14ac:dyDescent="0.25">
      <c r="B27" s="79" t="str">
        <f>IFERROR(PIVOT!D24,"")</f>
        <v>PROJECT 1 A</v>
      </c>
      <c r="C27" s="59" t="str">
        <f>PIVOT!E24</f>
        <v>231 049BOQ-Q-GEN-001 -4</v>
      </c>
      <c r="D27" s="59" t="str">
        <f>PIVOT!F24</f>
        <v>PEKERJAAN STRUKTUR</v>
      </c>
      <c r="E27" s="59" t="str">
        <f>PIVOT!G24</f>
        <v>GENERAL</v>
      </c>
      <c r="F27" s="61" t="str">
        <f>PIVOT!H24</f>
        <v>GENERAL</v>
      </c>
      <c r="G27" s="60" t="str">
        <f>PIVOT!J24</f>
        <v>HIGH</v>
      </c>
      <c r="H27" s="38">
        <f>PIVOT!L24</f>
        <v>45478</v>
      </c>
      <c r="I27" s="39">
        <f>PIVOT!M24</f>
        <v>45903</v>
      </c>
      <c r="J27" s="15">
        <f>PIVOT!N24</f>
        <v>45759</v>
      </c>
      <c r="K27" s="16">
        <f>PIVOT!O24</f>
        <v>0.72019999999999995</v>
      </c>
      <c r="L27" s="17">
        <f>PIVOT!P24</f>
        <v>45478</v>
      </c>
      <c r="M27" s="48">
        <f>PIVOT!Q24</f>
        <v>0</v>
      </c>
      <c r="N27" s="48">
        <f>PIVOT!R24</f>
        <v>306.08499999999998</v>
      </c>
      <c r="O27" s="48">
        <f>PIVOT!S24</f>
        <v>118.91500000000002</v>
      </c>
      <c r="P27" s="48">
        <f>PIVOT!T24</f>
        <v>-144</v>
      </c>
      <c r="Q27" s="49">
        <f>PIVOT!U24</f>
        <v>425</v>
      </c>
    </row>
    <row r="28" spans="2:17" s="10" customFormat="1" x14ac:dyDescent="0.25">
      <c r="B28" s="79" t="str">
        <f>IFERROR(PIVOT!D25,"")</f>
        <v>PROJECT 1 A</v>
      </c>
      <c r="C28" s="59" t="str">
        <f>PIVOT!E25</f>
        <v>231 049BOQ-Q-GEN-001 -4</v>
      </c>
      <c r="D28" s="59" t="str">
        <f>PIVOT!F25</f>
        <v>PEKERJAAN STRUKTUR</v>
      </c>
      <c r="E28" s="59" t="str">
        <f>PIVOT!G25</f>
        <v>LAND GRADING GALIAN &amp; BUANGAN</v>
      </c>
      <c r="F28" s="61" t="str">
        <f>PIVOT!H25</f>
        <v>LAND GRADING GALIAN &amp; BUANGAN</v>
      </c>
      <c r="G28" s="60" t="str">
        <f>PIVOT!J25</f>
        <v>HIGH</v>
      </c>
      <c r="H28" s="38">
        <f>PIVOT!L25</f>
        <v>45515</v>
      </c>
      <c r="I28" s="39">
        <f>PIVOT!M25</f>
        <v>45669</v>
      </c>
      <c r="J28" s="15">
        <f>PIVOT!N25</f>
        <v>45759</v>
      </c>
      <c r="K28" s="16">
        <f>PIVOT!O25</f>
        <v>0.78769999999999996</v>
      </c>
      <c r="L28" s="17">
        <f>PIVOT!P25</f>
        <v>45478</v>
      </c>
      <c r="M28" s="48">
        <f>PIVOT!Q25</f>
        <v>37</v>
      </c>
      <c r="N28" s="48">
        <f>PIVOT!R25</f>
        <v>121.30579999999999</v>
      </c>
      <c r="O28" s="48">
        <f>PIVOT!S25</f>
        <v>32.694200000000009</v>
      </c>
      <c r="P28" s="48">
        <f>PIVOT!T25</f>
        <v>90</v>
      </c>
      <c r="Q28" s="49">
        <f>PIVOT!U25</f>
        <v>154</v>
      </c>
    </row>
    <row r="29" spans="2:17" s="10" customFormat="1" x14ac:dyDescent="0.25">
      <c r="B29" s="79" t="str">
        <f>IFERROR(PIVOT!D26,"")</f>
        <v>PROJECT 1 A</v>
      </c>
      <c r="C29" s="59" t="str">
        <f>PIVOT!E26</f>
        <v>231 049BOQ-Q-GEN-001 -4</v>
      </c>
      <c r="D29" s="59" t="str">
        <f>PIVOT!F26</f>
        <v>PEKERJAAN STRUKTUR</v>
      </c>
      <c r="E29" s="59" t="str">
        <f>PIVOT!G26</f>
        <v>OFFSHORE AREA</v>
      </c>
      <c r="F29" s="61" t="str">
        <f>PIVOT!H26</f>
        <v>PLATFORM RESEARCH CENTER ROOM</v>
      </c>
      <c r="G29" s="60" t="str">
        <f>PIVOT!J26</f>
        <v>LOW</v>
      </c>
      <c r="H29" s="38">
        <f>PIVOT!L26</f>
        <v>45642</v>
      </c>
      <c r="I29" s="39">
        <f>PIVOT!M26</f>
        <v>45823</v>
      </c>
      <c r="J29" s="15">
        <f>PIVOT!N26</f>
        <v>45759</v>
      </c>
      <c r="K29" s="16">
        <f>PIVOT!O26</f>
        <v>9.69E-2</v>
      </c>
      <c r="L29" s="17">
        <f>PIVOT!P26</f>
        <v>45478</v>
      </c>
      <c r="M29" s="48">
        <f>PIVOT!Q26</f>
        <v>164</v>
      </c>
      <c r="N29" s="48">
        <f>PIVOT!R26</f>
        <v>17.538900000000002</v>
      </c>
      <c r="O29" s="48">
        <f>PIVOT!S26</f>
        <v>163.46109999999999</v>
      </c>
      <c r="P29" s="48">
        <f>PIVOT!T26</f>
        <v>-64</v>
      </c>
      <c r="Q29" s="49">
        <f>PIVOT!U26</f>
        <v>181</v>
      </c>
    </row>
    <row r="30" spans="2:17" s="10" customFormat="1" x14ac:dyDescent="0.25">
      <c r="B30" s="79" t="str">
        <f>IFERROR(PIVOT!D27,"")</f>
        <v>PROJECT 1 A</v>
      </c>
      <c r="C30" s="59" t="str">
        <f>PIVOT!E27</f>
        <v>231 049BOQ-Q-GEN-001 -4</v>
      </c>
      <c r="D30" s="59" t="str">
        <f>PIVOT!F27</f>
        <v>PEKERJAAN STRUKTUR</v>
      </c>
      <c r="E30" s="59" t="str">
        <f>PIVOT!G27</f>
        <v>OFFSHORE AREA</v>
      </c>
      <c r="F30" s="61" t="str">
        <f>PIVOT!H27</f>
        <v>TANGGA AKSES AREA RESEARCH CENTER ROOM (DERMA‐           </v>
      </c>
      <c r="G30" s="60" t="str">
        <f>PIVOT!J27</f>
        <v>LOW</v>
      </c>
      <c r="H30" s="38">
        <f>PIVOT!L27</f>
        <v>45803</v>
      </c>
      <c r="I30" s="39">
        <f>PIVOT!M27</f>
        <v>45823</v>
      </c>
      <c r="J30" s="15">
        <f>PIVOT!N27</f>
        <v>45759</v>
      </c>
      <c r="K30" s="16">
        <f>PIVOT!O27</f>
        <v>0</v>
      </c>
      <c r="L30" s="17">
        <f>PIVOT!P27</f>
        <v>45478</v>
      </c>
      <c r="M30" s="48">
        <f>PIVOT!Q27</f>
        <v>325</v>
      </c>
      <c r="N30" s="48">
        <f>PIVOT!R27</f>
        <v>0</v>
      </c>
      <c r="O30" s="48">
        <f>PIVOT!S27</f>
        <v>20</v>
      </c>
      <c r="P30" s="48">
        <f>PIVOT!T27</f>
        <v>-64</v>
      </c>
      <c r="Q30" s="49">
        <f>PIVOT!U27</f>
        <v>20</v>
      </c>
    </row>
    <row r="31" spans="2:17" s="10" customFormat="1" x14ac:dyDescent="0.25">
      <c r="B31" s="79" t="str">
        <f>IFERROR(PIVOT!D28,"")</f>
        <v>PROJECT 1 A</v>
      </c>
      <c r="C31" s="59" t="str">
        <f>PIVOT!E28</f>
        <v>231 049BOQ-Q-GEN-001 -4</v>
      </c>
      <c r="D31" s="59" t="str">
        <f>PIVOT!F28</f>
        <v>PEKERJAAN STRUKTUR</v>
      </c>
      <c r="E31" s="59" t="str">
        <f>PIVOT!G28</f>
        <v>PAGAR PANEL</v>
      </c>
      <c r="F31" s="61" t="str">
        <f>PIVOT!H28</f>
        <v>PAGAR PANEL</v>
      </c>
      <c r="G31" s="60" t="str">
        <f>PIVOT!J28</f>
        <v>MEDIUM</v>
      </c>
      <c r="H31" s="38">
        <f>PIVOT!L28</f>
        <v>45530</v>
      </c>
      <c r="I31" s="39">
        <f>PIVOT!M28</f>
        <v>45781</v>
      </c>
      <c r="J31" s="15">
        <f>PIVOT!N28</f>
        <v>45759</v>
      </c>
      <c r="K31" s="16">
        <f>PIVOT!O28</f>
        <v>0.29530000000000001</v>
      </c>
      <c r="L31" s="17">
        <f>PIVOT!P28</f>
        <v>45478</v>
      </c>
      <c r="M31" s="48">
        <f>PIVOT!Q28</f>
        <v>52</v>
      </c>
      <c r="N31" s="48">
        <f>PIVOT!R28</f>
        <v>74.1203</v>
      </c>
      <c r="O31" s="48">
        <f>PIVOT!S28</f>
        <v>176.87970000000001</v>
      </c>
      <c r="P31" s="48">
        <f>PIVOT!T28</f>
        <v>-22</v>
      </c>
      <c r="Q31" s="49">
        <f>PIVOT!U28</f>
        <v>251</v>
      </c>
    </row>
    <row r="32" spans="2:17" s="10" customFormat="1" x14ac:dyDescent="0.25">
      <c r="B32" s="79" t="str">
        <f>IFERROR(PIVOT!D29,"")</f>
        <v>PROJECT 1 A</v>
      </c>
      <c r="C32" s="59" t="str">
        <f>PIVOT!E29</f>
        <v>231 049BOQ-Q-GEN-001 -4</v>
      </c>
      <c r="D32" s="59" t="str">
        <f>PIVOT!F29</f>
        <v>PEKERJAAN STRUKTUR</v>
      </c>
      <c r="E32" s="59" t="str">
        <f>PIVOT!G29</f>
        <v>PEKERJAAN &amp; DRAINASE</v>
      </c>
      <c r="F32" s="61" t="str">
        <f>PIVOT!H29</f>
        <v>PEKERJAAN DRAINASE IPAL &amp; PANEN</v>
      </c>
      <c r="G32" s="60" t="str">
        <f>PIVOT!J29</f>
        <v>LOW</v>
      </c>
      <c r="H32" s="38">
        <f>PIVOT!L29</f>
        <v>45782</v>
      </c>
      <c r="I32" s="39">
        <f>PIVOT!M29</f>
        <v>45809</v>
      </c>
      <c r="J32" s="15">
        <f>PIVOT!N29</f>
        <v>45759</v>
      </c>
      <c r="K32" s="16">
        <f>PIVOT!O29</f>
        <v>0.19450000000000001</v>
      </c>
      <c r="L32" s="17">
        <f>PIVOT!P29</f>
        <v>45478</v>
      </c>
      <c r="M32" s="48">
        <f>PIVOT!Q29</f>
        <v>304</v>
      </c>
      <c r="N32" s="48">
        <f>PIVOT!R29</f>
        <v>5.2515000000000001</v>
      </c>
      <c r="O32" s="48">
        <f>PIVOT!S29</f>
        <v>21.7485</v>
      </c>
      <c r="P32" s="48">
        <f>PIVOT!T29</f>
        <v>-50</v>
      </c>
      <c r="Q32" s="49">
        <f>PIVOT!U29</f>
        <v>27</v>
      </c>
    </row>
    <row r="33" spans="2:21" s="10" customFormat="1" x14ac:dyDescent="0.25">
      <c r="B33" s="79" t="str">
        <f>IFERROR(PIVOT!D30,"")</f>
        <v>PROJECT 1 A</v>
      </c>
      <c r="C33" s="59" t="str">
        <f>PIVOT!E30</f>
        <v>231 049BOQ-Q-GEN-001 -4</v>
      </c>
      <c r="D33" s="59" t="str">
        <f>PIVOT!F30</f>
        <v>PEKERJAAN STRUKTUR</v>
      </c>
      <c r="E33" s="59" t="str">
        <f>PIVOT!G30</f>
        <v>PEKERJAAN &amp; DRAINASE</v>
      </c>
      <c r="F33" s="61" t="str">
        <f>PIVOT!H30</f>
        <v>PEKERJAAN DRAINASE JALAN MASUK &amp; KAWASAN </v>
      </c>
      <c r="G33" s="60" t="str">
        <f>PIVOT!J30</f>
        <v>MEDIUM</v>
      </c>
      <c r="H33" s="38">
        <f>PIVOT!L30</f>
        <v>45754</v>
      </c>
      <c r="I33" s="39">
        <f>PIVOT!M30</f>
        <v>45781</v>
      </c>
      <c r="J33" s="15">
        <f>PIVOT!N30</f>
        <v>45759</v>
      </c>
      <c r="K33" s="16">
        <f>PIVOT!O30</f>
        <v>0.28070000000000001</v>
      </c>
      <c r="L33" s="17">
        <f>PIVOT!P30</f>
        <v>45478</v>
      </c>
      <c r="M33" s="48">
        <f>PIVOT!Q30</f>
        <v>276</v>
      </c>
      <c r="N33" s="48">
        <f>PIVOT!R30</f>
        <v>7.5789</v>
      </c>
      <c r="O33" s="48">
        <f>PIVOT!S30</f>
        <v>19.421099999999999</v>
      </c>
      <c r="P33" s="48">
        <f>PIVOT!T30</f>
        <v>-22</v>
      </c>
      <c r="Q33" s="49">
        <f>PIVOT!U30</f>
        <v>27</v>
      </c>
    </row>
    <row r="34" spans="2:21" s="10" customFormat="1" x14ac:dyDescent="0.25">
      <c r="B34" s="79" t="str">
        <f>IFERROR(PIVOT!D31,"")</f>
        <v>PROJECT 1 A</v>
      </c>
      <c r="C34" s="59" t="str">
        <f>PIVOT!E31</f>
        <v>231 049BOQ-Q-GEN-001 -4</v>
      </c>
      <c r="D34" s="59" t="str">
        <f>PIVOT!F31</f>
        <v>PEKERJAAN STRUKTUR</v>
      </c>
      <c r="E34" s="59" t="str">
        <f>PIVOT!G31</f>
        <v>PEKERJAAN &amp; DRAINASE</v>
      </c>
      <c r="F34" s="61" t="str">
        <f>PIVOT!H31</f>
        <v>PEKERJAAN PEKERASAAN JALAN KAWASAN &amp; AREA‐ </v>
      </c>
      <c r="G34" s="60" t="str">
        <f>PIVOT!J31</f>
        <v>LOW</v>
      </c>
      <c r="H34" s="38">
        <f>PIVOT!L31</f>
        <v>45726</v>
      </c>
      <c r="I34" s="39">
        <f>PIVOT!M31</f>
        <v>45755</v>
      </c>
      <c r="J34" s="15">
        <f>PIVOT!N31</f>
        <v>45759</v>
      </c>
      <c r="K34" s="16">
        <f>PIVOT!O31</f>
        <v>0.1246</v>
      </c>
      <c r="L34" s="17">
        <f>PIVOT!P31</f>
        <v>45478</v>
      </c>
      <c r="M34" s="48">
        <f>PIVOT!Q31</f>
        <v>248</v>
      </c>
      <c r="N34" s="48">
        <f>PIVOT!R31</f>
        <v>3.6133999999999999</v>
      </c>
      <c r="O34" s="48">
        <f>PIVOT!S31</f>
        <v>25.386600000000001</v>
      </c>
      <c r="P34" s="48">
        <f>PIVOT!T31</f>
        <v>4</v>
      </c>
      <c r="Q34" s="49">
        <f>PIVOT!U31</f>
        <v>29</v>
      </c>
    </row>
    <row r="35" spans="2:21" s="10" customFormat="1" x14ac:dyDescent="0.25">
      <c r="B35" s="79" t="str">
        <f>IFERROR(PIVOT!D32,"")</f>
        <v>PROJECT 1 A</v>
      </c>
      <c r="C35" s="59" t="str">
        <f>PIVOT!E32</f>
        <v>231 049BOQ-Q-GEN-001 -4</v>
      </c>
      <c r="D35" s="59" t="str">
        <f>PIVOT!F32</f>
        <v>PEKERJAAN STRUKTUR</v>
      </c>
      <c r="E35" s="59" t="str">
        <f>PIVOT!G32</f>
        <v>PEKERJAAN &amp; DRAINASE</v>
      </c>
      <c r="F35" s="61" t="str">
        <f>PIVOT!H32</f>
        <v>PEKERJAAN PEKERASAAN JALAN MASUK</v>
      </c>
      <c r="G35" s="60" t="str">
        <f>PIVOT!J32</f>
        <v>LOW</v>
      </c>
      <c r="H35" s="38">
        <f>PIVOT!L32</f>
        <v>45565</v>
      </c>
      <c r="I35" s="39">
        <f>PIVOT!M32</f>
        <v>45697</v>
      </c>
      <c r="J35" s="15">
        <f>PIVOT!N32</f>
        <v>45759</v>
      </c>
      <c r="K35" s="16">
        <f>PIVOT!O32</f>
        <v>0</v>
      </c>
      <c r="L35" s="17">
        <f>PIVOT!P32</f>
        <v>45478</v>
      </c>
      <c r="M35" s="48">
        <f>PIVOT!Q32</f>
        <v>87</v>
      </c>
      <c r="N35" s="48">
        <f>PIVOT!R32</f>
        <v>0</v>
      </c>
      <c r="O35" s="48">
        <f>PIVOT!S32</f>
        <v>132</v>
      </c>
      <c r="P35" s="48">
        <f>PIVOT!T32</f>
        <v>62</v>
      </c>
      <c r="Q35" s="49">
        <f>PIVOT!U32</f>
        <v>132</v>
      </c>
      <c r="S35" s="68"/>
    </row>
    <row r="36" spans="2:21" s="10" customFormat="1" x14ac:dyDescent="0.25">
      <c r="B36" s="79" t="str">
        <f>IFERROR(PIVOT!D33,"")</f>
        <v>PROJECT 1 A</v>
      </c>
      <c r="C36" s="59" t="str">
        <f>PIVOT!E33</f>
        <v>231 049BOQ-Q-GEN-001 -4</v>
      </c>
      <c r="D36" s="59" t="str">
        <f>PIVOT!F33</f>
        <v>PEKERJAAN STRUKTUR</v>
      </c>
      <c r="E36" s="59" t="str">
        <f>PIVOT!G33</f>
        <v>PEMBERSIHAN LAHAN</v>
      </c>
      <c r="F36" s="61" t="str">
        <f>PIVOT!H33</f>
        <v>PEMBERSIHAN LAHAN</v>
      </c>
      <c r="G36" s="60" t="str">
        <f>PIVOT!J33</f>
        <v>LOW</v>
      </c>
      <c r="H36" s="38">
        <f>PIVOT!L33</f>
        <v>45478</v>
      </c>
      <c r="I36" s="39">
        <f>PIVOT!M33</f>
        <v>45529</v>
      </c>
      <c r="J36" s="15">
        <f>PIVOT!N33</f>
        <v>45759</v>
      </c>
      <c r="K36" s="16" t="str">
        <f>PIVOT!O33</f>
        <v>(blank)</v>
      </c>
      <c r="L36" s="17">
        <f>PIVOT!P33</f>
        <v>45478</v>
      </c>
      <c r="M36" s="48">
        <f>PIVOT!Q33</f>
        <v>0</v>
      </c>
      <c r="N36" s="48">
        <f>PIVOT!R33</f>
        <v>0</v>
      </c>
      <c r="O36" s="48">
        <f>PIVOT!S33</f>
        <v>51</v>
      </c>
      <c r="P36" s="48">
        <f>PIVOT!T33</f>
        <v>230</v>
      </c>
      <c r="Q36" s="49">
        <f>PIVOT!U33</f>
        <v>51</v>
      </c>
      <c r="R36" s="69"/>
    </row>
    <row r="37" spans="2:21" s="10" customFormat="1" x14ac:dyDescent="0.25">
      <c r="B37" s="79" t="str">
        <f>IFERROR(PIVOT!D34,"")</f>
        <v>PROJECT 1 A</v>
      </c>
      <c r="C37" s="59" t="str">
        <f>PIVOT!E34</f>
        <v>231 049BOQ-Q-GEN-001 -4</v>
      </c>
      <c r="D37" s="59" t="str">
        <f>PIVOT!F34</f>
        <v>PEKERJAAN STRUKTUR</v>
      </c>
      <c r="E37" s="59" t="str">
        <f>PIVOT!G34</f>
        <v>POND AREA</v>
      </c>
      <c r="F37" s="61" t="str">
        <f>PIVOT!H34</f>
        <v>CONTROL ROOM &amp; BLOWER (4 unit)</v>
      </c>
      <c r="G37" s="60" t="str">
        <f>PIVOT!J34</f>
        <v>LOW</v>
      </c>
      <c r="H37" s="38">
        <f>PIVOT!L34</f>
        <v>45698</v>
      </c>
      <c r="I37" s="39">
        <f>PIVOT!M34</f>
        <v>45760</v>
      </c>
      <c r="J37" s="15">
        <f>PIVOT!N34</f>
        <v>45759</v>
      </c>
      <c r="K37" s="16">
        <f>PIVOT!O34</f>
        <v>0</v>
      </c>
      <c r="L37" s="17">
        <f>PIVOT!P34</f>
        <v>45478</v>
      </c>
      <c r="M37" s="48">
        <f>PIVOT!Q34</f>
        <v>220</v>
      </c>
      <c r="N37" s="48">
        <f>PIVOT!R34</f>
        <v>0</v>
      </c>
      <c r="O37" s="48">
        <f>PIVOT!S34</f>
        <v>62</v>
      </c>
      <c r="P37" s="48">
        <f>PIVOT!T34</f>
        <v>-1</v>
      </c>
      <c r="Q37" s="49">
        <f>PIVOT!U34</f>
        <v>62</v>
      </c>
    </row>
    <row r="38" spans="2:21" s="10" customFormat="1" x14ac:dyDescent="0.25">
      <c r="B38" s="79" t="str">
        <f>IFERROR(PIVOT!D35,"")</f>
        <v>PROJECT 1 A</v>
      </c>
      <c r="C38" s="59" t="str">
        <f>PIVOT!E35</f>
        <v>231 049BOQ-Q-GEN-001 -4</v>
      </c>
      <c r="D38" s="59" t="str">
        <f>PIVOT!F35</f>
        <v>PEKERJAAN STRUKTUR</v>
      </c>
      <c r="E38" s="59" t="str">
        <f>PIVOT!G35</f>
        <v>POND AREA</v>
      </c>
      <c r="F38" s="61" t="str">
        <f>PIVOT!H35</f>
        <v>IPAL</v>
      </c>
      <c r="G38" s="60" t="str">
        <f>PIVOT!J35</f>
        <v>MEDIUM</v>
      </c>
      <c r="H38" s="38">
        <f>PIVOT!L35</f>
        <v>45495</v>
      </c>
      <c r="I38" s="39">
        <f>PIVOT!M35</f>
        <v>45788</v>
      </c>
      <c r="J38" s="15">
        <f>PIVOT!N35</f>
        <v>45759</v>
      </c>
      <c r="K38" s="16">
        <f>PIVOT!O35</f>
        <v>0.42799999999999999</v>
      </c>
      <c r="L38" s="17">
        <f>PIVOT!P35</f>
        <v>45478</v>
      </c>
      <c r="M38" s="48">
        <f>PIVOT!Q35</f>
        <v>17</v>
      </c>
      <c r="N38" s="48">
        <f>PIVOT!R35</f>
        <v>125.404</v>
      </c>
      <c r="O38" s="48">
        <f>PIVOT!S35</f>
        <v>167.596</v>
      </c>
      <c r="P38" s="48">
        <f>PIVOT!T35</f>
        <v>-29</v>
      </c>
      <c r="Q38" s="49">
        <f>PIVOT!U35</f>
        <v>293</v>
      </c>
      <c r="S38" s="126" t="s">
        <v>87</v>
      </c>
      <c r="T38" s="70" t="s" vm="1">
        <v>333</v>
      </c>
      <c r="U38" s="70"/>
    </row>
    <row r="39" spans="2:21" s="10" customFormat="1" x14ac:dyDescent="0.25">
      <c r="B39" s="79" t="str">
        <f>IFERROR(PIVOT!D36,"")</f>
        <v>PROJECT 1 A</v>
      </c>
      <c r="C39" s="59" t="str">
        <f>PIVOT!E36</f>
        <v>231 049BOQ-Q-GEN-001 -4</v>
      </c>
      <c r="D39" s="59" t="str">
        <f>PIVOT!F36</f>
        <v>PEKERJAAN STRUKTUR</v>
      </c>
      <c r="E39" s="59" t="str">
        <f>PIVOT!G36</f>
        <v>POND AREA</v>
      </c>
      <c r="F39" s="61" t="str">
        <f>PIVOT!H36</f>
        <v>NURSERY POND (4 unit)</v>
      </c>
      <c r="G39" s="60" t="str">
        <f>PIVOT!J36</f>
        <v>LOW</v>
      </c>
      <c r="H39" s="38">
        <f>PIVOT!L36</f>
        <v>45642</v>
      </c>
      <c r="I39" s="39">
        <f>PIVOT!M36</f>
        <v>45830</v>
      </c>
      <c r="J39" s="15">
        <f>PIVOT!N36</f>
        <v>45759</v>
      </c>
      <c r="K39" s="16">
        <f>PIVOT!O36</f>
        <v>0</v>
      </c>
      <c r="L39" s="17">
        <f>PIVOT!P36</f>
        <v>45478</v>
      </c>
      <c r="M39" s="48">
        <f>PIVOT!Q36</f>
        <v>164</v>
      </c>
      <c r="N39" s="48">
        <f>PIVOT!R36</f>
        <v>0</v>
      </c>
      <c r="O39" s="48">
        <f>PIVOT!S36</f>
        <v>188</v>
      </c>
      <c r="P39" s="48">
        <f>PIVOT!T36</f>
        <v>-71</v>
      </c>
      <c r="Q39" s="49">
        <f>PIVOT!U36</f>
        <v>188</v>
      </c>
    </row>
    <row r="40" spans="2:21" s="10" customFormat="1" x14ac:dyDescent="0.25">
      <c r="B40" s="79" t="str">
        <f>IFERROR(PIVOT!D37,"")</f>
        <v>PROJECT 1 A</v>
      </c>
      <c r="C40" s="59" t="str">
        <f>PIVOT!E37</f>
        <v>231 049BOQ-Q-GEN-001 -4</v>
      </c>
      <c r="D40" s="59" t="str">
        <f>PIVOT!F37</f>
        <v>PEKERJAAN STRUKTUR</v>
      </c>
      <c r="E40" s="59" t="str">
        <f>PIVOT!G37</f>
        <v>POND AREA</v>
      </c>
      <c r="F40" s="61" t="str">
        <f>PIVOT!H37</f>
        <v>OPERATOR HOUSE (2 unit)</v>
      </c>
      <c r="G40" s="60" t="str">
        <f>PIVOT!J37</f>
        <v>LOW</v>
      </c>
      <c r="H40" s="38">
        <f>PIVOT!L37</f>
        <v>45698</v>
      </c>
      <c r="I40" s="39">
        <f>PIVOT!M37</f>
        <v>45767</v>
      </c>
      <c r="J40" s="15">
        <f>PIVOT!N37</f>
        <v>45759</v>
      </c>
      <c r="K40" s="16">
        <f>PIVOT!O37</f>
        <v>0</v>
      </c>
      <c r="L40" s="17">
        <f>PIVOT!P37</f>
        <v>45478</v>
      </c>
      <c r="M40" s="48">
        <f>PIVOT!Q37</f>
        <v>220</v>
      </c>
      <c r="N40" s="48">
        <f>PIVOT!R37</f>
        <v>0</v>
      </c>
      <c r="O40" s="48">
        <f>PIVOT!S37</f>
        <v>69</v>
      </c>
      <c r="P40" s="48">
        <f>PIVOT!T37</f>
        <v>-8</v>
      </c>
      <c r="Q40" s="49">
        <f>PIVOT!U37</f>
        <v>69</v>
      </c>
    </row>
    <row r="41" spans="2:21" s="10" customFormat="1" x14ac:dyDescent="0.25">
      <c r="B41" s="79" t="str">
        <f>IFERROR(PIVOT!D38,"")</f>
        <v>PROJECT 1 A</v>
      </c>
      <c r="C41" s="59" t="str">
        <f>PIVOT!E38</f>
        <v>231 049BOQ-Q-GEN-001 -4</v>
      </c>
      <c r="D41" s="59" t="str">
        <f>PIVOT!F38</f>
        <v>PEKERJAAN STRUKTUR</v>
      </c>
      <c r="E41" s="59" t="str">
        <f>PIVOT!G38</f>
        <v>POND AREA</v>
      </c>
      <c r="F41" s="61" t="str">
        <f>PIVOT!H38</f>
        <v>POND (12 unit)</v>
      </c>
      <c r="G41" s="60" t="str">
        <f>PIVOT!J38</f>
        <v>LOW</v>
      </c>
      <c r="H41" s="38">
        <f>PIVOT!L38</f>
        <v>45495</v>
      </c>
      <c r="I41" s="39">
        <f>PIVOT!M38</f>
        <v>45830</v>
      </c>
      <c r="J41" s="15">
        <f>PIVOT!N38</f>
        <v>45759</v>
      </c>
      <c r="K41" s="16">
        <f>PIVOT!O38</f>
        <v>1.21E-2</v>
      </c>
      <c r="L41" s="17">
        <f>PIVOT!P38</f>
        <v>45478</v>
      </c>
      <c r="M41" s="48">
        <f>PIVOT!Q38</f>
        <v>17</v>
      </c>
      <c r="N41" s="48">
        <f>PIVOT!R38</f>
        <v>4.0534999999999997</v>
      </c>
      <c r="O41" s="48">
        <f>PIVOT!S38</f>
        <v>330.94650000000001</v>
      </c>
      <c r="P41" s="48">
        <f>PIVOT!T38</f>
        <v>-71</v>
      </c>
      <c r="Q41" s="49">
        <f>PIVOT!U38</f>
        <v>335</v>
      </c>
    </row>
    <row r="42" spans="2:21" x14ac:dyDescent="0.25">
      <c r="B42" s="79" t="str">
        <f>IFERROR(PIVOT!D39,"")</f>
        <v>PROJECT 1 A</v>
      </c>
      <c r="C42" s="59" t="str">
        <f>PIVOT!E39</f>
        <v>231 049BOQ-Q-GEN-001 -4</v>
      </c>
      <c r="D42" s="59" t="str">
        <f>PIVOT!F39</f>
        <v>PEKERJAAN STRUKTUR</v>
      </c>
      <c r="E42" s="59" t="str">
        <f>PIVOT!G39</f>
        <v>POND AREA</v>
      </c>
      <c r="F42" s="61" t="str">
        <f>PIVOT!H39</f>
        <v>SKIMER POND (4 unit)</v>
      </c>
      <c r="G42" s="60" t="str">
        <f>PIVOT!J39</f>
        <v>LOW</v>
      </c>
      <c r="H42" s="38">
        <f>PIVOT!L39</f>
        <v>45586</v>
      </c>
      <c r="I42" s="39">
        <f>PIVOT!M39</f>
        <v>45704</v>
      </c>
      <c r="J42" s="15">
        <f>PIVOT!N39</f>
        <v>45759</v>
      </c>
      <c r="K42" s="16">
        <f>PIVOT!O39</f>
        <v>0</v>
      </c>
      <c r="L42" s="17">
        <f>PIVOT!P39</f>
        <v>45478</v>
      </c>
      <c r="M42" s="48">
        <f>PIVOT!Q39</f>
        <v>108</v>
      </c>
      <c r="N42" s="48">
        <f>PIVOT!R39</f>
        <v>0</v>
      </c>
      <c r="O42" s="48">
        <f>PIVOT!S39</f>
        <v>118</v>
      </c>
      <c r="P42" s="48">
        <f>PIVOT!T39</f>
        <v>55</v>
      </c>
      <c r="Q42" s="49">
        <f>PIVOT!U39</f>
        <v>118</v>
      </c>
    </row>
    <row r="43" spans="2:21" x14ac:dyDescent="0.25">
      <c r="B43" s="79" t="str">
        <f>IFERROR(PIVOT!D40,"")</f>
        <v>PROJECT 1 A</v>
      </c>
      <c r="C43" s="59" t="str">
        <f>PIVOT!E40</f>
        <v>231 049BOQ-Q-GEN-001 -4</v>
      </c>
      <c r="D43" s="59" t="str">
        <f>PIVOT!F40</f>
        <v>PEKERJAAN STRUKTUR</v>
      </c>
      <c r="E43" s="59" t="str">
        <f>PIVOT!G40</f>
        <v>SEA WATER INTAKE</v>
      </c>
      <c r="F43" s="61" t="str">
        <f>PIVOT!H40</f>
        <v>SEA WATER INTAKE</v>
      </c>
      <c r="G43" s="60" t="str">
        <f>PIVOT!J40</f>
        <v>MEDIUM</v>
      </c>
      <c r="H43" s="38">
        <f>PIVOT!L40</f>
        <v>45558</v>
      </c>
      <c r="I43" s="39">
        <f>PIVOT!M40</f>
        <v>45648</v>
      </c>
      <c r="J43" s="15">
        <f>PIVOT!N40</f>
        <v>45759</v>
      </c>
      <c r="K43" s="16">
        <f>PIVOT!O40</f>
        <v>0.4572</v>
      </c>
      <c r="L43" s="17">
        <f>PIVOT!P40</f>
        <v>45478</v>
      </c>
      <c r="M43" s="48">
        <f>PIVOT!Q40</f>
        <v>80</v>
      </c>
      <c r="N43" s="48">
        <f>PIVOT!R40</f>
        <v>41.147999999999996</v>
      </c>
      <c r="O43" s="48">
        <f>PIVOT!S40</f>
        <v>48.852000000000004</v>
      </c>
      <c r="P43" s="48">
        <f>PIVOT!T40</f>
        <v>111</v>
      </c>
      <c r="Q43" s="49">
        <f>PIVOT!U40</f>
        <v>90</v>
      </c>
    </row>
    <row r="44" spans="2:21" x14ac:dyDescent="0.25">
      <c r="B44" s="79" t="str">
        <f>IFERROR(PIVOT!D41,"")</f>
        <v>PROJECT 1 A</v>
      </c>
      <c r="C44" s="59" t="str">
        <f>PIVOT!E41</f>
        <v>231 049BOQ-Q-GEN-001 -4</v>
      </c>
      <c r="D44" s="59" t="str">
        <f>PIVOT!F41</f>
        <v>PEKERJAAN ARSITEKTUR</v>
      </c>
      <c r="E44" s="59" t="str">
        <f>PIVOT!G41</f>
        <v>FACILITY AREA</v>
      </c>
      <c r="F44" s="61" t="str">
        <f>PIVOT!H41</f>
        <v>DEEPWELL PUMP ROOM </v>
      </c>
      <c r="G44" s="60" t="str">
        <f>PIVOT!J41</f>
        <v>LOW</v>
      </c>
      <c r="H44" s="38">
        <f>PIVOT!L41</f>
        <v>45530</v>
      </c>
      <c r="I44" s="39">
        <f>PIVOT!M41</f>
        <v>45683</v>
      </c>
      <c r="J44" s="15">
        <f>PIVOT!N41</f>
        <v>45759</v>
      </c>
      <c r="K44" s="16">
        <f>PIVOT!O41</f>
        <v>0</v>
      </c>
      <c r="L44" s="17">
        <f>PIVOT!P41</f>
        <v>45478</v>
      </c>
      <c r="M44" s="48">
        <f>PIVOT!Q41</f>
        <v>52</v>
      </c>
      <c r="N44" s="48">
        <f>PIVOT!R41</f>
        <v>0</v>
      </c>
      <c r="O44" s="48">
        <f>PIVOT!S41</f>
        <v>153</v>
      </c>
      <c r="P44" s="48">
        <f>PIVOT!T41</f>
        <v>76</v>
      </c>
      <c r="Q44" s="49">
        <f>PIVOT!U41</f>
        <v>153</v>
      </c>
    </row>
    <row r="45" spans="2:21" x14ac:dyDescent="0.25">
      <c r="B45" s="79" t="str">
        <f>IFERROR(PIVOT!D42,"")</f>
        <v>PROJECT 1 A</v>
      </c>
      <c r="C45" s="59" t="str">
        <f>PIVOT!E42</f>
        <v>231 049BOQ-Q-GEN-001 -4</v>
      </c>
      <c r="D45" s="59" t="str">
        <f>PIVOT!F42</f>
        <v>PEKERJAAN ARSITEKTUR</v>
      </c>
      <c r="E45" s="59" t="str">
        <f>PIVOT!G42</f>
        <v>FACILITY AREA</v>
      </c>
      <c r="F45" s="61" t="str">
        <f>PIVOT!H42</f>
        <v>POWER HOUSE</v>
      </c>
      <c r="G45" s="60" t="str">
        <f>PIVOT!J42</f>
        <v>LOW</v>
      </c>
      <c r="H45" s="38">
        <f>PIVOT!L42</f>
        <v>45677</v>
      </c>
      <c r="I45" s="39">
        <f>PIVOT!M42</f>
        <v>45823</v>
      </c>
      <c r="J45" s="15">
        <f>PIVOT!N42</f>
        <v>45759</v>
      </c>
      <c r="K45" s="16">
        <f>PIVOT!O42</f>
        <v>0</v>
      </c>
      <c r="L45" s="17">
        <f>PIVOT!P42</f>
        <v>45478</v>
      </c>
      <c r="M45" s="48">
        <f>PIVOT!Q42</f>
        <v>199</v>
      </c>
      <c r="N45" s="48">
        <f>PIVOT!R42</f>
        <v>0</v>
      </c>
      <c r="O45" s="48">
        <f>PIVOT!S42</f>
        <v>146</v>
      </c>
      <c r="P45" s="48">
        <f>PIVOT!T42</f>
        <v>-64</v>
      </c>
      <c r="Q45" s="49">
        <f>PIVOT!U42</f>
        <v>146</v>
      </c>
    </row>
    <row r="46" spans="2:21" x14ac:dyDescent="0.25">
      <c r="B46" s="79" t="str">
        <f>IFERROR(PIVOT!D43,"")</f>
        <v>PROJECT 1 A</v>
      </c>
      <c r="C46" s="59" t="str">
        <f>PIVOT!E43</f>
        <v>231 049BOQ-Q-GEN-001 -4</v>
      </c>
      <c r="D46" s="59" t="str">
        <f>PIVOT!F43</f>
        <v>PEKERJAAN ARSITEKTUR</v>
      </c>
      <c r="E46" s="59" t="str">
        <f>PIVOT!G43</f>
        <v>FACILITY AREA</v>
      </c>
      <c r="F46" s="61" t="str">
        <f>PIVOT!H43</f>
        <v>PUMP HOUSE SWI</v>
      </c>
      <c r="G46" s="60" t="str">
        <f>PIVOT!J43</f>
        <v>LOW</v>
      </c>
      <c r="H46" s="38">
        <f>PIVOT!L43</f>
        <v>45691</v>
      </c>
      <c r="I46" s="39">
        <f>PIVOT!M43</f>
        <v>45725</v>
      </c>
      <c r="J46" s="15">
        <f>PIVOT!N43</f>
        <v>45759</v>
      </c>
      <c r="K46" s="16">
        <f>PIVOT!O43</f>
        <v>0</v>
      </c>
      <c r="L46" s="17">
        <f>PIVOT!P43</f>
        <v>45478</v>
      </c>
      <c r="M46" s="48">
        <f>PIVOT!Q43</f>
        <v>213</v>
      </c>
      <c r="N46" s="48">
        <f>PIVOT!R43</f>
        <v>0</v>
      </c>
      <c r="O46" s="48">
        <f>PIVOT!S43</f>
        <v>34</v>
      </c>
      <c r="P46" s="48">
        <f>PIVOT!T43</f>
        <v>34</v>
      </c>
      <c r="Q46" s="49">
        <f>PIVOT!U43</f>
        <v>34</v>
      </c>
    </row>
    <row r="47" spans="2:21" x14ac:dyDescent="0.25">
      <c r="B47" s="79" t="str">
        <f>IFERROR(PIVOT!D44,"")</f>
        <v>PROJECT 1 A</v>
      </c>
      <c r="C47" s="59" t="str">
        <f>PIVOT!E44</f>
        <v>231 049BOQ-Q-GEN-001 -4</v>
      </c>
      <c r="D47" s="59" t="str">
        <f>PIVOT!F44</f>
        <v>PEKERJAAN ARSITEKTUR</v>
      </c>
      <c r="E47" s="59" t="str">
        <f>PIVOT!G44</f>
        <v>FACILITY AREA</v>
      </c>
      <c r="F47" s="61" t="str">
        <f>PIVOT!H44</f>
        <v>RESEARCH CENTER ROOM</v>
      </c>
      <c r="G47" s="60" t="str">
        <f>PIVOT!J44</f>
        <v>LOW</v>
      </c>
      <c r="H47" s="38">
        <f>PIVOT!L44</f>
        <v>45789</v>
      </c>
      <c r="I47" s="39">
        <f>PIVOT!M44</f>
        <v>45830</v>
      </c>
      <c r="J47" s="15">
        <f>PIVOT!N44</f>
        <v>45759</v>
      </c>
      <c r="K47" s="16">
        <f>PIVOT!O44</f>
        <v>0</v>
      </c>
      <c r="L47" s="17">
        <f>PIVOT!P44</f>
        <v>45478</v>
      </c>
      <c r="M47" s="48">
        <f>PIVOT!Q44</f>
        <v>311</v>
      </c>
      <c r="N47" s="48">
        <f>PIVOT!R44</f>
        <v>0</v>
      </c>
      <c r="O47" s="48">
        <f>PIVOT!S44</f>
        <v>41</v>
      </c>
      <c r="P47" s="48">
        <f>PIVOT!T44</f>
        <v>-71</v>
      </c>
      <c r="Q47" s="49">
        <f>PIVOT!U44</f>
        <v>41</v>
      </c>
    </row>
    <row r="48" spans="2:21" x14ac:dyDescent="0.25">
      <c r="B48" s="79" t="str">
        <f>IFERROR(PIVOT!D45,"")</f>
        <v>PROJECT 1 A</v>
      </c>
      <c r="C48" s="59" t="str">
        <f>PIVOT!E45</f>
        <v>231 049BOQ-Q-GEN-001 -4</v>
      </c>
      <c r="D48" s="59" t="str">
        <f>PIVOT!F45</f>
        <v>PEKERJAAN ARSITEKTUR</v>
      </c>
      <c r="E48" s="59" t="str">
        <f>PIVOT!G45</f>
        <v>POND AREA</v>
      </c>
      <c r="F48" s="61" t="str">
        <f>PIVOT!H45</f>
        <v>CONTROL ROOM &amp; BLOWER HOUSE (4 UNIT)‐</v>
      </c>
      <c r="G48" s="60" t="str">
        <f>PIVOT!J45</f>
        <v>LOW</v>
      </c>
      <c r="H48" s="38">
        <f>PIVOT!L45</f>
        <v>45712</v>
      </c>
      <c r="I48" s="39">
        <f>PIVOT!M45</f>
        <v>45767</v>
      </c>
      <c r="J48" s="15">
        <f>PIVOT!N45</f>
        <v>45759</v>
      </c>
      <c r="K48" s="16">
        <f>PIVOT!O45</f>
        <v>0</v>
      </c>
      <c r="L48" s="17">
        <f>PIVOT!P45</f>
        <v>45478</v>
      </c>
      <c r="M48" s="48">
        <f>PIVOT!Q45</f>
        <v>234</v>
      </c>
      <c r="N48" s="48">
        <f>PIVOT!R45</f>
        <v>0</v>
      </c>
      <c r="O48" s="48">
        <f>PIVOT!S45</f>
        <v>55</v>
      </c>
      <c r="P48" s="48">
        <f>PIVOT!T45</f>
        <v>-8</v>
      </c>
      <c r="Q48" s="49">
        <f>PIVOT!U45</f>
        <v>55</v>
      </c>
    </row>
    <row r="49" spans="2:17" x14ac:dyDescent="0.25">
      <c r="B49" s="79" t="str">
        <f>IFERROR(PIVOT!D46,"")</f>
        <v>PROJECT 1 A</v>
      </c>
      <c r="C49" s="59" t="str">
        <f>PIVOT!E46</f>
        <v>231 049BOQ-Q-GEN-001 -4</v>
      </c>
      <c r="D49" s="59" t="str">
        <f>PIVOT!F46</f>
        <v>PEKERJAAN ARSITEKTUR</v>
      </c>
      <c r="E49" s="59" t="str">
        <f>PIVOT!G46</f>
        <v>POND AREA</v>
      </c>
      <c r="F49" s="61" t="str">
        <f>PIVOT!H46</f>
        <v>OPERATOR HOUSE (2 UNIT)‐</v>
      </c>
      <c r="G49" s="60" t="str">
        <f>PIVOT!J46</f>
        <v>LOW</v>
      </c>
      <c r="H49" s="38">
        <f>PIVOT!L46</f>
        <v>45649</v>
      </c>
      <c r="I49" s="39">
        <f>PIVOT!M46</f>
        <v>45760</v>
      </c>
      <c r="J49" s="15">
        <f>PIVOT!N46</f>
        <v>45759</v>
      </c>
      <c r="K49" s="16">
        <f>PIVOT!O46</f>
        <v>0</v>
      </c>
      <c r="L49" s="17">
        <f>PIVOT!P46</f>
        <v>45478</v>
      </c>
      <c r="M49" s="48">
        <f>PIVOT!Q46</f>
        <v>171</v>
      </c>
      <c r="N49" s="48">
        <f>PIVOT!R46</f>
        <v>0</v>
      </c>
      <c r="O49" s="48">
        <f>PIVOT!S46</f>
        <v>111</v>
      </c>
      <c r="P49" s="48">
        <f>PIVOT!T46</f>
        <v>-1</v>
      </c>
      <c r="Q49" s="49">
        <f>PIVOT!U46</f>
        <v>111</v>
      </c>
    </row>
    <row r="50" spans="2:17" x14ac:dyDescent="0.25">
      <c r="B50" s="79" t="str">
        <f>IFERROR(PIVOT!D47,"")</f>
        <v>PROJECT 1 A</v>
      </c>
      <c r="C50" s="59" t="str">
        <f>PIVOT!E47</f>
        <v>231 049BOQ-Q-GEN-001 -4</v>
      </c>
      <c r="D50" s="59" t="str">
        <f>PIVOT!F47</f>
        <v>PEKERJAAN ELEKTRIKAL</v>
      </c>
      <c r="E50" s="59" t="str">
        <f>PIVOT!G47</f>
        <v>FACILITY AREA</v>
      </c>
      <c r="F50" s="61" t="str">
        <f>PIVOT!H47</f>
        <v>CONTROL ROOM &amp; BLOWER HOUSE 1 s/d 4</v>
      </c>
      <c r="G50" s="60" t="str">
        <f>PIVOT!J47</f>
        <v>LOW</v>
      </c>
      <c r="H50" s="38">
        <f>PIVOT!L47</f>
        <v>45712</v>
      </c>
      <c r="I50" s="39">
        <f>PIVOT!M47</f>
        <v>45774</v>
      </c>
      <c r="J50" s="15">
        <f>PIVOT!N47</f>
        <v>45759</v>
      </c>
      <c r="K50" s="16">
        <f>PIVOT!O47</f>
        <v>0</v>
      </c>
      <c r="L50" s="17">
        <f>PIVOT!P47</f>
        <v>45478</v>
      </c>
      <c r="M50" s="48">
        <f>PIVOT!Q47</f>
        <v>234</v>
      </c>
      <c r="N50" s="48">
        <f>PIVOT!R47</f>
        <v>0</v>
      </c>
      <c r="O50" s="48">
        <f>PIVOT!S47</f>
        <v>62</v>
      </c>
      <c r="P50" s="48">
        <f>PIVOT!T47</f>
        <v>-15</v>
      </c>
      <c r="Q50" s="49">
        <f>PIVOT!U47</f>
        <v>62</v>
      </c>
    </row>
    <row r="51" spans="2:17" x14ac:dyDescent="0.25">
      <c r="B51" s="79" t="str">
        <f>IFERROR(PIVOT!D48,"")</f>
        <v>PROJECT 1 A</v>
      </c>
      <c r="C51" s="59" t="str">
        <f>PIVOT!E48</f>
        <v>231 049BOQ-Q-GEN-001 -4</v>
      </c>
      <c r="D51" s="59" t="str">
        <f>PIVOT!F48</f>
        <v>PEKERJAAN ELEKTRIKAL</v>
      </c>
      <c r="E51" s="59" t="str">
        <f>PIVOT!G48</f>
        <v>FACILITY AREA</v>
      </c>
      <c r="F51" s="61" t="str">
        <f>PIVOT!H48</f>
        <v>DEEP WELL PUMP ROOM</v>
      </c>
      <c r="G51" s="60" t="str">
        <f>PIVOT!J48</f>
        <v>LOW</v>
      </c>
      <c r="H51" s="38">
        <f>PIVOT!L48</f>
        <v>45579</v>
      </c>
      <c r="I51" s="39">
        <f>PIVOT!M48</f>
        <v>45725</v>
      </c>
      <c r="J51" s="15">
        <f>PIVOT!N48</f>
        <v>45759</v>
      </c>
      <c r="K51" s="16">
        <f>PIVOT!O48</f>
        <v>0</v>
      </c>
      <c r="L51" s="17">
        <f>PIVOT!P48</f>
        <v>45478</v>
      </c>
      <c r="M51" s="48">
        <f>PIVOT!Q48</f>
        <v>101</v>
      </c>
      <c r="N51" s="48">
        <f>PIVOT!R48</f>
        <v>0</v>
      </c>
      <c r="O51" s="48">
        <f>PIVOT!S48</f>
        <v>146</v>
      </c>
      <c r="P51" s="48">
        <f>PIVOT!T48</f>
        <v>34</v>
      </c>
      <c r="Q51" s="49">
        <f>PIVOT!U48</f>
        <v>146</v>
      </c>
    </row>
    <row r="52" spans="2:17" x14ac:dyDescent="0.25">
      <c r="B52" s="79" t="str">
        <f>IFERROR(PIVOT!D49,"")</f>
        <v>PROJECT 1 A</v>
      </c>
      <c r="C52" s="59" t="str">
        <f>PIVOT!E49</f>
        <v>231 049BOQ-Q-GEN-001 -4</v>
      </c>
      <c r="D52" s="59" t="str">
        <f>PIVOT!F49</f>
        <v>PEKERJAAN ELEKTRIKAL</v>
      </c>
      <c r="E52" s="59" t="str">
        <f>PIVOT!G49</f>
        <v>FACILITY AREA</v>
      </c>
      <c r="F52" s="61" t="str">
        <f>PIVOT!H49</f>
        <v>OPERATOR HOUSE  1 s/d 2</v>
      </c>
      <c r="G52" s="60" t="str">
        <f>PIVOT!J49</f>
        <v>LOW</v>
      </c>
      <c r="H52" s="38">
        <f>PIVOT!L49</f>
        <v>45705</v>
      </c>
      <c r="I52" s="39">
        <f>PIVOT!M49</f>
        <v>45725</v>
      </c>
      <c r="J52" s="15">
        <f>PIVOT!N49</f>
        <v>45759</v>
      </c>
      <c r="K52" s="16">
        <f>PIVOT!O49</f>
        <v>0</v>
      </c>
      <c r="L52" s="17">
        <f>PIVOT!P49</f>
        <v>45478</v>
      </c>
      <c r="M52" s="48">
        <f>PIVOT!Q49</f>
        <v>227</v>
      </c>
      <c r="N52" s="48">
        <f>PIVOT!R49</f>
        <v>0</v>
      </c>
      <c r="O52" s="48">
        <f>PIVOT!S49</f>
        <v>20</v>
      </c>
      <c r="P52" s="48">
        <f>PIVOT!T49</f>
        <v>34</v>
      </c>
      <c r="Q52" s="49">
        <f>PIVOT!U49</f>
        <v>20</v>
      </c>
    </row>
    <row r="53" spans="2:17" x14ac:dyDescent="0.25">
      <c r="B53" s="79" t="str">
        <f>IFERROR(PIVOT!D50,"")</f>
        <v>PROJECT 1 A</v>
      </c>
      <c r="C53" s="59" t="str">
        <f>PIVOT!E50</f>
        <v>231 049BOQ-Q-GEN-001 -4</v>
      </c>
      <c r="D53" s="59" t="str">
        <f>PIVOT!F50</f>
        <v>PEKERJAAN ELEKTRIKAL</v>
      </c>
      <c r="E53" s="59" t="str">
        <f>PIVOT!G50</f>
        <v>FACILITY AREA</v>
      </c>
      <c r="F53" s="61" t="str">
        <f>PIVOT!H50</f>
        <v>POWER HOUSE</v>
      </c>
      <c r="G53" s="60" t="str">
        <f>PIVOT!J50</f>
        <v>LOW</v>
      </c>
      <c r="H53" s="38">
        <f>PIVOT!L50</f>
        <v>45649</v>
      </c>
      <c r="I53" s="39">
        <f>PIVOT!M50</f>
        <v>45683</v>
      </c>
      <c r="J53" s="15">
        <f>PIVOT!N50</f>
        <v>45759</v>
      </c>
      <c r="K53" s="16">
        <f>PIVOT!O50</f>
        <v>0.1056</v>
      </c>
      <c r="L53" s="17">
        <f>PIVOT!P50</f>
        <v>45478</v>
      </c>
      <c r="M53" s="48">
        <f>PIVOT!Q50</f>
        <v>171</v>
      </c>
      <c r="N53" s="48">
        <f>PIVOT!R50</f>
        <v>3.5903999999999998</v>
      </c>
      <c r="O53" s="48">
        <f>PIVOT!S50</f>
        <v>30.409600000000001</v>
      </c>
      <c r="P53" s="48">
        <f>PIVOT!T50</f>
        <v>76</v>
      </c>
      <c r="Q53" s="49">
        <f>PIVOT!U50</f>
        <v>34</v>
      </c>
    </row>
    <row r="54" spans="2:17" x14ac:dyDescent="0.25">
      <c r="B54" s="79" t="str">
        <f>IFERROR(PIVOT!D51,"")</f>
        <v>PROJECT 1 A</v>
      </c>
      <c r="C54" s="59" t="str">
        <f>PIVOT!E51</f>
        <v>231 049BOQ-Q-GEN-001 -4</v>
      </c>
      <c r="D54" s="59" t="str">
        <f>PIVOT!F51</f>
        <v>PEKERJAAN ELEKTRIKAL</v>
      </c>
      <c r="E54" s="59" t="str">
        <f>PIVOT!G51</f>
        <v>FACILITY AREA</v>
      </c>
      <c r="F54" s="61" t="str">
        <f>PIVOT!H51</f>
        <v>RESEARCH CENTER ROOM &amp; SWI‐</v>
      </c>
      <c r="G54" s="60" t="str">
        <f>PIVOT!J51</f>
        <v>LOW</v>
      </c>
      <c r="H54" s="38">
        <f>PIVOT!L51</f>
        <v>45733</v>
      </c>
      <c r="I54" s="39">
        <f>PIVOT!M51</f>
        <v>45872</v>
      </c>
      <c r="J54" s="15">
        <f>PIVOT!N51</f>
        <v>45759</v>
      </c>
      <c r="K54" s="16">
        <f>PIVOT!O51</f>
        <v>0</v>
      </c>
      <c r="L54" s="17">
        <f>PIVOT!P51</f>
        <v>45478</v>
      </c>
      <c r="M54" s="48">
        <f>PIVOT!Q51</f>
        <v>255</v>
      </c>
      <c r="N54" s="48">
        <f>PIVOT!R51</f>
        <v>0</v>
      </c>
      <c r="O54" s="48">
        <f>PIVOT!S51</f>
        <v>139</v>
      </c>
      <c r="P54" s="48">
        <f>PIVOT!T51</f>
        <v>-113</v>
      </c>
      <c r="Q54" s="49">
        <f>PIVOT!U51</f>
        <v>139</v>
      </c>
    </row>
    <row r="55" spans="2:17" x14ac:dyDescent="0.25">
      <c r="B55" s="79" t="str">
        <f>IFERROR(PIVOT!D52,"")</f>
        <v>PROJECT 1 A</v>
      </c>
      <c r="C55" s="59" t="str">
        <f>PIVOT!E52</f>
        <v>231 049BOQ-Q-GEN-001 -4</v>
      </c>
      <c r="D55" s="59" t="str">
        <f>PIVOT!F52</f>
        <v>PEKERJAAN ELEKTRIKAL</v>
      </c>
      <c r="E55" s="59" t="str">
        <f>PIVOT!G52</f>
        <v>GENERAL</v>
      </c>
      <c r="F55" s="61" t="str">
        <f>PIVOT!H52</f>
        <v>GENERAL</v>
      </c>
      <c r="G55" s="60" t="str">
        <f>PIVOT!J52</f>
        <v>LOW</v>
      </c>
      <c r="H55" s="38">
        <f>PIVOT!L52</f>
        <v>45670</v>
      </c>
      <c r="I55" s="39">
        <f>PIVOT!M52</f>
        <v>45837</v>
      </c>
      <c r="J55" s="15">
        <f>PIVOT!N52</f>
        <v>45759</v>
      </c>
      <c r="K55" s="16">
        <f>PIVOT!O52</f>
        <v>4.7800000000000002E-2</v>
      </c>
      <c r="L55" s="17">
        <f>PIVOT!P52</f>
        <v>45478</v>
      </c>
      <c r="M55" s="48">
        <f>PIVOT!Q52</f>
        <v>192</v>
      </c>
      <c r="N55" s="48">
        <f>PIVOT!R52</f>
        <v>7.9826000000000006</v>
      </c>
      <c r="O55" s="48">
        <f>PIVOT!S52</f>
        <v>159.01740000000001</v>
      </c>
      <c r="P55" s="48">
        <f>PIVOT!T52</f>
        <v>-78</v>
      </c>
      <c r="Q55" s="49">
        <f>PIVOT!U52</f>
        <v>167</v>
      </c>
    </row>
    <row r="56" spans="2:17" x14ac:dyDescent="0.25">
      <c r="B56" s="79" t="str">
        <f>IFERROR(PIVOT!D53,"")</f>
        <v>PROJECT 1 A</v>
      </c>
      <c r="C56" s="59" t="str">
        <f>PIVOT!E53</f>
        <v>231 049BOQ-Q-GEN-001 -4</v>
      </c>
      <c r="D56" s="59" t="str">
        <f>PIVOT!F53</f>
        <v>PEKERJAAN ELEKTRIKAL</v>
      </c>
      <c r="E56" s="59" t="str">
        <f>PIVOT!G53</f>
        <v>POND</v>
      </c>
      <c r="F56" s="61" t="str">
        <f>PIVOT!H53</f>
        <v>GENERAL AREA POND</v>
      </c>
      <c r="G56" s="60" t="str">
        <f>PIVOT!J53</f>
        <v>LOW</v>
      </c>
      <c r="H56" s="38">
        <f>PIVOT!L53</f>
        <v>45698</v>
      </c>
      <c r="I56" s="39">
        <f>PIVOT!M53</f>
        <v>45788</v>
      </c>
      <c r="J56" s="15">
        <f>PIVOT!N53</f>
        <v>45759</v>
      </c>
      <c r="K56" s="16">
        <f>PIVOT!O53</f>
        <v>0.21909999999999999</v>
      </c>
      <c r="L56" s="17">
        <f>PIVOT!P53</f>
        <v>45478</v>
      </c>
      <c r="M56" s="48">
        <f>PIVOT!Q53</f>
        <v>220</v>
      </c>
      <c r="N56" s="48">
        <f>PIVOT!R53</f>
        <v>19.718999999999998</v>
      </c>
      <c r="O56" s="48">
        <f>PIVOT!S53</f>
        <v>70.281000000000006</v>
      </c>
      <c r="P56" s="48">
        <f>PIVOT!T53</f>
        <v>-29</v>
      </c>
      <c r="Q56" s="49">
        <f>PIVOT!U53</f>
        <v>90</v>
      </c>
    </row>
    <row r="57" spans="2:17" x14ac:dyDescent="0.25">
      <c r="B57" s="79" t="str">
        <f>IFERROR(PIVOT!D54,"")</f>
        <v>PROJECT 1 A</v>
      </c>
      <c r="C57" s="59" t="str">
        <f>PIVOT!E54</f>
        <v>231 049BOQ-Q-GEN-001 -4</v>
      </c>
      <c r="D57" s="59" t="str">
        <f>PIVOT!F54</f>
        <v>PEKERJAAN ELEKTRIKAL</v>
      </c>
      <c r="E57" s="59" t="str">
        <f>PIVOT!G54</f>
        <v>POND</v>
      </c>
      <c r="F57" s="61" t="str">
        <f>PIVOT!H54</f>
        <v>POND BLOCK 1‐C.1 s/d 2‐C.2 (typical)</v>
      </c>
      <c r="G57" s="60" t="str">
        <f>PIVOT!J54</f>
        <v>LOW</v>
      </c>
      <c r="H57" s="38">
        <f>PIVOT!L54</f>
        <v>45642</v>
      </c>
      <c r="I57" s="39">
        <f>PIVOT!M54</f>
        <v>45879</v>
      </c>
      <c r="J57" s="15">
        <f>PIVOT!N54</f>
        <v>45759</v>
      </c>
      <c r="K57" s="16">
        <f>PIVOT!O54</f>
        <v>0</v>
      </c>
      <c r="L57" s="17">
        <f>PIVOT!P54</f>
        <v>45478</v>
      </c>
      <c r="M57" s="48">
        <f>PIVOT!Q54</f>
        <v>164</v>
      </c>
      <c r="N57" s="48">
        <f>PIVOT!R54</f>
        <v>0</v>
      </c>
      <c r="O57" s="48">
        <f>PIVOT!S54</f>
        <v>237</v>
      </c>
      <c r="P57" s="48">
        <f>PIVOT!T54</f>
        <v>-120</v>
      </c>
      <c r="Q57" s="49">
        <f>PIVOT!U54</f>
        <v>237</v>
      </c>
    </row>
    <row r="58" spans="2:17" x14ac:dyDescent="0.25">
      <c r="B58" s="79" t="str">
        <f>IFERROR(PIVOT!D55,"")</f>
        <v>PROJECT 1 B</v>
      </c>
      <c r="C58" s="59" t="str">
        <f>PIVOT!E55</f>
        <v>231049-BOQ-Q-GEN-002-4 </v>
      </c>
      <c r="D58" s="59" t="str">
        <f>PIVOT!F55</f>
        <v>PEKERJAAN  ELEKTRIKAL</v>
      </c>
      <c r="E58" s="59" t="str">
        <f>PIVOT!G55</f>
        <v>FACILITY AREA</v>
      </c>
      <c r="F58" s="61" t="str">
        <f>PIVOT!H55</f>
        <v>DORMITORY FEMALE</v>
      </c>
      <c r="G58" s="60" t="str">
        <f>PIVOT!J55</f>
        <v>LOW</v>
      </c>
      <c r="H58" s="38">
        <f>PIVOT!L55</f>
        <v>45901</v>
      </c>
      <c r="I58" s="39">
        <f>PIVOT!M55</f>
        <v>45893</v>
      </c>
      <c r="J58" s="15">
        <f>PIVOT!N55</f>
        <v>45759</v>
      </c>
      <c r="K58" s="16">
        <f>PIVOT!O55</f>
        <v>0</v>
      </c>
      <c r="L58" s="17">
        <f>PIVOT!P55</f>
        <v>45505</v>
      </c>
      <c r="M58" s="48">
        <f>PIVOT!Q55</f>
        <v>396</v>
      </c>
      <c r="N58" s="48">
        <f>PIVOT!R55</f>
        <v>0</v>
      </c>
      <c r="O58" s="48">
        <f>PIVOT!S55</f>
        <v>-8</v>
      </c>
      <c r="P58" s="48">
        <f>PIVOT!T55</f>
        <v>-134</v>
      </c>
      <c r="Q58" s="49">
        <f>PIVOT!U55</f>
        <v>-8</v>
      </c>
    </row>
    <row r="59" spans="2:17" x14ac:dyDescent="0.25">
      <c r="B59" s="79" t="str">
        <f>IFERROR(PIVOT!D56,"")</f>
        <v>PROJECT 1 B</v>
      </c>
      <c r="C59" s="59" t="str">
        <f>PIVOT!E56</f>
        <v>231049-BOQ-Q-GEN-002-4 </v>
      </c>
      <c r="D59" s="59" t="str">
        <f>PIVOT!F56</f>
        <v>PEKERJAAN  ELEKTRIKAL</v>
      </c>
      <c r="E59" s="59" t="str">
        <f>PIVOT!G56</f>
        <v>FACILITY AREA</v>
      </c>
      <c r="F59" s="61" t="str">
        <f>PIVOT!H56</f>
        <v>DORMITORY MALE</v>
      </c>
      <c r="G59" s="60" t="str">
        <f>PIVOT!J56</f>
        <v>LOW</v>
      </c>
      <c r="H59" s="38">
        <f>PIVOT!L56</f>
        <v>45901</v>
      </c>
      <c r="I59" s="39">
        <f>PIVOT!M56</f>
        <v>45930</v>
      </c>
      <c r="J59" s="15">
        <f>PIVOT!N56</f>
        <v>45759</v>
      </c>
      <c r="K59" s="16">
        <f>PIVOT!O56</f>
        <v>0</v>
      </c>
      <c r="L59" s="17">
        <f>PIVOT!P56</f>
        <v>45505</v>
      </c>
      <c r="M59" s="48">
        <f>PIVOT!Q56</f>
        <v>396</v>
      </c>
      <c r="N59" s="48">
        <f>PIVOT!R56</f>
        <v>0</v>
      </c>
      <c r="O59" s="48">
        <f>PIVOT!S56</f>
        <v>29</v>
      </c>
      <c r="P59" s="48">
        <f>PIVOT!T56</f>
        <v>-171</v>
      </c>
      <c r="Q59" s="49">
        <f>PIVOT!U56</f>
        <v>29</v>
      </c>
    </row>
    <row r="60" spans="2:17" x14ac:dyDescent="0.25">
      <c r="B60" s="79" t="str">
        <f>IFERROR(PIVOT!D57,"")</f>
        <v>PROJECT 1 B</v>
      </c>
      <c r="C60" s="59" t="str">
        <f>PIVOT!E57</f>
        <v>231049-BOQ-Q-GEN-002-4 </v>
      </c>
      <c r="D60" s="59" t="str">
        <f>PIVOT!F57</f>
        <v>PEKERJAAN  ELEKTRIKAL</v>
      </c>
      <c r="E60" s="59" t="str">
        <f>PIVOT!G57</f>
        <v>FACILITY AREA</v>
      </c>
      <c r="F60" s="61" t="str">
        <f>PIVOT!H57</f>
        <v>FAMILY STAFF HOUSE</v>
      </c>
      <c r="G60" s="60" t="str">
        <f>PIVOT!J57</f>
        <v>LOW</v>
      </c>
      <c r="H60" s="38">
        <f>PIVOT!L57</f>
        <v>45922</v>
      </c>
      <c r="I60" s="39">
        <f>PIVOT!M57</f>
        <v>45930</v>
      </c>
      <c r="J60" s="15">
        <f>PIVOT!N57</f>
        <v>45759</v>
      </c>
      <c r="K60" s="16">
        <f>PIVOT!O57</f>
        <v>0</v>
      </c>
      <c r="L60" s="17">
        <f>PIVOT!P57</f>
        <v>45505</v>
      </c>
      <c r="M60" s="48">
        <f>PIVOT!Q57</f>
        <v>417</v>
      </c>
      <c r="N60" s="48">
        <f>PIVOT!R57</f>
        <v>0</v>
      </c>
      <c r="O60" s="48">
        <f>PIVOT!S57</f>
        <v>8</v>
      </c>
      <c r="P60" s="48">
        <f>PIVOT!T57</f>
        <v>-171</v>
      </c>
      <c r="Q60" s="49">
        <f>PIVOT!U57</f>
        <v>8</v>
      </c>
    </row>
    <row r="61" spans="2:17" x14ac:dyDescent="0.25">
      <c r="B61" s="79" t="str">
        <f>IFERROR(PIVOT!D58,"")</f>
        <v>PROJECT 1 B</v>
      </c>
      <c r="C61" s="59" t="str">
        <f>PIVOT!E58</f>
        <v>231049-BOQ-Q-GEN-002-4 </v>
      </c>
      <c r="D61" s="59" t="str">
        <f>PIVOT!F58</f>
        <v>PEKERJAAN  ELEKTRIKAL</v>
      </c>
      <c r="E61" s="59" t="str">
        <f>PIVOT!G58</f>
        <v>FACILITY AREA</v>
      </c>
      <c r="F61" s="61" t="str">
        <f>PIVOT!H58</f>
        <v>FEED WAREHOUSE</v>
      </c>
      <c r="G61" s="60" t="str">
        <f>PIVOT!J58</f>
        <v>LOW</v>
      </c>
      <c r="H61" s="38">
        <f>PIVOT!L58</f>
        <v>45845</v>
      </c>
      <c r="I61" s="39">
        <f>PIVOT!M58</f>
        <v>45865</v>
      </c>
      <c r="J61" s="15">
        <f>PIVOT!N58</f>
        <v>45759</v>
      </c>
      <c r="K61" s="16">
        <f>PIVOT!O58</f>
        <v>0</v>
      </c>
      <c r="L61" s="17">
        <f>PIVOT!P58</f>
        <v>45505</v>
      </c>
      <c r="M61" s="48">
        <f>PIVOT!Q58</f>
        <v>340</v>
      </c>
      <c r="N61" s="48">
        <f>PIVOT!R58</f>
        <v>0</v>
      </c>
      <c r="O61" s="48">
        <f>PIVOT!S58</f>
        <v>20</v>
      </c>
      <c r="P61" s="48">
        <f>PIVOT!T58</f>
        <v>-106</v>
      </c>
      <c r="Q61" s="49">
        <f>PIVOT!U58</f>
        <v>20</v>
      </c>
    </row>
    <row r="62" spans="2:17" x14ac:dyDescent="0.25">
      <c r="B62" s="79" t="str">
        <f>IFERROR(PIVOT!D59,"")</f>
        <v>PROJECT 1 B</v>
      </c>
      <c r="C62" s="59" t="str">
        <f>PIVOT!E59</f>
        <v>231049-BOQ-Q-GEN-002-4 </v>
      </c>
      <c r="D62" s="59" t="str">
        <f>PIVOT!F59</f>
        <v>PEKERJAAN  ELEKTRIKAL</v>
      </c>
      <c r="E62" s="59" t="str">
        <f>PIVOT!G59</f>
        <v>FACILITY AREA</v>
      </c>
      <c r="F62" s="61" t="str">
        <f>PIVOT!H59</f>
        <v>GARDU HUB</v>
      </c>
      <c r="G62" s="60" t="str">
        <f>PIVOT!J59</f>
        <v>LOW</v>
      </c>
      <c r="H62" s="38">
        <f>PIVOT!L59</f>
        <v>45838</v>
      </c>
      <c r="I62" s="39">
        <f>PIVOT!M59</f>
        <v>45851</v>
      </c>
      <c r="J62" s="15">
        <f>PIVOT!N59</f>
        <v>45759</v>
      </c>
      <c r="K62" s="16">
        <f>PIVOT!O59</f>
        <v>0</v>
      </c>
      <c r="L62" s="17">
        <f>PIVOT!P59</f>
        <v>45505</v>
      </c>
      <c r="M62" s="48">
        <f>PIVOT!Q59</f>
        <v>333</v>
      </c>
      <c r="N62" s="48">
        <f>PIVOT!R59</f>
        <v>0</v>
      </c>
      <c r="O62" s="48">
        <f>PIVOT!S59</f>
        <v>13</v>
      </c>
      <c r="P62" s="48">
        <f>PIVOT!T59</f>
        <v>-92</v>
      </c>
      <c r="Q62" s="49">
        <f>PIVOT!U59</f>
        <v>13</v>
      </c>
    </row>
    <row r="63" spans="2:17" x14ac:dyDescent="0.25">
      <c r="B63" s="79" t="str">
        <f>IFERROR(PIVOT!D60,"")</f>
        <v>PROJECT 1 B</v>
      </c>
      <c r="C63" s="59" t="str">
        <f>PIVOT!E60</f>
        <v>231049-BOQ-Q-GEN-002-4 </v>
      </c>
      <c r="D63" s="59" t="str">
        <f>PIVOT!F60</f>
        <v>PEKERJAAN  ELEKTRIKAL</v>
      </c>
      <c r="E63" s="59" t="str">
        <f>PIVOT!G60</f>
        <v>FACILITY AREA</v>
      </c>
      <c r="F63" s="61" t="str">
        <f>PIVOT!H60</f>
        <v>GAZEBOO</v>
      </c>
      <c r="G63" s="60" t="str">
        <f>PIVOT!J60</f>
        <v>LOW</v>
      </c>
      <c r="H63" s="38">
        <f>PIVOT!L60</f>
        <v>45845</v>
      </c>
      <c r="I63" s="39">
        <f>PIVOT!M60</f>
        <v>45872</v>
      </c>
      <c r="J63" s="15">
        <f>PIVOT!N60</f>
        <v>45759</v>
      </c>
      <c r="K63" s="16">
        <f>PIVOT!O60</f>
        <v>0</v>
      </c>
      <c r="L63" s="17">
        <f>PIVOT!P60</f>
        <v>45505</v>
      </c>
      <c r="M63" s="48">
        <f>PIVOT!Q60</f>
        <v>340</v>
      </c>
      <c r="N63" s="48">
        <f>PIVOT!R60</f>
        <v>0</v>
      </c>
      <c r="O63" s="48">
        <f>PIVOT!S60</f>
        <v>27</v>
      </c>
      <c r="P63" s="48">
        <f>PIVOT!T60</f>
        <v>-113</v>
      </c>
      <c r="Q63" s="49">
        <f>PIVOT!U60</f>
        <v>27</v>
      </c>
    </row>
    <row r="64" spans="2:17" x14ac:dyDescent="0.25">
      <c r="B64" s="79" t="str">
        <f>IFERROR(PIVOT!D61,"")</f>
        <v>PROJECT 1 B</v>
      </c>
      <c r="C64" s="59" t="str">
        <f>PIVOT!E61</f>
        <v>231049-BOQ-Q-GEN-002-4 </v>
      </c>
      <c r="D64" s="59" t="str">
        <f>PIVOT!F61</f>
        <v>PEKERJAAN  ELEKTRIKAL</v>
      </c>
      <c r="E64" s="59" t="str">
        <f>PIVOT!G61</f>
        <v>FACILITY AREA</v>
      </c>
      <c r="F64" s="61" t="str">
        <f>PIVOT!H61</f>
        <v>GUARD HOUSE 1</v>
      </c>
      <c r="G64" s="60" t="str">
        <f>PIVOT!J61</f>
        <v>HIGH</v>
      </c>
      <c r="H64" s="38">
        <f>PIVOT!L61</f>
        <v>45516</v>
      </c>
      <c r="I64" s="39">
        <f>PIVOT!M61</f>
        <v>45942</v>
      </c>
      <c r="J64" s="15">
        <f>PIVOT!N61</f>
        <v>45759</v>
      </c>
      <c r="K64" s="16">
        <f>PIVOT!O61</f>
        <v>1</v>
      </c>
      <c r="L64" s="17">
        <f>PIVOT!P61</f>
        <v>45505</v>
      </c>
      <c r="M64" s="48">
        <f>PIVOT!Q61</f>
        <v>11</v>
      </c>
      <c r="N64" s="48">
        <f>PIVOT!R61</f>
        <v>426</v>
      </c>
      <c r="O64" s="48">
        <f>PIVOT!S61</f>
        <v>0</v>
      </c>
      <c r="P64" s="48">
        <f>PIVOT!T61</f>
        <v>-183</v>
      </c>
      <c r="Q64" s="49">
        <f>PIVOT!U61</f>
        <v>426</v>
      </c>
    </row>
    <row r="65" spans="2:17" x14ac:dyDescent="0.25">
      <c r="B65" s="79" t="str">
        <f>IFERROR(PIVOT!D62,"")</f>
        <v>PROJECT 1 B</v>
      </c>
      <c r="C65" s="59" t="str">
        <f>PIVOT!E62</f>
        <v>231049-BOQ-Q-GEN-002-4 </v>
      </c>
      <c r="D65" s="59" t="str">
        <f>PIVOT!F62</f>
        <v>PEKERJAAN  ELEKTRIKAL</v>
      </c>
      <c r="E65" s="59" t="str">
        <f>PIVOT!G62</f>
        <v>FACILITY AREA</v>
      </c>
      <c r="F65" s="61" t="str">
        <f>PIVOT!H62</f>
        <v>GUARD HOUSE 2</v>
      </c>
      <c r="G65" s="60" t="str">
        <f>PIVOT!J62</f>
        <v>LOW</v>
      </c>
      <c r="H65" s="38">
        <f>PIVOT!L62</f>
        <v>45516</v>
      </c>
      <c r="I65" s="39">
        <f>PIVOT!M62</f>
        <v>45942</v>
      </c>
      <c r="J65" s="15">
        <f>PIVOT!N62</f>
        <v>45759</v>
      </c>
      <c r="K65" s="16">
        <f>PIVOT!O62</f>
        <v>0</v>
      </c>
      <c r="L65" s="17">
        <f>PIVOT!P62</f>
        <v>45505</v>
      </c>
      <c r="M65" s="48">
        <f>PIVOT!Q62</f>
        <v>11</v>
      </c>
      <c r="N65" s="48">
        <f>PIVOT!R62</f>
        <v>0</v>
      </c>
      <c r="O65" s="48">
        <f>PIVOT!S62</f>
        <v>426</v>
      </c>
      <c r="P65" s="48">
        <f>PIVOT!T62</f>
        <v>-183</v>
      </c>
      <c r="Q65" s="49">
        <f>PIVOT!U62</f>
        <v>426</v>
      </c>
    </row>
    <row r="66" spans="2:17" x14ac:dyDescent="0.25">
      <c r="B66" s="79" t="str">
        <f>IFERROR(PIVOT!D63,"")</f>
        <v>PROJECT 1 B</v>
      </c>
      <c r="C66" s="59" t="str">
        <f>PIVOT!E63</f>
        <v>231049-BOQ-Q-GEN-002-4 </v>
      </c>
      <c r="D66" s="59" t="str">
        <f>PIVOT!F63</f>
        <v>PEKERJAAN  ELEKTRIKAL</v>
      </c>
      <c r="E66" s="59" t="str">
        <f>PIVOT!G63</f>
        <v>FACILITY AREA</v>
      </c>
      <c r="F66" s="61" t="str">
        <f>PIVOT!H63</f>
        <v>KANTIN</v>
      </c>
      <c r="G66" s="60" t="str">
        <f>PIVOT!J63</f>
        <v>LOW</v>
      </c>
      <c r="H66" s="38">
        <f>PIVOT!L63</f>
        <v>45894</v>
      </c>
      <c r="I66" s="39">
        <f>PIVOT!M63</f>
        <v>45914</v>
      </c>
      <c r="J66" s="15">
        <f>PIVOT!N63</f>
        <v>45759</v>
      </c>
      <c r="K66" s="16">
        <f>PIVOT!O63</f>
        <v>0</v>
      </c>
      <c r="L66" s="17">
        <f>PIVOT!P63</f>
        <v>45505</v>
      </c>
      <c r="M66" s="48">
        <f>PIVOT!Q63</f>
        <v>389</v>
      </c>
      <c r="N66" s="48">
        <f>PIVOT!R63</f>
        <v>0</v>
      </c>
      <c r="O66" s="48">
        <f>PIVOT!S63</f>
        <v>20</v>
      </c>
      <c r="P66" s="48">
        <f>PIVOT!T63</f>
        <v>-155</v>
      </c>
      <c r="Q66" s="49">
        <f>PIVOT!U63</f>
        <v>20</v>
      </c>
    </row>
    <row r="67" spans="2:17" x14ac:dyDescent="0.25">
      <c r="B67" s="79" t="str">
        <f>IFERROR(PIVOT!D64,"")</f>
        <v>PROJECT 1 B</v>
      </c>
      <c r="C67" s="59" t="str">
        <f>PIVOT!E64</f>
        <v>231049-BOQ-Q-GEN-002-4 </v>
      </c>
      <c r="D67" s="59" t="str">
        <f>PIVOT!F64</f>
        <v>PEKERJAAN  ELEKTRIKAL</v>
      </c>
      <c r="E67" s="59" t="str">
        <f>PIVOT!G64</f>
        <v>FACILITY AREA</v>
      </c>
      <c r="F67" s="61" t="str">
        <f>PIVOT!H64</f>
        <v>LABORATORIUM</v>
      </c>
      <c r="G67" s="60" t="str">
        <f>PIVOT!J64</f>
        <v>LOW</v>
      </c>
      <c r="H67" s="38">
        <f>PIVOT!L64</f>
        <v>45901</v>
      </c>
      <c r="I67" s="39">
        <f>PIVOT!M64</f>
        <v>45930</v>
      </c>
      <c r="J67" s="15">
        <f>PIVOT!N64</f>
        <v>45759</v>
      </c>
      <c r="K67" s="16">
        <f>PIVOT!O64</f>
        <v>0</v>
      </c>
      <c r="L67" s="17">
        <f>PIVOT!P64</f>
        <v>45505</v>
      </c>
      <c r="M67" s="48">
        <f>PIVOT!Q64</f>
        <v>396</v>
      </c>
      <c r="N67" s="48">
        <f>PIVOT!R64</f>
        <v>0</v>
      </c>
      <c r="O67" s="48">
        <f>PIVOT!S64</f>
        <v>29</v>
      </c>
      <c r="P67" s="48">
        <f>PIVOT!T64</f>
        <v>-171</v>
      </c>
      <c r="Q67" s="49">
        <f>PIVOT!U64</f>
        <v>29</v>
      </c>
    </row>
    <row r="68" spans="2:17" x14ac:dyDescent="0.25">
      <c r="B68" s="79" t="str">
        <f>IFERROR(PIVOT!D65,"")</f>
        <v>PROJECT 1 B</v>
      </c>
      <c r="C68" s="59" t="str">
        <f>PIVOT!E65</f>
        <v>231049-BOQ-Q-GEN-002-4 </v>
      </c>
      <c r="D68" s="59" t="str">
        <f>PIVOT!F65</f>
        <v>PEKERJAAN  ELEKTRIKAL</v>
      </c>
      <c r="E68" s="59" t="str">
        <f>PIVOT!G65</f>
        <v>FACILITY AREA</v>
      </c>
      <c r="F68" s="61" t="str">
        <f>PIVOT!H65</f>
        <v>MOSQUE</v>
      </c>
      <c r="G68" s="60" t="str">
        <f>PIVOT!J65</f>
        <v>LOW</v>
      </c>
      <c r="H68" s="38">
        <f>PIVOT!L65</f>
        <v>45516</v>
      </c>
      <c r="I68" s="39">
        <f>PIVOT!M65</f>
        <v>45942</v>
      </c>
      <c r="J68" s="15">
        <f>PIVOT!N65</f>
        <v>45759</v>
      </c>
      <c r="K68" s="16">
        <f>PIVOT!O65</f>
        <v>0</v>
      </c>
      <c r="L68" s="17">
        <f>PIVOT!P65</f>
        <v>45505</v>
      </c>
      <c r="M68" s="48">
        <f>PIVOT!Q65</f>
        <v>11</v>
      </c>
      <c r="N68" s="48">
        <f>PIVOT!R65</f>
        <v>0</v>
      </c>
      <c r="O68" s="48">
        <f>PIVOT!S65</f>
        <v>426</v>
      </c>
      <c r="P68" s="48">
        <f>PIVOT!T65</f>
        <v>-183</v>
      </c>
      <c r="Q68" s="49">
        <f>PIVOT!U65</f>
        <v>426</v>
      </c>
    </row>
    <row r="69" spans="2:17" x14ac:dyDescent="0.25">
      <c r="B69" s="79" t="str">
        <f>IFERROR(PIVOT!D66,"")</f>
        <v>PROJECT 1 B</v>
      </c>
      <c r="C69" s="59" t="str">
        <f>PIVOT!E66</f>
        <v>231049-BOQ-Q-GEN-002-4 </v>
      </c>
      <c r="D69" s="59" t="str">
        <f>PIVOT!F66</f>
        <v>PEKERJAAN  ELEKTRIKAL</v>
      </c>
      <c r="E69" s="59" t="str">
        <f>PIVOT!G66</f>
        <v>FACILITY AREA</v>
      </c>
      <c r="F69" s="61" t="str">
        <f>PIVOT!H66</f>
        <v>OFFICE</v>
      </c>
      <c r="G69" s="60" t="str">
        <f>PIVOT!J66</f>
        <v>LOW</v>
      </c>
      <c r="H69" s="38">
        <f>PIVOT!L66</f>
        <v>45845</v>
      </c>
      <c r="I69" s="39">
        <f>PIVOT!M66</f>
        <v>45858</v>
      </c>
      <c r="J69" s="15">
        <f>PIVOT!N66</f>
        <v>45759</v>
      </c>
      <c r="K69" s="16">
        <f>PIVOT!O66</f>
        <v>0</v>
      </c>
      <c r="L69" s="17">
        <f>PIVOT!P66</f>
        <v>45505</v>
      </c>
      <c r="M69" s="48">
        <f>PIVOT!Q66</f>
        <v>340</v>
      </c>
      <c r="N69" s="48">
        <f>PIVOT!R66</f>
        <v>0</v>
      </c>
      <c r="O69" s="48">
        <f>PIVOT!S66</f>
        <v>13</v>
      </c>
      <c r="P69" s="48">
        <f>PIVOT!T66</f>
        <v>-99</v>
      </c>
      <c r="Q69" s="49">
        <f>PIVOT!U66</f>
        <v>13</v>
      </c>
    </row>
    <row r="70" spans="2:17" x14ac:dyDescent="0.25">
      <c r="B70" s="79" t="str">
        <f>IFERROR(PIVOT!D67,"")</f>
        <v>PROJECT 1 B</v>
      </c>
      <c r="C70" s="59" t="str">
        <f>PIVOT!E67</f>
        <v>231049-BOQ-Q-GEN-002-4 </v>
      </c>
      <c r="D70" s="59" t="str">
        <f>PIVOT!F67</f>
        <v>PEKERJAAN  ELEKTRIKAL</v>
      </c>
      <c r="E70" s="59" t="str">
        <f>PIVOT!G67</f>
        <v>FACILITY AREA</v>
      </c>
      <c r="F70" s="61" t="str">
        <f>PIVOT!H67</f>
        <v>PUMP HOUSE</v>
      </c>
      <c r="G70" s="60" t="str">
        <f>PIVOT!J67</f>
        <v>LOW</v>
      </c>
      <c r="H70" s="38">
        <f>PIVOT!L67</f>
        <v>45866</v>
      </c>
      <c r="I70" s="39">
        <f>PIVOT!M67</f>
        <v>45893</v>
      </c>
      <c r="J70" s="15">
        <f>PIVOT!N67</f>
        <v>45759</v>
      </c>
      <c r="K70" s="16">
        <f>PIVOT!O67</f>
        <v>0</v>
      </c>
      <c r="L70" s="17">
        <f>PIVOT!P67</f>
        <v>45505</v>
      </c>
      <c r="M70" s="48">
        <f>PIVOT!Q67</f>
        <v>361</v>
      </c>
      <c r="N70" s="48">
        <f>PIVOT!R67</f>
        <v>0</v>
      </c>
      <c r="O70" s="48">
        <f>PIVOT!S67</f>
        <v>27</v>
      </c>
      <c r="P70" s="48">
        <f>PIVOT!T67</f>
        <v>-134</v>
      </c>
      <c r="Q70" s="49">
        <f>PIVOT!U67</f>
        <v>27</v>
      </c>
    </row>
    <row r="71" spans="2:17" x14ac:dyDescent="0.25">
      <c r="B71" s="79" t="str">
        <f>IFERROR(PIVOT!D68,"")</f>
        <v>PROJECT 1 B</v>
      </c>
      <c r="C71" s="59" t="str">
        <f>PIVOT!E68</f>
        <v>231049-BOQ-Q-GEN-002-4 </v>
      </c>
      <c r="D71" s="59" t="str">
        <f>PIVOT!F68</f>
        <v>PEKERJAAN  ELEKTRIKAL</v>
      </c>
      <c r="E71" s="59" t="str">
        <f>PIVOT!G68</f>
        <v>FACILITY AREA</v>
      </c>
      <c r="F71" s="61" t="str">
        <f>PIVOT!H68</f>
        <v>WEIGHT HOUSE</v>
      </c>
      <c r="G71" s="60" t="str">
        <f>PIVOT!J68</f>
        <v>LOW</v>
      </c>
      <c r="H71" s="38">
        <f>PIVOT!L68</f>
        <v>45824</v>
      </c>
      <c r="I71" s="39">
        <f>PIVOT!M68</f>
        <v>45837</v>
      </c>
      <c r="J71" s="15">
        <f>PIVOT!N68</f>
        <v>45759</v>
      </c>
      <c r="K71" s="16">
        <f>PIVOT!O68</f>
        <v>0</v>
      </c>
      <c r="L71" s="17">
        <f>PIVOT!P68</f>
        <v>45505</v>
      </c>
      <c r="M71" s="48">
        <f>PIVOT!Q68</f>
        <v>319</v>
      </c>
      <c r="N71" s="48">
        <f>PIVOT!R68</f>
        <v>0</v>
      </c>
      <c r="O71" s="48">
        <f>PIVOT!S68</f>
        <v>13</v>
      </c>
      <c r="P71" s="48">
        <f>PIVOT!T68</f>
        <v>-78</v>
      </c>
      <c r="Q71" s="49">
        <f>PIVOT!U68</f>
        <v>13</v>
      </c>
    </row>
    <row r="72" spans="2:17" x14ac:dyDescent="0.25">
      <c r="B72" s="79" t="str">
        <f>IFERROR(PIVOT!D69,"")</f>
        <v>PROJECT 1 B</v>
      </c>
      <c r="C72" s="59" t="str">
        <f>PIVOT!E69</f>
        <v>231049-BOQ-Q-GEN-002-4 </v>
      </c>
      <c r="D72" s="59" t="str">
        <f>PIVOT!F69</f>
        <v>PEKERJAAN  ELEKTRIKAL</v>
      </c>
      <c r="E72" s="59" t="str">
        <f>PIVOT!G69</f>
        <v>FACILITY AREA</v>
      </c>
      <c r="F72" s="61" t="str">
        <f>PIVOT!H69</f>
        <v>WORKSHOP</v>
      </c>
      <c r="G72" s="60" t="str">
        <f>PIVOT!J69</f>
        <v>LOW</v>
      </c>
      <c r="H72" s="38">
        <f>PIVOT!L69</f>
        <v>45880</v>
      </c>
      <c r="I72" s="39">
        <f>PIVOT!M69</f>
        <v>45900</v>
      </c>
      <c r="J72" s="15">
        <f>PIVOT!N69</f>
        <v>45759</v>
      </c>
      <c r="K72" s="16">
        <f>PIVOT!O69</f>
        <v>0</v>
      </c>
      <c r="L72" s="17">
        <f>PIVOT!P69</f>
        <v>45505</v>
      </c>
      <c r="M72" s="48">
        <f>PIVOT!Q69</f>
        <v>375</v>
      </c>
      <c r="N72" s="48">
        <f>PIVOT!R69</f>
        <v>0</v>
      </c>
      <c r="O72" s="48">
        <f>PIVOT!S69</f>
        <v>20</v>
      </c>
      <c r="P72" s="48">
        <f>PIVOT!T69</f>
        <v>-141</v>
      </c>
      <c r="Q72" s="49">
        <f>PIVOT!U69</f>
        <v>20</v>
      </c>
    </row>
    <row r="73" spans="2:17" x14ac:dyDescent="0.25">
      <c r="B73" s="79" t="str">
        <f>IFERROR(PIVOT!D70,"")</f>
        <v>PROJECT 1 B</v>
      </c>
      <c r="C73" s="59" t="str">
        <f>PIVOT!E70</f>
        <v>231049-BOQ-Q-GEN-002-4 </v>
      </c>
      <c r="D73" s="59" t="str">
        <f>PIVOT!F70</f>
        <v>PEKERJAAN  ELEKTRIKAL</v>
      </c>
      <c r="E73" s="59" t="str">
        <f>PIVOT!G70</f>
        <v>PRIVATE AREA</v>
      </c>
      <c r="F73" s="61" t="str">
        <f>PIVOT!H70</f>
        <v>GUEST HOUSE</v>
      </c>
      <c r="G73" s="60" t="str">
        <f>PIVOT!J70</f>
        <v>LOW</v>
      </c>
      <c r="H73" s="38">
        <f>PIVOT!L70</f>
        <v>45516</v>
      </c>
      <c r="I73" s="39">
        <f>PIVOT!M70</f>
        <v>45942</v>
      </c>
      <c r="J73" s="15">
        <f>PIVOT!N70</f>
        <v>45759</v>
      </c>
      <c r="K73" s="16">
        <f>PIVOT!O70</f>
        <v>0</v>
      </c>
      <c r="L73" s="17">
        <f>PIVOT!P70</f>
        <v>45505</v>
      </c>
      <c r="M73" s="48">
        <f>PIVOT!Q70</f>
        <v>11</v>
      </c>
      <c r="N73" s="48">
        <f>PIVOT!R70</f>
        <v>0</v>
      </c>
      <c r="O73" s="48">
        <f>PIVOT!S70</f>
        <v>426</v>
      </c>
      <c r="P73" s="48">
        <f>PIVOT!T70</f>
        <v>-183</v>
      </c>
      <c r="Q73" s="49">
        <f>PIVOT!U70</f>
        <v>426</v>
      </c>
    </row>
    <row r="74" spans="2:17" x14ac:dyDescent="0.25">
      <c r="B74" s="79" t="str">
        <f>IFERROR(PIVOT!D71,"")</f>
        <v>PROJECT 1 B</v>
      </c>
      <c r="C74" s="59" t="str">
        <f>PIVOT!E71</f>
        <v>231049-BOQ-Q-GEN-002-4 </v>
      </c>
      <c r="D74" s="59" t="str">
        <f>PIVOT!F71</f>
        <v>PEKERJAAN  ELEKTRIKAL</v>
      </c>
      <c r="E74" s="59" t="str">
        <f>PIVOT!G71</f>
        <v>PRIVATE AREA</v>
      </c>
      <c r="F74" s="61" t="str">
        <f>PIVOT!H71</f>
        <v>PRIVATE HOUSE</v>
      </c>
      <c r="G74" s="60" t="str">
        <f>PIVOT!J71</f>
        <v>LOW</v>
      </c>
      <c r="H74" s="38">
        <f>PIVOT!L71</f>
        <v>45516</v>
      </c>
      <c r="I74" s="39">
        <f>PIVOT!M71</f>
        <v>45942</v>
      </c>
      <c r="J74" s="15">
        <f>PIVOT!N71</f>
        <v>45759</v>
      </c>
      <c r="K74" s="16">
        <f>PIVOT!O71</f>
        <v>0</v>
      </c>
      <c r="L74" s="17">
        <f>PIVOT!P71</f>
        <v>45505</v>
      </c>
      <c r="M74" s="48">
        <f>PIVOT!Q71</f>
        <v>11</v>
      </c>
      <c r="N74" s="48">
        <f>PIVOT!R71</f>
        <v>0</v>
      </c>
      <c r="O74" s="48">
        <f>PIVOT!S71</f>
        <v>426</v>
      </c>
      <c r="P74" s="48">
        <f>PIVOT!T71</f>
        <v>-183</v>
      </c>
      <c r="Q74" s="49">
        <f>PIVOT!U71</f>
        <v>426</v>
      </c>
    </row>
    <row r="75" spans="2:17" x14ac:dyDescent="0.25">
      <c r="B75" s="79" t="str">
        <f>IFERROR(PIVOT!D72,"")</f>
        <v>PROJECT 1 B</v>
      </c>
      <c r="C75" s="59" t="str">
        <f>PIVOT!E72</f>
        <v>231049-BOQ-Q-GEN-002-4 </v>
      </c>
      <c r="D75" s="59" t="str">
        <f>PIVOT!F72</f>
        <v>PEKERJAAN  ELEKTRIKAL</v>
      </c>
      <c r="E75" s="59" t="str">
        <f>PIVOT!G72</f>
        <v>PRIVATE AREA</v>
      </c>
      <c r="F75" s="61" t="str">
        <f>PIVOT!H72</f>
        <v>VVIP HOUSE</v>
      </c>
      <c r="G75" s="60" t="str">
        <f>PIVOT!J72</f>
        <v>LOW</v>
      </c>
      <c r="H75" s="38">
        <f>PIVOT!L72</f>
        <v>45901</v>
      </c>
      <c r="I75" s="39">
        <f>PIVOT!M72</f>
        <v>45921</v>
      </c>
      <c r="J75" s="15">
        <f>PIVOT!N72</f>
        <v>45759</v>
      </c>
      <c r="K75" s="16">
        <f>PIVOT!O72</f>
        <v>0</v>
      </c>
      <c r="L75" s="17">
        <f>PIVOT!P72</f>
        <v>45505</v>
      </c>
      <c r="M75" s="48">
        <f>PIVOT!Q72</f>
        <v>396</v>
      </c>
      <c r="N75" s="48">
        <f>PIVOT!R72</f>
        <v>0</v>
      </c>
      <c r="O75" s="48">
        <f>PIVOT!S72</f>
        <v>20</v>
      </c>
      <c r="P75" s="48">
        <f>PIVOT!T72</f>
        <v>-162</v>
      </c>
      <c r="Q75" s="49">
        <f>PIVOT!U72</f>
        <v>20</v>
      </c>
    </row>
    <row r="76" spans="2:17" x14ac:dyDescent="0.25">
      <c r="B76" s="79" t="str">
        <f>IFERROR(PIVOT!D73,"")</f>
        <v>PROJECT 1 B</v>
      </c>
      <c r="C76" s="59" t="str">
        <f>PIVOT!E73</f>
        <v>231049-BOQ-Q-GEN-002-4 </v>
      </c>
      <c r="D76" s="59" t="str">
        <f>PIVOT!F73</f>
        <v>PEKERJAAN ARSITEKTUR</v>
      </c>
      <c r="E76" s="59" t="str">
        <f>PIVOT!G73</f>
        <v>FACILITY AREA</v>
      </c>
      <c r="F76" s="61" t="str">
        <f>PIVOT!H73</f>
        <v>DORMITORY FEMALE</v>
      </c>
      <c r="G76" s="60" t="str">
        <f>PIVOT!J73</f>
        <v>LOW</v>
      </c>
      <c r="H76" s="38">
        <f>PIVOT!L73</f>
        <v>45845</v>
      </c>
      <c r="I76" s="39">
        <f>PIVOT!M73</f>
        <v>45808</v>
      </c>
      <c r="J76" s="15">
        <f>PIVOT!N73</f>
        <v>45759</v>
      </c>
      <c r="K76" s="16">
        <f>PIVOT!O73</f>
        <v>0.12518899999999999</v>
      </c>
      <c r="L76" s="17">
        <f>PIVOT!P73</f>
        <v>45505</v>
      </c>
      <c r="M76" s="48">
        <f>PIVOT!Q73</f>
        <v>340</v>
      </c>
      <c r="N76" s="48">
        <f>PIVOT!R73</f>
        <v>-4.6319929999999996</v>
      </c>
      <c r="O76" s="48">
        <f>PIVOT!S73</f>
        <v>-32.368006999999999</v>
      </c>
      <c r="P76" s="48">
        <f>PIVOT!T73</f>
        <v>-49</v>
      </c>
      <c r="Q76" s="49">
        <f>PIVOT!U73</f>
        <v>-37</v>
      </c>
    </row>
    <row r="77" spans="2:17" x14ac:dyDescent="0.25">
      <c r="B77" s="79" t="str">
        <f>IFERROR(PIVOT!D74,"")</f>
        <v>PROJECT 1 B</v>
      </c>
      <c r="C77" s="59" t="str">
        <f>PIVOT!E74</f>
        <v>231049-BOQ-Q-GEN-002-4 </v>
      </c>
      <c r="D77" s="59" t="str">
        <f>PIVOT!F74</f>
        <v>PEKERJAAN ARSITEKTUR</v>
      </c>
      <c r="E77" s="59" t="str">
        <f>PIVOT!G74</f>
        <v>FACILITY AREA</v>
      </c>
      <c r="F77" s="61" t="str">
        <f>PIVOT!H74</f>
        <v>DORMITORY MALE</v>
      </c>
      <c r="G77" s="60" t="str">
        <f>PIVOT!J74</f>
        <v>LOW</v>
      </c>
      <c r="H77" s="38">
        <f>PIVOT!L74</f>
        <v>45838</v>
      </c>
      <c r="I77" s="39">
        <f>PIVOT!M74</f>
        <v>45907</v>
      </c>
      <c r="J77" s="15">
        <f>PIVOT!N74</f>
        <v>45759</v>
      </c>
      <c r="K77" s="16">
        <f>PIVOT!O74</f>
        <v>0</v>
      </c>
      <c r="L77" s="17">
        <f>PIVOT!P74</f>
        <v>45505</v>
      </c>
      <c r="M77" s="48">
        <f>PIVOT!Q74</f>
        <v>333</v>
      </c>
      <c r="N77" s="48">
        <f>PIVOT!R74</f>
        <v>0</v>
      </c>
      <c r="O77" s="48">
        <f>PIVOT!S74</f>
        <v>69</v>
      </c>
      <c r="P77" s="48">
        <f>PIVOT!T74</f>
        <v>-148</v>
      </c>
      <c r="Q77" s="49">
        <f>PIVOT!U74</f>
        <v>69</v>
      </c>
    </row>
    <row r="78" spans="2:17" x14ac:dyDescent="0.25">
      <c r="B78" s="79" t="str">
        <f>IFERROR(PIVOT!D75,"")</f>
        <v>PROJECT 1 B</v>
      </c>
      <c r="C78" s="59" t="str">
        <f>PIVOT!E75</f>
        <v>231049-BOQ-Q-GEN-002-4 </v>
      </c>
      <c r="D78" s="59" t="str">
        <f>PIVOT!F75</f>
        <v>PEKERJAAN ARSITEKTUR</v>
      </c>
      <c r="E78" s="59" t="str">
        <f>PIVOT!G75</f>
        <v>FACILITY AREA</v>
      </c>
      <c r="F78" s="61" t="str">
        <f>PIVOT!H75</f>
        <v>FAMILY STAFF HOUSE</v>
      </c>
      <c r="G78" s="60" t="str">
        <f>PIVOT!J75</f>
        <v>LOW</v>
      </c>
      <c r="H78" s="38">
        <f>PIVOT!L75</f>
        <v>45845</v>
      </c>
      <c r="I78" s="39">
        <f>PIVOT!M75</f>
        <v>45930</v>
      </c>
      <c r="J78" s="15">
        <f>PIVOT!N75</f>
        <v>45759</v>
      </c>
      <c r="K78" s="16">
        <f>PIVOT!O75</f>
        <v>0</v>
      </c>
      <c r="L78" s="17">
        <f>PIVOT!P75</f>
        <v>45505</v>
      </c>
      <c r="M78" s="48">
        <f>PIVOT!Q75</f>
        <v>340</v>
      </c>
      <c r="N78" s="48">
        <f>PIVOT!R75</f>
        <v>0</v>
      </c>
      <c r="O78" s="48">
        <f>PIVOT!S75</f>
        <v>85</v>
      </c>
      <c r="P78" s="48">
        <f>PIVOT!T75</f>
        <v>-171</v>
      </c>
      <c r="Q78" s="49">
        <f>PIVOT!U75</f>
        <v>85</v>
      </c>
    </row>
    <row r="79" spans="2:17" x14ac:dyDescent="0.25">
      <c r="B79" s="79" t="str">
        <f>IFERROR(PIVOT!D76,"")</f>
        <v>PROJECT 1 B</v>
      </c>
      <c r="C79" s="59" t="str">
        <f>PIVOT!E76</f>
        <v>231049-BOQ-Q-GEN-002-4 </v>
      </c>
      <c r="D79" s="59" t="str">
        <f>PIVOT!F76</f>
        <v>PEKERJAAN ARSITEKTUR</v>
      </c>
      <c r="E79" s="59" t="str">
        <f>PIVOT!G76</f>
        <v>FACILITY AREA</v>
      </c>
      <c r="F79" s="61" t="str">
        <f>PIVOT!H76</f>
        <v>FEED WAREHOUSE</v>
      </c>
      <c r="G79" s="60" t="str">
        <f>PIVOT!J76</f>
        <v>LOW</v>
      </c>
      <c r="H79" s="38">
        <f>PIVOT!L76</f>
        <v>45796</v>
      </c>
      <c r="I79" s="39">
        <f>PIVOT!M76</f>
        <v>45814</v>
      </c>
      <c r="J79" s="15">
        <f>PIVOT!N76</f>
        <v>45759</v>
      </c>
      <c r="K79" s="16">
        <f>PIVOT!O76</f>
        <v>0</v>
      </c>
      <c r="L79" s="17">
        <f>PIVOT!P76</f>
        <v>45505</v>
      </c>
      <c r="M79" s="48">
        <f>PIVOT!Q76</f>
        <v>291</v>
      </c>
      <c r="N79" s="48">
        <f>PIVOT!R76</f>
        <v>0</v>
      </c>
      <c r="O79" s="48">
        <f>PIVOT!S76</f>
        <v>18</v>
      </c>
      <c r="P79" s="48">
        <f>PIVOT!T76</f>
        <v>-55</v>
      </c>
      <c r="Q79" s="49">
        <f>PIVOT!U76</f>
        <v>18</v>
      </c>
    </row>
    <row r="80" spans="2:17" x14ac:dyDescent="0.25">
      <c r="B80" s="79" t="str">
        <f>IFERROR(PIVOT!D77,"")</f>
        <v>PROJECT 1 B</v>
      </c>
      <c r="C80" s="59" t="str">
        <f>PIVOT!E77</f>
        <v>231049-BOQ-Q-GEN-002-4 </v>
      </c>
      <c r="D80" s="59" t="str">
        <f>PIVOT!F77</f>
        <v>PEKERJAAN ARSITEKTUR</v>
      </c>
      <c r="E80" s="59" t="str">
        <f>PIVOT!G77</f>
        <v>FACILITY AREA</v>
      </c>
      <c r="F80" s="61" t="str">
        <f>PIVOT!H77</f>
        <v>GARDU HUB</v>
      </c>
      <c r="G80" s="60" t="str">
        <f>PIVOT!J77</f>
        <v>LOW</v>
      </c>
      <c r="H80" s="38">
        <f>PIVOT!L77</f>
        <v>45810</v>
      </c>
      <c r="I80" s="39">
        <f>PIVOT!M77</f>
        <v>45851</v>
      </c>
      <c r="J80" s="15">
        <f>PIVOT!N77</f>
        <v>45759</v>
      </c>
      <c r="K80" s="16">
        <f>PIVOT!O77</f>
        <v>0</v>
      </c>
      <c r="L80" s="17">
        <f>PIVOT!P77</f>
        <v>45505</v>
      </c>
      <c r="M80" s="48">
        <f>PIVOT!Q77</f>
        <v>305</v>
      </c>
      <c r="N80" s="48">
        <f>PIVOT!R77</f>
        <v>0</v>
      </c>
      <c r="O80" s="48">
        <f>PIVOT!S77</f>
        <v>41</v>
      </c>
      <c r="P80" s="48">
        <f>PIVOT!T77</f>
        <v>-92</v>
      </c>
      <c r="Q80" s="49">
        <f>PIVOT!U77</f>
        <v>41</v>
      </c>
    </row>
    <row r="81" spans="2:17" x14ac:dyDescent="0.25">
      <c r="B81" s="79" t="str">
        <f>IFERROR(PIVOT!D78,"")</f>
        <v>PROJECT 1 B</v>
      </c>
      <c r="C81" s="59" t="str">
        <f>PIVOT!E78</f>
        <v>231049-BOQ-Q-GEN-002-4 </v>
      </c>
      <c r="D81" s="59" t="str">
        <f>PIVOT!F78</f>
        <v>PEKERJAAN ARSITEKTUR</v>
      </c>
      <c r="E81" s="59" t="str">
        <f>PIVOT!G78</f>
        <v>FACILITY AREA</v>
      </c>
      <c r="F81" s="61" t="str">
        <f>PIVOT!H78</f>
        <v>GAZEBOO (BY VENDOR)</v>
      </c>
      <c r="G81" s="60" t="str">
        <f>PIVOT!J78</f>
        <v>LOW</v>
      </c>
      <c r="H81" s="38">
        <f>PIVOT!L78</f>
        <v>45831</v>
      </c>
      <c r="I81" s="39">
        <f>PIVOT!M78</f>
        <v>45844</v>
      </c>
      <c r="J81" s="15">
        <f>PIVOT!N78</f>
        <v>45759</v>
      </c>
      <c r="K81" s="16">
        <f>PIVOT!O78</f>
        <v>0</v>
      </c>
      <c r="L81" s="17">
        <f>PIVOT!P78</f>
        <v>45505</v>
      </c>
      <c r="M81" s="48">
        <f>PIVOT!Q78</f>
        <v>326</v>
      </c>
      <c r="N81" s="48">
        <f>PIVOT!R78</f>
        <v>0</v>
      </c>
      <c r="O81" s="48">
        <f>PIVOT!S78</f>
        <v>13</v>
      </c>
      <c r="P81" s="48">
        <f>PIVOT!T78</f>
        <v>-85</v>
      </c>
      <c r="Q81" s="49">
        <f>PIVOT!U78</f>
        <v>13</v>
      </c>
    </row>
    <row r="82" spans="2:17" x14ac:dyDescent="0.25">
      <c r="B82" s="79" t="str">
        <f>IFERROR(PIVOT!D79,"")</f>
        <v>PROJECT 1 B</v>
      </c>
      <c r="C82" s="59" t="str">
        <f>PIVOT!E79</f>
        <v>231049-BOQ-Q-GEN-002-4 </v>
      </c>
      <c r="D82" s="59" t="str">
        <f>PIVOT!F79</f>
        <v>PEKERJAAN ARSITEKTUR</v>
      </c>
      <c r="E82" s="59" t="str">
        <f>PIVOT!G79</f>
        <v>FACILITY AREA</v>
      </c>
      <c r="F82" s="61" t="str">
        <f>PIVOT!H79</f>
        <v>GUARD HOUSE 1</v>
      </c>
      <c r="G82" s="60" t="str">
        <f>PIVOT!J79</f>
        <v>HIGH</v>
      </c>
      <c r="H82" s="38">
        <f>PIVOT!L79</f>
        <v>45516</v>
      </c>
      <c r="I82" s="39">
        <f>PIVOT!M79</f>
        <v>45942</v>
      </c>
      <c r="J82" s="15">
        <f>PIVOT!N79</f>
        <v>45759</v>
      </c>
      <c r="K82" s="16">
        <f>PIVOT!O79</f>
        <v>1</v>
      </c>
      <c r="L82" s="17">
        <f>PIVOT!P79</f>
        <v>45505</v>
      </c>
      <c r="M82" s="48">
        <f>PIVOT!Q79</f>
        <v>11</v>
      </c>
      <c r="N82" s="48">
        <f>PIVOT!R79</f>
        <v>426</v>
      </c>
      <c r="O82" s="48">
        <f>PIVOT!S79</f>
        <v>0</v>
      </c>
      <c r="P82" s="48">
        <f>PIVOT!T79</f>
        <v>-183</v>
      </c>
      <c r="Q82" s="49">
        <f>PIVOT!U79</f>
        <v>426</v>
      </c>
    </row>
    <row r="83" spans="2:17" x14ac:dyDescent="0.25">
      <c r="B83" s="79" t="str">
        <f>IFERROR(PIVOT!D80,"")</f>
        <v>PROJECT 1 B</v>
      </c>
      <c r="C83" s="59" t="str">
        <f>PIVOT!E80</f>
        <v>231049-BOQ-Q-GEN-002-4 </v>
      </c>
      <c r="D83" s="59" t="str">
        <f>PIVOT!F80</f>
        <v>PEKERJAAN ARSITEKTUR</v>
      </c>
      <c r="E83" s="59" t="str">
        <f>PIVOT!G80</f>
        <v>FACILITY AREA</v>
      </c>
      <c r="F83" s="61" t="str">
        <f>PIVOT!H80</f>
        <v>GUARD HOUSE 2</v>
      </c>
      <c r="G83" s="60" t="str">
        <f>PIVOT!J80</f>
        <v>LOW</v>
      </c>
      <c r="H83" s="38">
        <f>PIVOT!L80</f>
        <v>45516</v>
      </c>
      <c r="I83" s="39">
        <f>PIVOT!M80</f>
        <v>45942</v>
      </c>
      <c r="J83" s="15">
        <f>PIVOT!N80</f>
        <v>45759</v>
      </c>
      <c r="K83" s="16">
        <f>PIVOT!O80</f>
        <v>0</v>
      </c>
      <c r="L83" s="17">
        <f>PIVOT!P80</f>
        <v>45505</v>
      </c>
      <c r="M83" s="48">
        <f>PIVOT!Q80</f>
        <v>11</v>
      </c>
      <c r="N83" s="48">
        <f>PIVOT!R80</f>
        <v>0</v>
      </c>
      <c r="O83" s="48">
        <f>PIVOT!S80</f>
        <v>426</v>
      </c>
      <c r="P83" s="48">
        <f>PIVOT!T80</f>
        <v>-183</v>
      </c>
      <c r="Q83" s="49">
        <f>PIVOT!U80</f>
        <v>426</v>
      </c>
    </row>
    <row r="84" spans="2:17" x14ac:dyDescent="0.25">
      <c r="B84" s="79" t="str">
        <f>IFERROR(PIVOT!D81,"")</f>
        <v>PROJECT 1 B</v>
      </c>
      <c r="C84" s="59" t="str">
        <f>PIVOT!E81</f>
        <v>231049-BOQ-Q-GEN-002-4 </v>
      </c>
      <c r="D84" s="59" t="str">
        <f>PIVOT!F81</f>
        <v>PEKERJAAN ARSITEKTUR</v>
      </c>
      <c r="E84" s="59" t="str">
        <f>PIVOT!G81</f>
        <v>FACILITY AREA</v>
      </c>
      <c r="F84" s="61" t="str">
        <f>PIVOT!H81</f>
        <v>KANTIN</v>
      </c>
      <c r="G84" s="60" t="str">
        <f>PIVOT!J81</f>
        <v>LOW</v>
      </c>
      <c r="H84" s="38">
        <f>PIVOT!L81</f>
        <v>45824</v>
      </c>
      <c r="I84" s="39">
        <f>PIVOT!M81</f>
        <v>45886</v>
      </c>
      <c r="J84" s="15">
        <f>PIVOT!N81</f>
        <v>45759</v>
      </c>
      <c r="K84" s="16">
        <f>PIVOT!O81</f>
        <v>0.173373</v>
      </c>
      <c r="L84" s="17">
        <f>PIVOT!P81</f>
        <v>45505</v>
      </c>
      <c r="M84" s="48">
        <f>PIVOT!Q81</f>
        <v>319</v>
      </c>
      <c r="N84" s="48">
        <f>PIVOT!R81</f>
        <v>10.749126</v>
      </c>
      <c r="O84" s="48">
        <f>PIVOT!S81</f>
        <v>51.250873999999996</v>
      </c>
      <c r="P84" s="48">
        <f>PIVOT!T81</f>
        <v>-127</v>
      </c>
      <c r="Q84" s="49">
        <f>PIVOT!U81</f>
        <v>62</v>
      </c>
    </row>
    <row r="85" spans="2:17" x14ac:dyDescent="0.25">
      <c r="B85" s="79" t="str">
        <f>IFERROR(PIVOT!D82,"")</f>
        <v>PROJECT 1 B</v>
      </c>
      <c r="C85" s="59" t="str">
        <f>PIVOT!E82</f>
        <v>231049-BOQ-Q-GEN-002-4 </v>
      </c>
      <c r="D85" s="59" t="str">
        <f>PIVOT!F82</f>
        <v>PEKERJAAN ARSITEKTUR</v>
      </c>
      <c r="E85" s="59" t="str">
        <f>PIVOT!G82</f>
        <v>FACILITY AREA</v>
      </c>
      <c r="F85" s="61" t="str">
        <f>PIVOT!H82</f>
        <v>LABORATORIUM</v>
      </c>
      <c r="G85" s="60" t="str">
        <f>PIVOT!J82</f>
        <v>LOW</v>
      </c>
      <c r="H85" s="38">
        <f>PIVOT!L82</f>
        <v>45859</v>
      </c>
      <c r="I85" s="39">
        <f>PIVOT!M82</f>
        <v>45893</v>
      </c>
      <c r="J85" s="15">
        <f>PIVOT!N82</f>
        <v>45759</v>
      </c>
      <c r="K85" s="16">
        <f>PIVOT!O82</f>
        <v>0</v>
      </c>
      <c r="L85" s="17">
        <f>PIVOT!P82</f>
        <v>45505</v>
      </c>
      <c r="M85" s="48">
        <f>PIVOT!Q82</f>
        <v>354</v>
      </c>
      <c r="N85" s="48">
        <f>PIVOT!R82</f>
        <v>0</v>
      </c>
      <c r="O85" s="48">
        <f>PIVOT!S82</f>
        <v>34</v>
      </c>
      <c r="P85" s="48">
        <f>PIVOT!T82</f>
        <v>-134</v>
      </c>
      <c r="Q85" s="49">
        <f>PIVOT!U82</f>
        <v>34</v>
      </c>
    </row>
    <row r="86" spans="2:17" x14ac:dyDescent="0.25">
      <c r="B86" s="79" t="str">
        <f>IFERROR(PIVOT!D83,"")</f>
        <v>PROJECT 1 B</v>
      </c>
      <c r="C86" s="59" t="str">
        <f>PIVOT!E83</f>
        <v>231049-BOQ-Q-GEN-002-4 </v>
      </c>
      <c r="D86" s="59" t="str">
        <f>PIVOT!F83</f>
        <v>PEKERJAAN ARSITEKTUR</v>
      </c>
      <c r="E86" s="59" t="str">
        <f>PIVOT!G83</f>
        <v>FACILITY AREA</v>
      </c>
      <c r="F86" s="61" t="str">
        <f>PIVOT!H83</f>
        <v>MAIN GATE</v>
      </c>
      <c r="G86" s="60" t="str">
        <f>PIVOT!J83</f>
        <v>LOW</v>
      </c>
      <c r="H86" s="38">
        <f>PIVOT!L83</f>
        <v>45824</v>
      </c>
      <c r="I86" s="39">
        <f>PIVOT!M83</f>
        <v>45858</v>
      </c>
      <c r="J86" s="15">
        <f>PIVOT!N83</f>
        <v>45759</v>
      </c>
      <c r="K86" s="16">
        <f>PIVOT!O83</f>
        <v>0</v>
      </c>
      <c r="L86" s="17">
        <f>PIVOT!P83</f>
        <v>45505</v>
      </c>
      <c r="M86" s="48">
        <f>PIVOT!Q83</f>
        <v>319</v>
      </c>
      <c r="N86" s="48">
        <f>PIVOT!R83</f>
        <v>0</v>
      </c>
      <c r="O86" s="48">
        <f>PIVOT!S83</f>
        <v>34</v>
      </c>
      <c r="P86" s="48">
        <f>PIVOT!T83</f>
        <v>-99</v>
      </c>
      <c r="Q86" s="49">
        <f>PIVOT!U83</f>
        <v>34</v>
      </c>
    </row>
    <row r="87" spans="2:17" x14ac:dyDescent="0.25">
      <c r="B87" s="79" t="str">
        <f>IFERROR(PIVOT!D84,"")</f>
        <v>PROJECT 1 B</v>
      </c>
      <c r="C87" s="59" t="str">
        <f>PIVOT!E84</f>
        <v>231049-BOQ-Q-GEN-002-4 </v>
      </c>
      <c r="D87" s="59" t="str">
        <f>PIVOT!F84</f>
        <v>PEKERJAAN ARSITEKTUR</v>
      </c>
      <c r="E87" s="59" t="str">
        <f>PIVOT!G84</f>
        <v>FACILITY AREA</v>
      </c>
      <c r="F87" s="61" t="str">
        <f>PIVOT!H84</f>
        <v>MOSQUE</v>
      </c>
      <c r="G87" s="60" t="str">
        <f>PIVOT!J84</f>
        <v>LOW</v>
      </c>
      <c r="H87" s="38">
        <f>PIVOT!L84</f>
        <v>45516</v>
      </c>
      <c r="I87" s="39">
        <f>PIVOT!M84</f>
        <v>45942</v>
      </c>
      <c r="J87" s="15">
        <f>PIVOT!N84</f>
        <v>45759</v>
      </c>
      <c r="K87" s="16">
        <f>PIVOT!O84</f>
        <v>0</v>
      </c>
      <c r="L87" s="17">
        <f>PIVOT!P84</f>
        <v>45505</v>
      </c>
      <c r="M87" s="48">
        <f>PIVOT!Q84</f>
        <v>11</v>
      </c>
      <c r="N87" s="48">
        <f>PIVOT!R84</f>
        <v>0</v>
      </c>
      <c r="O87" s="48">
        <f>PIVOT!S84</f>
        <v>426</v>
      </c>
      <c r="P87" s="48">
        <f>PIVOT!T84</f>
        <v>-183</v>
      </c>
      <c r="Q87" s="49">
        <f>PIVOT!U84</f>
        <v>426</v>
      </c>
    </row>
    <row r="88" spans="2:17" x14ac:dyDescent="0.25">
      <c r="B88" s="79" t="str">
        <f>IFERROR(PIVOT!D85,"")</f>
        <v>PROJECT 1 B</v>
      </c>
      <c r="C88" s="59" t="str">
        <f>PIVOT!E85</f>
        <v>231049-BOQ-Q-GEN-002-4 </v>
      </c>
      <c r="D88" s="59" t="str">
        <f>PIVOT!F85</f>
        <v>PEKERJAAN ARSITEKTUR</v>
      </c>
      <c r="E88" s="59" t="str">
        <f>PIVOT!G85</f>
        <v>FACILITY AREA</v>
      </c>
      <c r="F88" s="61" t="str">
        <f>PIVOT!H85</f>
        <v>OFFICE</v>
      </c>
      <c r="G88" s="60" t="str">
        <f>PIVOT!J85</f>
        <v>LOW</v>
      </c>
      <c r="H88" s="38">
        <f>PIVOT!L85</f>
        <v>45824</v>
      </c>
      <c r="I88" s="39">
        <f>PIVOT!M85</f>
        <v>45872</v>
      </c>
      <c r="J88" s="15">
        <f>PIVOT!N85</f>
        <v>45759</v>
      </c>
      <c r="K88" s="16">
        <f>PIVOT!O85</f>
        <v>0.143345</v>
      </c>
      <c r="L88" s="17">
        <f>PIVOT!P85</f>
        <v>45505</v>
      </c>
      <c r="M88" s="48">
        <f>PIVOT!Q85</f>
        <v>319</v>
      </c>
      <c r="N88" s="48">
        <f>PIVOT!R85</f>
        <v>6.88056</v>
      </c>
      <c r="O88" s="48">
        <f>PIVOT!S85</f>
        <v>41.119439999999997</v>
      </c>
      <c r="P88" s="48">
        <f>PIVOT!T85</f>
        <v>-113</v>
      </c>
      <c r="Q88" s="49">
        <f>PIVOT!U85</f>
        <v>48</v>
      </c>
    </row>
    <row r="89" spans="2:17" x14ac:dyDescent="0.25">
      <c r="B89" s="79" t="str">
        <f>IFERROR(PIVOT!D86,"")</f>
        <v>PROJECT 1 B</v>
      </c>
      <c r="C89" s="59" t="str">
        <f>PIVOT!E86</f>
        <v>231049-BOQ-Q-GEN-002-4 </v>
      </c>
      <c r="D89" s="59" t="str">
        <f>PIVOT!F86</f>
        <v>PEKERJAAN ARSITEKTUR</v>
      </c>
      <c r="E89" s="59" t="str">
        <f>PIVOT!G86</f>
        <v>FACILITY AREA</v>
      </c>
      <c r="F89" s="61" t="str">
        <f>PIVOT!H86</f>
        <v>PUMP HOUSE</v>
      </c>
      <c r="G89" s="60" t="str">
        <f>PIVOT!J86</f>
        <v>LOW</v>
      </c>
      <c r="H89" s="38">
        <f>PIVOT!L86</f>
        <v>45796</v>
      </c>
      <c r="I89" s="39">
        <f>PIVOT!M86</f>
        <v>45865</v>
      </c>
      <c r="J89" s="15">
        <f>PIVOT!N86</f>
        <v>45759</v>
      </c>
      <c r="K89" s="16">
        <f>PIVOT!O86</f>
        <v>0</v>
      </c>
      <c r="L89" s="17">
        <f>PIVOT!P86</f>
        <v>45505</v>
      </c>
      <c r="M89" s="48">
        <f>PIVOT!Q86</f>
        <v>291</v>
      </c>
      <c r="N89" s="48">
        <f>PIVOT!R86</f>
        <v>0</v>
      </c>
      <c r="O89" s="48">
        <f>PIVOT!S86</f>
        <v>69</v>
      </c>
      <c r="P89" s="48">
        <f>PIVOT!T86</f>
        <v>-106</v>
      </c>
      <c r="Q89" s="49">
        <f>PIVOT!U86</f>
        <v>69</v>
      </c>
    </row>
    <row r="90" spans="2:17" x14ac:dyDescent="0.25">
      <c r="B90" s="79" t="str">
        <f>IFERROR(PIVOT!D87,"")</f>
        <v>PROJECT 1 B</v>
      </c>
      <c r="C90" s="59" t="str">
        <f>PIVOT!E87</f>
        <v>231049-BOQ-Q-GEN-002-4 </v>
      </c>
      <c r="D90" s="59" t="str">
        <f>PIVOT!F87</f>
        <v>PEKERJAAN ARSITEKTUR</v>
      </c>
      <c r="E90" s="59" t="str">
        <f>PIVOT!G87</f>
        <v>FACILITY AREA</v>
      </c>
      <c r="F90" s="61" t="str">
        <f>PIVOT!H87</f>
        <v>TPS</v>
      </c>
      <c r="G90" s="60" t="str">
        <f>PIVOT!J87</f>
        <v>LOW</v>
      </c>
      <c r="H90" s="38">
        <f>PIVOT!L87</f>
        <v>45838</v>
      </c>
      <c r="I90" s="39">
        <f>PIVOT!M87</f>
        <v>45900</v>
      </c>
      <c r="J90" s="15">
        <f>PIVOT!N87</f>
        <v>45759</v>
      </c>
      <c r="K90" s="16">
        <f>PIVOT!O87</f>
        <v>0</v>
      </c>
      <c r="L90" s="17">
        <f>PIVOT!P87</f>
        <v>45505</v>
      </c>
      <c r="M90" s="48">
        <f>PIVOT!Q87</f>
        <v>333</v>
      </c>
      <c r="N90" s="48">
        <f>PIVOT!R87</f>
        <v>0</v>
      </c>
      <c r="O90" s="48">
        <f>PIVOT!S87</f>
        <v>62</v>
      </c>
      <c r="P90" s="48">
        <f>PIVOT!T87</f>
        <v>-141</v>
      </c>
      <c r="Q90" s="49">
        <f>PIVOT!U87</f>
        <v>62</v>
      </c>
    </row>
    <row r="91" spans="2:17" x14ac:dyDescent="0.25">
      <c r="B91" s="79" t="str">
        <f>IFERROR(PIVOT!D88,"")</f>
        <v>PROJECT 1 B</v>
      </c>
      <c r="C91" s="59" t="str">
        <f>PIVOT!E88</f>
        <v>231049-BOQ-Q-GEN-002-4 </v>
      </c>
      <c r="D91" s="59" t="str">
        <f>PIVOT!F88</f>
        <v>PEKERJAAN ARSITEKTUR</v>
      </c>
      <c r="E91" s="59" t="str">
        <f>PIVOT!G88</f>
        <v>FACILITY AREA</v>
      </c>
      <c r="F91" s="61" t="str">
        <f>PIVOT!H88</f>
        <v>WEIGHT HOUSE</v>
      </c>
      <c r="G91" s="60" t="str">
        <f>PIVOT!J88</f>
        <v>LOW</v>
      </c>
      <c r="H91" s="38">
        <f>PIVOT!L88</f>
        <v>45817</v>
      </c>
      <c r="I91" s="39">
        <f>PIVOT!M88</f>
        <v>45865</v>
      </c>
      <c r="J91" s="15">
        <f>PIVOT!N88</f>
        <v>45759</v>
      </c>
      <c r="K91" s="16">
        <f>PIVOT!O88</f>
        <v>0</v>
      </c>
      <c r="L91" s="17">
        <f>PIVOT!P88</f>
        <v>45505</v>
      </c>
      <c r="M91" s="48">
        <f>PIVOT!Q88</f>
        <v>312</v>
      </c>
      <c r="N91" s="48">
        <f>PIVOT!R88</f>
        <v>0</v>
      </c>
      <c r="O91" s="48">
        <f>PIVOT!S88</f>
        <v>48</v>
      </c>
      <c r="P91" s="48">
        <f>PIVOT!T88</f>
        <v>-106</v>
      </c>
      <c r="Q91" s="49">
        <f>PIVOT!U88</f>
        <v>48</v>
      </c>
    </row>
    <row r="92" spans="2:17" x14ac:dyDescent="0.25">
      <c r="B92" s="79" t="str">
        <f>IFERROR(PIVOT!D89,"")</f>
        <v>PROJECT 1 B</v>
      </c>
      <c r="C92" s="59" t="str">
        <f>PIVOT!E89</f>
        <v>231049-BOQ-Q-GEN-002-4 </v>
      </c>
      <c r="D92" s="59" t="str">
        <f>PIVOT!F89</f>
        <v>PEKERJAAN ARSITEKTUR</v>
      </c>
      <c r="E92" s="59" t="str">
        <f>PIVOT!G89</f>
        <v>FACILITY AREA</v>
      </c>
      <c r="F92" s="61" t="str">
        <f>PIVOT!H89</f>
        <v>WORKSHOP</v>
      </c>
      <c r="G92" s="60" t="str">
        <f>PIVOT!J89</f>
        <v>LOW</v>
      </c>
      <c r="H92" s="38">
        <f>PIVOT!L89</f>
        <v>45831</v>
      </c>
      <c r="I92" s="39">
        <f>PIVOT!M89</f>
        <v>45514</v>
      </c>
      <c r="J92" s="15">
        <f>PIVOT!N89</f>
        <v>45759</v>
      </c>
      <c r="K92" s="16">
        <f>PIVOT!O89</f>
        <v>0</v>
      </c>
      <c r="L92" s="17">
        <f>PIVOT!P89</f>
        <v>45505</v>
      </c>
      <c r="M92" s="48">
        <f>PIVOT!Q89</f>
        <v>326</v>
      </c>
      <c r="N92" s="48">
        <f>PIVOT!R89</f>
        <v>0</v>
      </c>
      <c r="O92" s="48">
        <f>PIVOT!S89</f>
        <v>-317</v>
      </c>
      <c r="P92" s="48">
        <f>PIVOT!T89</f>
        <v>245</v>
      </c>
      <c r="Q92" s="49">
        <f>PIVOT!U89</f>
        <v>-317</v>
      </c>
    </row>
    <row r="93" spans="2:17" x14ac:dyDescent="0.25">
      <c r="B93" s="79" t="str">
        <f>IFERROR(PIVOT!D90,"")</f>
        <v>PROJECT 1 B</v>
      </c>
      <c r="C93" s="59" t="str">
        <f>PIVOT!E90</f>
        <v>231049-BOQ-Q-GEN-002-4 </v>
      </c>
      <c r="D93" s="59" t="str">
        <f>PIVOT!F90</f>
        <v>PEKERJAAN ARSITEKTUR</v>
      </c>
      <c r="E93" s="59" t="str">
        <f>PIVOT!G90</f>
        <v>PRIVATE AREA</v>
      </c>
      <c r="F93" s="61" t="str">
        <f>PIVOT!H90</f>
        <v>GUEST HOUSE</v>
      </c>
      <c r="G93" s="60" t="str">
        <f>PIVOT!J90</f>
        <v>LOW</v>
      </c>
      <c r="H93" s="38">
        <f>PIVOT!L90</f>
        <v>45516</v>
      </c>
      <c r="I93" s="39">
        <f>PIVOT!M90</f>
        <v>45942</v>
      </c>
      <c r="J93" s="15">
        <f>PIVOT!N90</f>
        <v>45759</v>
      </c>
      <c r="K93" s="16">
        <f>PIVOT!O90</f>
        <v>0</v>
      </c>
      <c r="L93" s="17">
        <f>PIVOT!P90</f>
        <v>45505</v>
      </c>
      <c r="M93" s="48">
        <f>PIVOT!Q90</f>
        <v>11</v>
      </c>
      <c r="N93" s="48">
        <f>PIVOT!R90</f>
        <v>0</v>
      </c>
      <c r="O93" s="48">
        <f>PIVOT!S90</f>
        <v>426</v>
      </c>
      <c r="P93" s="48">
        <f>PIVOT!T90</f>
        <v>-183</v>
      </c>
      <c r="Q93" s="49">
        <f>PIVOT!U90</f>
        <v>426</v>
      </c>
    </row>
    <row r="94" spans="2:17" x14ac:dyDescent="0.25">
      <c r="B94" s="79" t="str">
        <f>IFERROR(PIVOT!D91,"")</f>
        <v>PROJECT 1 B</v>
      </c>
      <c r="C94" s="59" t="str">
        <f>PIVOT!E91</f>
        <v>231049-BOQ-Q-GEN-002-4 </v>
      </c>
      <c r="D94" s="59" t="str">
        <f>PIVOT!F91</f>
        <v>PEKERJAAN ARSITEKTUR</v>
      </c>
      <c r="E94" s="59" t="str">
        <f>PIVOT!G91</f>
        <v>PRIVATE AREA</v>
      </c>
      <c r="F94" s="61" t="str">
        <f>PIVOT!H91</f>
        <v>PRIVATE HOUSE</v>
      </c>
      <c r="G94" s="60" t="str">
        <f>PIVOT!J91</f>
        <v>LOW</v>
      </c>
      <c r="H94" s="38">
        <f>PIVOT!L91</f>
        <v>45516</v>
      </c>
      <c r="I94" s="39">
        <f>PIVOT!M91</f>
        <v>45942</v>
      </c>
      <c r="J94" s="15">
        <f>PIVOT!N91</f>
        <v>45759</v>
      </c>
      <c r="K94" s="16">
        <f>PIVOT!O91</f>
        <v>0</v>
      </c>
      <c r="L94" s="17">
        <f>PIVOT!P91</f>
        <v>45505</v>
      </c>
      <c r="M94" s="48">
        <f>PIVOT!Q91</f>
        <v>11</v>
      </c>
      <c r="N94" s="48">
        <f>PIVOT!R91</f>
        <v>0</v>
      </c>
      <c r="O94" s="48">
        <f>PIVOT!S91</f>
        <v>426</v>
      </c>
      <c r="P94" s="48">
        <f>PIVOT!T91</f>
        <v>-183</v>
      </c>
      <c r="Q94" s="49">
        <f>PIVOT!U91</f>
        <v>426</v>
      </c>
    </row>
    <row r="95" spans="2:17" x14ac:dyDescent="0.25">
      <c r="B95" s="79" t="str">
        <f>IFERROR(PIVOT!D92,"")</f>
        <v>PROJECT 1 B</v>
      </c>
      <c r="C95" s="59" t="str">
        <f>PIVOT!E92</f>
        <v>231049-BOQ-Q-GEN-002-4 </v>
      </c>
      <c r="D95" s="59" t="str">
        <f>PIVOT!F92</f>
        <v>PEKERJAAN ARSITEKTUR</v>
      </c>
      <c r="E95" s="59" t="str">
        <f>PIVOT!G92</f>
        <v>PRIVATE AREA</v>
      </c>
      <c r="F95" s="61" t="str">
        <f>PIVOT!H92</f>
        <v>VVIP HOUSE</v>
      </c>
      <c r="G95" s="60" t="str">
        <f>PIVOT!J92</f>
        <v>LOW</v>
      </c>
      <c r="H95" s="38">
        <f>PIVOT!L92</f>
        <v>45866</v>
      </c>
      <c r="I95" s="39">
        <f>PIVOT!M92</f>
        <v>45930</v>
      </c>
      <c r="J95" s="15">
        <f>PIVOT!N92</f>
        <v>45759</v>
      </c>
      <c r="K95" s="16">
        <f>PIVOT!O92</f>
        <v>0</v>
      </c>
      <c r="L95" s="17">
        <f>PIVOT!P92</f>
        <v>45505</v>
      </c>
      <c r="M95" s="48">
        <f>PIVOT!Q92</f>
        <v>361</v>
      </c>
      <c r="N95" s="48">
        <f>PIVOT!R92</f>
        <v>0</v>
      </c>
      <c r="O95" s="48">
        <f>PIVOT!S92</f>
        <v>64</v>
      </c>
      <c r="P95" s="48">
        <f>PIVOT!T92</f>
        <v>-171</v>
      </c>
      <c r="Q95" s="49">
        <f>PIVOT!U92</f>
        <v>64</v>
      </c>
    </row>
    <row r="96" spans="2:17" x14ac:dyDescent="0.25">
      <c r="B96" s="79" t="str">
        <f>IFERROR(PIVOT!D93,"")</f>
        <v>PROJECT 1 B</v>
      </c>
      <c r="C96" s="59" t="str">
        <f>PIVOT!E93</f>
        <v>231049-BOQ-Q-GEN-002-4 </v>
      </c>
      <c r="D96" s="59" t="str">
        <f>PIVOT!F93</f>
        <v>PEKERJAAN MEKANIKAL</v>
      </c>
      <c r="E96" s="59" t="str">
        <f>PIVOT!G93</f>
        <v>FACILITY AREA</v>
      </c>
      <c r="F96" s="61" t="str">
        <f>PIVOT!H93</f>
        <v>DORMITORY FEMALE</v>
      </c>
      <c r="G96" s="60" t="str">
        <f>PIVOT!J93</f>
        <v>LOW</v>
      </c>
      <c r="H96" s="38">
        <f>PIVOT!L93</f>
        <v>45852</v>
      </c>
      <c r="I96" s="39">
        <f>PIVOT!M93</f>
        <v>45858</v>
      </c>
      <c r="J96" s="15">
        <f>PIVOT!N93</f>
        <v>45759</v>
      </c>
      <c r="K96" s="16">
        <f>PIVOT!O93</f>
        <v>0</v>
      </c>
      <c r="L96" s="17">
        <f>PIVOT!P93</f>
        <v>45505</v>
      </c>
      <c r="M96" s="48">
        <f>PIVOT!Q93</f>
        <v>347</v>
      </c>
      <c r="N96" s="48">
        <f>PIVOT!R93</f>
        <v>0</v>
      </c>
      <c r="O96" s="48">
        <f>PIVOT!S93</f>
        <v>6</v>
      </c>
      <c r="P96" s="48">
        <f>PIVOT!T93</f>
        <v>-99</v>
      </c>
      <c r="Q96" s="49">
        <f>PIVOT!U93</f>
        <v>6</v>
      </c>
    </row>
    <row r="97" spans="2:17" x14ac:dyDescent="0.25">
      <c r="B97" s="79" t="str">
        <f>IFERROR(PIVOT!D94,"")</f>
        <v>PROJECT 1 B</v>
      </c>
      <c r="C97" s="59" t="str">
        <f>PIVOT!E94</f>
        <v>231049-BOQ-Q-GEN-002-4 </v>
      </c>
      <c r="D97" s="59" t="str">
        <f>PIVOT!F94</f>
        <v>PEKERJAAN MEKANIKAL</v>
      </c>
      <c r="E97" s="59" t="str">
        <f>PIVOT!G94</f>
        <v>FACILITY AREA</v>
      </c>
      <c r="F97" s="61" t="str">
        <f>PIVOT!H94</f>
        <v>DORMITORY MALE</v>
      </c>
      <c r="G97" s="60" t="str">
        <f>PIVOT!J94</f>
        <v>LOW</v>
      </c>
      <c r="H97" s="38">
        <f>PIVOT!L94</f>
        <v>45845</v>
      </c>
      <c r="I97" s="39">
        <f>PIVOT!M94</f>
        <v>45865</v>
      </c>
      <c r="J97" s="15">
        <f>PIVOT!N94</f>
        <v>45759</v>
      </c>
      <c r="K97" s="16">
        <f>PIVOT!O94</f>
        <v>0</v>
      </c>
      <c r="L97" s="17">
        <f>PIVOT!P94</f>
        <v>45505</v>
      </c>
      <c r="M97" s="48">
        <f>PIVOT!Q94</f>
        <v>340</v>
      </c>
      <c r="N97" s="48">
        <f>PIVOT!R94</f>
        <v>0</v>
      </c>
      <c r="O97" s="48">
        <f>PIVOT!S94</f>
        <v>20</v>
      </c>
      <c r="P97" s="48">
        <f>PIVOT!T94</f>
        <v>-106</v>
      </c>
      <c r="Q97" s="49">
        <f>PIVOT!U94</f>
        <v>20</v>
      </c>
    </row>
    <row r="98" spans="2:17" x14ac:dyDescent="0.25">
      <c r="B98" s="79" t="str">
        <f>IFERROR(PIVOT!D95,"")</f>
        <v>PROJECT 1 B</v>
      </c>
      <c r="C98" s="59" t="str">
        <f>PIVOT!E95</f>
        <v>231049-BOQ-Q-GEN-002-4 </v>
      </c>
      <c r="D98" s="59" t="str">
        <f>PIVOT!F95</f>
        <v>PEKERJAAN MEKANIKAL</v>
      </c>
      <c r="E98" s="59" t="str">
        <f>PIVOT!G95</f>
        <v>FACILITY AREA</v>
      </c>
      <c r="F98" s="61" t="str">
        <f>PIVOT!H95</f>
        <v>FAMILY STAFF HOUSE</v>
      </c>
      <c r="G98" s="60" t="str">
        <f>PIVOT!J95</f>
        <v>LOW</v>
      </c>
      <c r="H98" s="38">
        <f>PIVOT!L95</f>
        <v>45866</v>
      </c>
      <c r="I98" s="39">
        <f>PIVOT!M95</f>
        <v>45886</v>
      </c>
      <c r="J98" s="15">
        <f>PIVOT!N95</f>
        <v>45759</v>
      </c>
      <c r="K98" s="16">
        <f>PIVOT!O95</f>
        <v>0</v>
      </c>
      <c r="L98" s="17">
        <f>PIVOT!P95</f>
        <v>45505</v>
      </c>
      <c r="M98" s="48">
        <f>PIVOT!Q95</f>
        <v>361</v>
      </c>
      <c r="N98" s="48">
        <f>PIVOT!R95</f>
        <v>0</v>
      </c>
      <c r="O98" s="48">
        <f>PIVOT!S95</f>
        <v>20</v>
      </c>
      <c r="P98" s="48">
        <f>PIVOT!T95</f>
        <v>-127</v>
      </c>
      <c r="Q98" s="49">
        <f>PIVOT!U95</f>
        <v>20</v>
      </c>
    </row>
    <row r="99" spans="2:17" x14ac:dyDescent="0.25">
      <c r="B99" s="79" t="str">
        <f>IFERROR(PIVOT!D96,"")</f>
        <v>PROJECT 1 B</v>
      </c>
      <c r="C99" s="59" t="str">
        <f>PIVOT!E96</f>
        <v>231049-BOQ-Q-GEN-002-4 </v>
      </c>
      <c r="D99" s="59" t="str">
        <f>PIVOT!F96</f>
        <v>PEKERJAAN MEKANIKAL</v>
      </c>
      <c r="E99" s="59" t="str">
        <f>PIVOT!G96</f>
        <v>FACILITY AREA</v>
      </c>
      <c r="F99" s="61" t="str">
        <f>PIVOT!H96</f>
        <v>GUARD HOUSE 1</v>
      </c>
      <c r="G99" s="60" t="str">
        <f>PIVOT!J96</f>
        <v>LOW</v>
      </c>
      <c r="H99" s="38">
        <f>PIVOT!L96</f>
        <v>45516</v>
      </c>
      <c r="I99" s="39">
        <f>PIVOT!M96</f>
        <v>45942</v>
      </c>
      <c r="J99" s="15">
        <f>PIVOT!N96</f>
        <v>45759</v>
      </c>
      <c r="K99" s="16">
        <f>PIVOT!O96</f>
        <v>0</v>
      </c>
      <c r="L99" s="17">
        <f>PIVOT!P96</f>
        <v>45505</v>
      </c>
      <c r="M99" s="48">
        <f>PIVOT!Q96</f>
        <v>11</v>
      </c>
      <c r="N99" s="48">
        <f>PIVOT!R96</f>
        <v>0</v>
      </c>
      <c r="O99" s="48">
        <f>PIVOT!S96</f>
        <v>426</v>
      </c>
      <c r="P99" s="48">
        <f>PIVOT!T96</f>
        <v>-183</v>
      </c>
      <c r="Q99" s="49">
        <f>PIVOT!U96</f>
        <v>426</v>
      </c>
    </row>
    <row r="100" spans="2:17" x14ac:dyDescent="0.25">
      <c r="B100" s="79" t="str">
        <f>IFERROR(PIVOT!D97,"")</f>
        <v>PROJECT 1 B</v>
      </c>
      <c r="C100" s="59" t="str">
        <f>PIVOT!E97</f>
        <v>231049-BOQ-Q-GEN-002-4 </v>
      </c>
      <c r="D100" s="59" t="str">
        <f>PIVOT!F97</f>
        <v>PEKERJAAN MEKANIKAL</v>
      </c>
      <c r="E100" s="59" t="str">
        <f>PIVOT!G97</f>
        <v>FACILITY AREA</v>
      </c>
      <c r="F100" s="61" t="str">
        <f>PIVOT!H97</f>
        <v>GUARD HOUSE 2</v>
      </c>
      <c r="G100" s="60" t="str">
        <f>PIVOT!J97</f>
        <v>LOW</v>
      </c>
      <c r="H100" s="38">
        <f>PIVOT!L97</f>
        <v>45516</v>
      </c>
      <c r="I100" s="39">
        <f>PIVOT!M97</f>
        <v>45942</v>
      </c>
      <c r="J100" s="15">
        <f>PIVOT!N97</f>
        <v>45759</v>
      </c>
      <c r="K100" s="16">
        <f>PIVOT!O97</f>
        <v>0</v>
      </c>
      <c r="L100" s="17">
        <f>PIVOT!P97</f>
        <v>45505</v>
      </c>
      <c r="M100" s="48">
        <f>PIVOT!Q97</f>
        <v>11</v>
      </c>
      <c r="N100" s="48">
        <f>PIVOT!R97</f>
        <v>0</v>
      </c>
      <c r="O100" s="48">
        <f>PIVOT!S97</f>
        <v>426</v>
      </c>
      <c r="P100" s="48">
        <f>PIVOT!T97</f>
        <v>-183</v>
      </c>
      <c r="Q100" s="49">
        <f>PIVOT!U97</f>
        <v>426</v>
      </c>
    </row>
    <row r="101" spans="2:17" x14ac:dyDescent="0.25">
      <c r="B101" s="79" t="str">
        <f>IFERROR(PIVOT!D98,"")</f>
        <v>PROJECT 1 B</v>
      </c>
      <c r="C101" s="59" t="str">
        <f>PIVOT!E98</f>
        <v>231049-BOQ-Q-GEN-002-4 </v>
      </c>
      <c r="D101" s="59" t="str">
        <f>PIVOT!F98</f>
        <v>PEKERJAAN MEKANIKAL</v>
      </c>
      <c r="E101" s="59" t="str">
        <f>PIVOT!G98</f>
        <v>FACILITY AREA</v>
      </c>
      <c r="F101" s="61" t="str">
        <f>PIVOT!H98</f>
        <v>KANTIN</v>
      </c>
      <c r="G101" s="60" t="str">
        <f>PIVOT!J98</f>
        <v>LOW</v>
      </c>
      <c r="H101" s="38">
        <f>PIVOT!L98</f>
        <v>45852</v>
      </c>
      <c r="I101" s="39">
        <f>PIVOT!M98</f>
        <v>45872</v>
      </c>
      <c r="J101" s="15">
        <f>PIVOT!N98</f>
        <v>45759</v>
      </c>
      <c r="K101" s="16">
        <f>PIVOT!O98</f>
        <v>0</v>
      </c>
      <c r="L101" s="17">
        <f>PIVOT!P98</f>
        <v>45505</v>
      </c>
      <c r="M101" s="48">
        <f>PIVOT!Q98</f>
        <v>347</v>
      </c>
      <c r="N101" s="48">
        <f>PIVOT!R98</f>
        <v>0</v>
      </c>
      <c r="O101" s="48">
        <f>PIVOT!S98</f>
        <v>20</v>
      </c>
      <c r="P101" s="48">
        <f>PIVOT!T98</f>
        <v>-113</v>
      </c>
      <c r="Q101" s="49">
        <f>PIVOT!U98</f>
        <v>20</v>
      </c>
    </row>
    <row r="102" spans="2:17" x14ac:dyDescent="0.25">
      <c r="B102" s="79" t="str">
        <f>IFERROR(PIVOT!D99,"")</f>
        <v>PROJECT 1 B</v>
      </c>
      <c r="C102" s="59" t="str">
        <f>PIVOT!E99</f>
        <v>231049-BOQ-Q-GEN-002-4 </v>
      </c>
      <c r="D102" s="59" t="str">
        <f>PIVOT!F99</f>
        <v>PEKERJAAN MEKANIKAL</v>
      </c>
      <c r="E102" s="59" t="str">
        <f>PIVOT!G99</f>
        <v>FACILITY AREA</v>
      </c>
      <c r="F102" s="61" t="str">
        <f>PIVOT!H99</f>
        <v>LABORATORIUM</v>
      </c>
      <c r="G102" s="60" t="str">
        <f>PIVOT!J99</f>
        <v>LOW</v>
      </c>
      <c r="H102" s="38">
        <f>PIVOT!L99</f>
        <v>45866</v>
      </c>
      <c r="I102" s="39">
        <f>PIVOT!M99</f>
        <v>45907</v>
      </c>
      <c r="J102" s="15">
        <f>PIVOT!N99</f>
        <v>45759</v>
      </c>
      <c r="K102" s="16">
        <f>PIVOT!O99</f>
        <v>0</v>
      </c>
      <c r="L102" s="17">
        <f>PIVOT!P99</f>
        <v>45505</v>
      </c>
      <c r="M102" s="48">
        <f>PIVOT!Q99</f>
        <v>361</v>
      </c>
      <c r="N102" s="48">
        <f>PIVOT!R99</f>
        <v>0</v>
      </c>
      <c r="O102" s="48">
        <f>PIVOT!S99</f>
        <v>41</v>
      </c>
      <c r="P102" s="48">
        <f>PIVOT!T99</f>
        <v>-148</v>
      </c>
      <c r="Q102" s="49">
        <f>PIVOT!U99</f>
        <v>41</v>
      </c>
    </row>
    <row r="103" spans="2:17" x14ac:dyDescent="0.25">
      <c r="B103" s="79" t="str">
        <f>IFERROR(PIVOT!D100,"")</f>
        <v>PROJECT 1 B</v>
      </c>
      <c r="C103" s="59" t="str">
        <f>PIVOT!E100</f>
        <v>231049-BOQ-Q-GEN-002-4 </v>
      </c>
      <c r="D103" s="59" t="str">
        <f>PIVOT!F100</f>
        <v>PEKERJAAN MEKANIKAL</v>
      </c>
      <c r="E103" s="59" t="str">
        <f>PIVOT!G100</f>
        <v>FACILITY AREA</v>
      </c>
      <c r="F103" s="61" t="str">
        <f>PIVOT!H100</f>
        <v>MOSQUE</v>
      </c>
      <c r="G103" s="60" t="str">
        <f>PIVOT!J100</f>
        <v>LOW</v>
      </c>
      <c r="H103" s="38">
        <f>PIVOT!L100</f>
        <v>45516</v>
      </c>
      <c r="I103" s="39">
        <f>PIVOT!M100</f>
        <v>45942</v>
      </c>
      <c r="J103" s="15">
        <f>PIVOT!N100</f>
        <v>45759</v>
      </c>
      <c r="K103" s="16">
        <f>PIVOT!O100</f>
        <v>0</v>
      </c>
      <c r="L103" s="17">
        <f>PIVOT!P100</f>
        <v>45505</v>
      </c>
      <c r="M103" s="48">
        <f>PIVOT!Q100</f>
        <v>11</v>
      </c>
      <c r="N103" s="48">
        <f>PIVOT!R100</f>
        <v>0</v>
      </c>
      <c r="O103" s="48">
        <f>PIVOT!S100</f>
        <v>426</v>
      </c>
      <c r="P103" s="48">
        <f>PIVOT!T100</f>
        <v>-183</v>
      </c>
      <c r="Q103" s="49">
        <f>PIVOT!U100</f>
        <v>426</v>
      </c>
    </row>
    <row r="104" spans="2:17" x14ac:dyDescent="0.25">
      <c r="B104" s="79" t="str">
        <f>IFERROR(PIVOT!D101,"")</f>
        <v>PROJECT 1 B</v>
      </c>
      <c r="C104" s="59" t="str">
        <f>PIVOT!E101</f>
        <v>231049-BOQ-Q-GEN-002-4 </v>
      </c>
      <c r="D104" s="59" t="str">
        <f>PIVOT!F101</f>
        <v>PEKERJAAN MEKANIKAL</v>
      </c>
      <c r="E104" s="59" t="str">
        <f>PIVOT!G101</f>
        <v>FACILITY AREA</v>
      </c>
      <c r="F104" s="61" t="str">
        <f>PIVOT!H101</f>
        <v>OFFICE</v>
      </c>
      <c r="G104" s="60" t="str">
        <f>PIVOT!J101</f>
        <v>LOW</v>
      </c>
      <c r="H104" s="38">
        <f>PIVOT!L101</f>
        <v>45831</v>
      </c>
      <c r="I104" s="39">
        <f>PIVOT!M101</f>
        <v>45844</v>
      </c>
      <c r="J104" s="15">
        <f>PIVOT!N101</f>
        <v>45759</v>
      </c>
      <c r="K104" s="16">
        <f>PIVOT!O101</f>
        <v>0</v>
      </c>
      <c r="L104" s="17">
        <f>PIVOT!P101</f>
        <v>45505</v>
      </c>
      <c r="M104" s="48">
        <f>PIVOT!Q101</f>
        <v>326</v>
      </c>
      <c r="N104" s="48">
        <f>PIVOT!R101</f>
        <v>0</v>
      </c>
      <c r="O104" s="48">
        <f>PIVOT!S101</f>
        <v>13</v>
      </c>
      <c r="P104" s="48">
        <f>PIVOT!T101</f>
        <v>-85</v>
      </c>
      <c r="Q104" s="49">
        <f>PIVOT!U101</f>
        <v>13</v>
      </c>
    </row>
    <row r="105" spans="2:17" x14ac:dyDescent="0.25">
      <c r="B105" s="79" t="str">
        <f>IFERROR(PIVOT!D102,"")</f>
        <v>PROJECT 1 B</v>
      </c>
      <c r="C105" s="59" t="str">
        <f>PIVOT!E102</f>
        <v>231049-BOQ-Q-GEN-002-4 </v>
      </c>
      <c r="D105" s="59" t="str">
        <f>PIVOT!F102</f>
        <v>PEKERJAAN MEKANIKAL</v>
      </c>
      <c r="E105" s="59" t="str">
        <f>PIVOT!G102</f>
        <v>FACILITY AREA</v>
      </c>
      <c r="F105" s="61" t="str">
        <f>PIVOT!H102</f>
        <v>WATER TOWER FACILITY AREA</v>
      </c>
      <c r="G105" s="60" t="str">
        <f>PIVOT!J102</f>
        <v>LOW</v>
      </c>
      <c r="H105" s="38">
        <f>PIVOT!L102</f>
        <v>45803</v>
      </c>
      <c r="I105" s="39">
        <f>PIVOT!M102</f>
        <v>45816</v>
      </c>
      <c r="J105" s="15">
        <f>PIVOT!N102</f>
        <v>45759</v>
      </c>
      <c r="K105" s="16">
        <f>PIVOT!O102</f>
        <v>0</v>
      </c>
      <c r="L105" s="17">
        <f>PIVOT!P102</f>
        <v>45505</v>
      </c>
      <c r="M105" s="48">
        <f>PIVOT!Q102</f>
        <v>298</v>
      </c>
      <c r="N105" s="48">
        <f>PIVOT!R102</f>
        <v>0</v>
      </c>
      <c r="O105" s="48">
        <f>PIVOT!S102</f>
        <v>13</v>
      </c>
      <c r="P105" s="48">
        <f>PIVOT!T102</f>
        <v>-57</v>
      </c>
      <c r="Q105" s="49">
        <f>PIVOT!U102</f>
        <v>13</v>
      </c>
    </row>
    <row r="106" spans="2:17" x14ac:dyDescent="0.25">
      <c r="B106" s="79" t="str">
        <f>IFERROR(PIVOT!D103,"")</f>
        <v>PROJECT 1 B</v>
      </c>
      <c r="C106" s="59" t="str">
        <f>PIVOT!E103</f>
        <v>231049-BOQ-Q-GEN-002-4 </v>
      </c>
      <c r="D106" s="59" t="str">
        <f>PIVOT!F103</f>
        <v>PEKERJAAN MEKANIKAL</v>
      </c>
      <c r="E106" s="59" t="str">
        <f>PIVOT!G103</f>
        <v>FACILITY AREA</v>
      </c>
      <c r="F106" s="61" t="str">
        <f>PIVOT!H103</f>
        <v>WATER TOWER POND AREA</v>
      </c>
      <c r="G106" s="60" t="str">
        <f>PIVOT!J103</f>
        <v>LOW</v>
      </c>
      <c r="H106" s="38">
        <f>PIVOT!L103</f>
        <v>45803</v>
      </c>
      <c r="I106" s="39">
        <f>PIVOT!M103</f>
        <v>45816</v>
      </c>
      <c r="J106" s="15">
        <f>PIVOT!N103</f>
        <v>45759</v>
      </c>
      <c r="K106" s="16">
        <f>PIVOT!O103</f>
        <v>0</v>
      </c>
      <c r="L106" s="17">
        <f>PIVOT!P103</f>
        <v>45505</v>
      </c>
      <c r="M106" s="48">
        <f>PIVOT!Q103</f>
        <v>298</v>
      </c>
      <c r="N106" s="48">
        <f>PIVOT!R103</f>
        <v>0</v>
      </c>
      <c r="O106" s="48">
        <f>PIVOT!S103</f>
        <v>13</v>
      </c>
      <c r="P106" s="48">
        <f>PIVOT!T103</f>
        <v>-57</v>
      </c>
      <c r="Q106" s="49">
        <f>PIVOT!U103</f>
        <v>13</v>
      </c>
    </row>
    <row r="107" spans="2:17" x14ac:dyDescent="0.25">
      <c r="B107" s="79" t="str">
        <f>IFERROR(PIVOT!D104,"")</f>
        <v>PROJECT 1 B</v>
      </c>
      <c r="C107" s="59" t="str">
        <f>PIVOT!E104</f>
        <v>231049-BOQ-Q-GEN-002-4 </v>
      </c>
      <c r="D107" s="59" t="str">
        <f>PIVOT!F104</f>
        <v>PEKERJAAN MEKANIKAL</v>
      </c>
      <c r="E107" s="59" t="str">
        <f>PIVOT!G104</f>
        <v>PRIVATE AREA</v>
      </c>
      <c r="F107" s="61" t="str">
        <f>PIVOT!H104</f>
        <v>GUEST HOUSE</v>
      </c>
      <c r="G107" s="60" t="str">
        <f>PIVOT!J104</f>
        <v>LOW</v>
      </c>
      <c r="H107" s="38">
        <f>PIVOT!L104</f>
        <v>45516</v>
      </c>
      <c r="I107" s="39">
        <f>PIVOT!M104</f>
        <v>45942</v>
      </c>
      <c r="J107" s="15">
        <f>PIVOT!N104</f>
        <v>45759</v>
      </c>
      <c r="K107" s="16">
        <f>PIVOT!O104</f>
        <v>0</v>
      </c>
      <c r="L107" s="17">
        <f>PIVOT!P104</f>
        <v>45505</v>
      </c>
      <c r="M107" s="48">
        <f>PIVOT!Q104</f>
        <v>11</v>
      </c>
      <c r="N107" s="48">
        <f>PIVOT!R104</f>
        <v>0</v>
      </c>
      <c r="O107" s="48">
        <f>PIVOT!S104</f>
        <v>426</v>
      </c>
      <c r="P107" s="48">
        <f>PIVOT!T104</f>
        <v>-183</v>
      </c>
      <c r="Q107" s="49">
        <f>PIVOT!U104</f>
        <v>426</v>
      </c>
    </row>
    <row r="108" spans="2:17" x14ac:dyDescent="0.25">
      <c r="B108" s="79" t="str">
        <f>IFERROR(PIVOT!D105,"")</f>
        <v>PROJECT 1 B</v>
      </c>
      <c r="C108" s="59" t="str">
        <f>PIVOT!E105</f>
        <v>231049-BOQ-Q-GEN-002-4 </v>
      </c>
      <c r="D108" s="59" t="str">
        <f>PIVOT!F105</f>
        <v>PEKERJAAN MEKANIKAL</v>
      </c>
      <c r="E108" s="59" t="str">
        <f>PIVOT!G105</f>
        <v>PRIVATE AREA</v>
      </c>
      <c r="F108" s="61" t="str">
        <f>PIVOT!H105</f>
        <v>PRIVATE HOUSE</v>
      </c>
      <c r="G108" s="60" t="str">
        <f>PIVOT!J105</f>
        <v>LOW</v>
      </c>
      <c r="H108" s="38">
        <f>PIVOT!L105</f>
        <v>45516</v>
      </c>
      <c r="I108" s="39">
        <f>PIVOT!M105</f>
        <v>45942</v>
      </c>
      <c r="J108" s="15">
        <f>PIVOT!N105</f>
        <v>45759</v>
      </c>
      <c r="K108" s="16">
        <f>PIVOT!O105</f>
        <v>0</v>
      </c>
      <c r="L108" s="17">
        <f>PIVOT!P105</f>
        <v>45505</v>
      </c>
      <c r="M108" s="48">
        <f>PIVOT!Q105</f>
        <v>11</v>
      </c>
      <c r="N108" s="48">
        <f>PIVOT!R105</f>
        <v>0</v>
      </c>
      <c r="O108" s="48">
        <f>PIVOT!S105</f>
        <v>426</v>
      </c>
      <c r="P108" s="48">
        <f>PIVOT!T105</f>
        <v>-183</v>
      </c>
      <c r="Q108" s="49">
        <f>PIVOT!U105</f>
        <v>426</v>
      </c>
    </row>
    <row r="109" spans="2:17" x14ac:dyDescent="0.25">
      <c r="B109" s="79" t="str">
        <f>IFERROR(PIVOT!D106,"")</f>
        <v>PROJECT 1 B</v>
      </c>
      <c r="C109" s="59" t="str">
        <f>PIVOT!E106</f>
        <v>231049-BOQ-Q-GEN-002-4 </v>
      </c>
      <c r="D109" s="59" t="str">
        <f>PIVOT!F106</f>
        <v>PEKERJAAN MEKANIKAL</v>
      </c>
      <c r="E109" s="59" t="str">
        <f>PIVOT!G106</f>
        <v>PRIVATE AREA</v>
      </c>
      <c r="F109" s="61" t="str">
        <f>PIVOT!H106</f>
        <v>VVIP HOUSE</v>
      </c>
      <c r="G109" s="60" t="str">
        <f>PIVOT!J106</f>
        <v>LOW</v>
      </c>
      <c r="H109" s="38">
        <f>PIVOT!L106</f>
        <v>45873</v>
      </c>
      <c r="I109" s="39">
        <f>PIVOT!M106</f>
        <v>45893</v>
      </c>
      <c r="J109" s="15">
        <f>PIVOT!N106</f>
        <v>45759</v>
      </c>
      <c r="K109" s="16">
        <f>PIVOT!O106</f>
        <v>0</v>
      </c>
      <c r="L109" s="17">
        <f>PIVOT!P106</f>
        <v>45505</v>
      </c>
      <c r="M109" s="48">
        <f>PIVOT!Q106</f>
        <v>368</v>
      </c>
      <c r="N109" s="48">
        <f>PIVOT!R106</f>
        <v>0</v>
      </c>
      <c r="O109" s="48">
        <f>PIVOT!S106</f>
        <v>20</v>
      </c>
      <c r="P109" s="48">
        <f>PIVOT!T106</f>
        <v>-134</v>
      </c>
      <c r="Q109" s="49">
        <f>PIVOT!U106</f>
        <v>20</v>
      </c>
    </row>
    <row r="110" spans="2:17" x14ac:dyDescent="0.25">
      <c r="B110" s="79" t="str">
        <f>IFERROR(PIVOT!D107,"")</f>
        <v>PROJECT 1 B</v>
      </c>
      <c r="C110" s="59" t="str">
        <f>PIVOT!E107</f>
        <v>231049-BOQ-Q-GEN-002-4 </v>
      </c>
      <c r="D110" s="59" t="str">
        <f>PIVOT!F107</f>
        <v>PEKERJAAN STRUKTUR</v>
      </c>
      <c r="E110" s="59" t="str">
        <f>PIVOT!G107</f>
        <v>FACILITY AREA</v>
      </c>
      <c r="F110" s="61" t="str">
        <f>PIVOT!H107</f>
        <v>DORMITORY FEMALE</v>
      </c>
      <c r="G110" s="60" t="str">
        <f>PIVOT!J107</f>
        <v>MEDIUM</v>
      </c>
      <c r="H110" s="38">
        <f>PIVOT!L107</f>
        <v>45775</v>
      </c>
      <c r="I110" s="39">
        <f>PIVOT!M107</f>
        <v>45886</v>
      </c>
      <c r="J110" s="15">
        <f>PIVOT!N107</f>
        <v>45759</v>
      </c>
      <c r="K110" s="16">
        <f>PIVOT!O107</f>
        <v>0.31229699999999999</v>
      </c>
      <c r="L110" s="17">
        <f>PIVOT!P107</f>
        <v>45505</v>
      </c>
      <c r="M110" s="48">
        <f>PIVOT!Q107</f>
        <v>270</v>
      </c>
      <c r="N110" s="48">
        <f>PIVOT!R107</f>
        <v>34.664966999999997</v>
      </c>
      <c r="O110" s="48">
        <f>PIVOT!S107</f>
        <v>76.33503300000001</v>
      </c>
      <c r="P110" s="48">
        <f>PIVOT!T107</f>
        <v>-127</v>
      </c>
      <c r="Q110" s="49">
        <f>PIVOT!U107</f>
        <v>111</v>
      </c>
    </row>
    <row r="111" spans="2:17" x14ac:dyDescent="0.25">
      <c r="B111" s="79" t="str">
        <f>IFERROR(PIVOT!D108,"")</f>
        <v>PROJECT 1 B</v>
      </c>
      <c r="C111" s="59" t="str">
        <f>PIVOT!E108</f>
        <v>231049-BOQ-Q-GEN-002-4 </v>
      </c>
      <c r="D111" s="59" t="str">
        <f>PIVOT!F108</f>
        <v>PEKERJAAN STRUKTUR</v>
      </c>
      <c r="E111" s="59" t="str">
        <f>PIVOT!G108</f>
        <v>FACILITY AREA</v>
      </c>
      <c r="F111" s="61" t="str">
        <f>PIVOT!H108</f>
        <v>DORMITORY MALE</v>
      </c>
      <c r="G111" s="60" t="str">
        <f>PIVOT!J108</f>
        <v>LOW</v>
      </c>
      <c r="H111" s="38">
        <f>PIVOT!L108</f>
        <v>45593</v>
      </c>
      <c r="I111" s="39">
        <f>PIVOT!M108</f>
        <v>45879</v>
      </c>
      <c r="J111" s="15">
        <f>PIVOT!N108</f>
        <v>45759</v>
      </c>
      <c r="K111" s="16">
        <f>PIVOT!O108</f>
        <v>7.1660000000000001E-2</v>
      </c>
      <c r="L111" s="17">
        <f>PIVOT!P108</f>
        <v>45505</v>
      </c>
      <c r="M111" s="48">
        <f>PIVOT!Q108</f>
        <v>88</v>
      </c>
      <c r="N111" s="48">
        <f>PIVOT!R108</f>
        <v>20.494759999999999</v>
      </c>
      <c r="O111" s="48">
        <f>PIVOT!S108</f>
        <v>265.50524000000001</v>
      </c>
      <c r="P111" s="48">
        <f>PIVOT!T108</f>
        <v>-120</v>
      </c>
      <c r="Q111" s="49">
        <f>PIVOT!U108</f>
        <v>286</v>
      </c>
    </row>
    <row r="112" spans="2:17" x14ac:dyDescent="0.25">
      <c r="B112" s="79" t="str">
        <f>IFERROR(PIVOT!D109,"")</f>
        <v>PROJECT 1 B</v>
      </c>
      <c r="C112" s="59" t="str">
        <f>PIVOT!E109</f>
        <v>231049-BOQ-Q-GEN-002-4 </v>
      </c>
      <c r="D112" s="59" t="str">
        <f>PIVOT!F109</f>
        <v>PEKERJAAN STRUKTUR</v>
      </c>
      <c r="E112" s="59" t="str">
        <f>PIVOT!G109</f>
        <v>FACILITY AREA</v>
      </c>
      <c r="F112" s="61" t="str">
        <f>PIVOT!H109</f>
        <v>FAMILY STAFF HOUSE</v>
      </c>
      <c r="G112" s="60" t="str">
        <f>PIVOT!J109</f>
        <v>LOW</v>
      </c>
      <c r="H112" s="38">
        <f>PIVOT!L109</f>
        <v>45768</v>
      </c>
      <c r="I112" s="39">
        <f>PIVOT!M109</f>
        <v>45893</v>
      </c>
      <c r="J112" s="15">
        <f>PIVOT!N109</f>
        <v>45759</v>
      </c>
      <c r="K112" s="16">
        <f>PIVOT!O109</f>
        <v>7.1874999999999994E-2</v>
      </c>
      <c r="L112" s="17">
        <f>PIVOT!P109</f>
        <v>45505</v>
      </c>
      <c r="M112" s="48">
        <f>PIVOT!Q109</f>
        <v>263</v>
      </c>
      <c r="N112" s="48">
        <f>PIVOT!R109</f>
        <v>8.984375</v>
      </c>
      <c r="O112" s="48">
        <f>PIVOT!S109</f>
        <v>116.015625</v>
      </c>
      <c r="P112" s="48">
        <f>PIVOT!T109</f>
        <v>-134</v>
      </c>
      <c r="Q112" s="49">
        <f>PIVOT!U109</f>
        <v>125</v>
      </c>
    </row>
    <row r="113" spans="2:17" x14ac:dyDescent="0.25">
      <c r="B113" s="79" t="str">
        <f>IFERROR(PIVOT!D110,"")</f>
        <v>PROJECT 1 B</v>
      </c>
      <c r="C113" s="59" t="str">
        <f>PIVOT!E110</f>
        <v>231049-BOQ-Q-GEN-002-4 </v>
      </c>
      <c r="D113" s="59" t="str">
        <f>PIVOT!F110</f>
        <v>PEKERJAAN STRUKTUR</v>
      </c>
      <c r="E113" s="59" t="str">
        <f>PIVOT!G110</f>
        <v>FACILITY AREA</v>
      </c>
      <c r="F113" s="61" t="str">
        <f>PIVOT!H110</f>
        <v>FEED WAREHOUSE</v>
      </c>
      <c r="G113" s="60" t="str">
        <f>PIVOT!J110</f>
        <v>LOW</v>
      </c>
      <c r="H113" s="38">
        <f>PIVOT!L110</f>
        <v>45762</v>
      </c>
      <c r="I113" s="39">
        <f>PIVOT!M110</f>
        <v>45816</v>
      </c>
      <c r="J113" s="15">
        <f>PIVOT!N110</f>
        <v>45759</v>
      </c>
      <c r="K113" s="16">
        <f>PIVOT!O110</f>
        <v>0.23926500000000001</v>
      </c>
      <c r="L113" s="17">
        <f>PIVOT!P110</f>
        <v>45505</v>
      </c>
      <c r="M113" s="48">
        <f>PIVOT!Q110</f>
        <v>257</v>
      </c>
      <c r="N113" s="48">
        <f>PIVOT!R110</f>
        <v>12.920310000000001</v>
      </c>
      <c r="O113" s="48">
        <f>PIVOT!S110</f>
        <v>41.079689999999999</v>
      </c>
      <c r="P113" s="48">
        <f>PIVOT!T110</f>
        <v>-57</v>
      </c>
      <c r="Q113" s="49">
        <f>PIVOT!U110</f>
        <v>54</v>
      </c>
    </row>
    <row r="114" spans="2:17" x14ac:dyDescent="0.25">
      <c r="B114" s="79" t="str">
        <f>IFERROR(PIVOT!D111,"")</f>
        <v>PROJECT 1 B</v>
      </c>
      <c r="C114" s="59" t="str">
        <f>PIVOT!E111</f>
        <v>231049-BOQ-Q-GEN-002-4 </v>
      </c>
      <c r="D114" s="59" t="str">
        <f>PIVOT!F111</f>
        <v>PEKERJAAN STRUKTUR</v>
      </c>
      <c r="E114" s="59" t="str">
        <f>PIVOT!G111</f>
        <v>FACILITY AREA</v>
      </c>
      <c r="F114" s="61" t="str">
        <f>PIVOT!H111</f>
        <v>GARDU HUB</v>
      </c>
      <c r="G114" s="60" t="str">
        <f>PIVOT!J111</f>
        <v>LOW</v>
      </c>
      <c r="H114" s="38">
        <f>PIVOT!L111</f>
        <v>45762</v>
      </c>
      <c r="I114" s="39">
        <f>PIVOT!M111</f>
        <v>45794</v>
      </c>
      <c r="J114" s="15">
        <f>PIVOT!N111</f>
        <v>45759</v>
      </c>
      <c r="K114" s="16">
        <f>PIVOT!O111</f>
        <v>0.110397</v>
      </c>
      <c r="L114" s="17">
        <f>PIVOT!P111</f>
        <v>45505</v>
      </c>
      <c r="M114" s="48">
        <f>PIVOT!Q111</f>
        <v>257</v>
      </c>
      <c r="N114" s="48">
        <f>PIVOT!R111</f>
        <v>3.5327039999999998</v>
      </c>
      <c r="O114" s="48">
        <f>PIVOT!S111</f>
        <v>28.467296000000001</v>
      </c>
      <c r="P114" s="48">
        <f>PIVOT!T111</f>
        <v>-35</v>
      </c>
      <c r="Q114" s="49">
        <f>PIVOT!U111</f>
        <v>32</v>
      </c>
    </row>
    <row r="115" spans="2:17" x14ac:dyDescent="0.25">
      <c r="B115" s="79" t="str">
        <f>IFERROR(PIVOT!D112,"")</f>
        <v>PROJECT 1 B</v>
      </c>
      <c r="C115" s="59" t="str">
        <f>PIVOT!E112</f>
        <v>231049-BOQ-Q-GEN-002-4 </v>
      </c>
      <c r="D115" s="59" t="str">
        <f>PIVOT!F112</f>
        <v>PEKERJAAN STRUKTUR</v>
      </c>
      <c r="E115" s="59" t="str">
        <f>PIVOT!G112</f>
        <v>FACILITY AREA</v>
      </c>
      <c r="F115" s="61" t="str">
        <f>PIVOT!H112</f>
        <v>GAZEBOO</v>
      </c>
      <c r="G115" s="60" t="str">
        <f>PIVOT!J112</f>
        <v>LOW</v>
      </c>
      <c r="H115" s="38">
        <f>PIVOT!L112</f>
        <v>45810</v>
      </c>
      <c r="I115" s="39">
        <f>PIVOT!M112</f>
        <v>45830</v>
      </c>
      <c r="J115" s="15">
        <f>PIVOT!N112</f>
        <v>45759</v>
      </c>
      <c r="K115" s="16">
        <f>PIVOT!O112</f>
        <v>0.16107399999999999</v>
      </c>
      <c r="L115" s="17">
        <f>PIVOT!P112</f>
        <v>45505</v>
      </c>
      <c r="M115" s="48">
        <f>PIVOT!Q112</f>
        <v>305</v>
      </c>
      <c r="N115" s="48">
        <f>PIVOT!R112</f>
        <v>3.2214799999999997</v>
      </c>
      <c r="O115" s="48">
        <f>PIVOT!S112</f>
        <v>16.77852</v>
      </c>
      <c r="P115" s="48">
        <f>PIVOT!T112</f>
        <v>-71</v>
      </c>
      <c r="Q115" s="49">
        <f>PIVOT!U112</f>
        <v>20</v>
      </c>
    </row>
    <row r="116" spans="2:17" x14ac:dyDescent="0.25">
      <c r="B116" s="79" t="str">
        <f>IFERROR(PIVOT!D113,"")</f>
        <v>PROJECT 1 B</v>
      </c>
      <c r="C116" s="59" t="str">
        <f>PIVOT!E113</f>
        <v>231049-BOQ-Q-GEN-002-4 </v>
      </c>
      <c r="D116" s="59" t="str">
        <f>PIVOT!F113</f>
        <v>PEKERJAAN STRUKTUR</v>
      </c>
      <c r="E116" s="59" t="str">
        <f>PIVOT!G113</f>
        <v>FACILITY AREA</v>
      </c>
      <c r="F116" s="61" t="str">
        <f>PIVOT!H113</f>
        <v>GUARD HOUSE 1</v>
      </c>
      <c r="G116" s="60" t="str">
        <f>PIVOT!J113</f>
        <v>HIGH</v>
      </c>
      <c r="H116" s="38">
        <f>PIVOT!L113</f>
        <v>45516</v>
      </c>
      <c r="I116" s="39">
        <f>PIVOT!M113</f>
        <v>45942</v>
      </c>
      <c r="J116" s="15">
        <f>PIVOT!N113</f>
        <v>45759</v>
      </c>
      <c r="K116" s="16">
        <f>PIVOT!O113</f>
        <v>1</v>
      </c>
      <c r="L116" s="17">
        <f>PIVOT!P113</f>
        <v>45505</v>
      </c>
      <c r="M116" s="48">
        <f>PIVOT!Q113</f>
        <v>11</v>
      </c>
      <c r="N116" s="48">
        <f>PIVOT!R113</f>
        <v>426</v>
      </c>
      <c r="O116" s="48">
        <f>PIVOT!S113</f>
        <v>0</v>
      </c>
      <c r="P116" s="48">
        <f>PIVOT!T113</f>
        <v>-183</v>
      </c>
      <c r="Q116" s="49">
        <f>PIVOT!U113</f>
        <v>426</v>
      </c>
    </row>
    <row r="117" spans="2:17" x14ac:dyDescent="0.25">
      <c r="B117" s="79" t="str">
        <f>IFERROR(PIVOT!D114,"")</f>
        <v>PROJECT 1 B</v>
      </c>
      <c r="C117" s="59" t="str">
        <f>PIVOT!E114</f>
        <v>231049-BOQ-Q-GEN-002-4 </v>
      </c>
      <c r="D117" s="59" t="str">
        <f>PIVOT!F114</f>
        <v>PEKERJAAN STRUKTUR</v>
      </c>
      <c r="E117" s="59" t="str">
        <f>PIVOT!G114</f>
        <v>FACILITY AREA</v>
      </c>
      <c r="F117" s="61" t="str">
        <f>PIVOT!H114</f>
        <v>GUARD HOUSE 2</v>
      </c>
      <c r="G117" s="60" t="str">
        <f>PIVOT!J114</f>
        <v>LOW</v>
      </c>
      <c r="H117" s="38">
        <f>PIVOT!L114</f>
        <v>45516</v>
      </c>
      <c r="I117" s="39">
        <f>PIVOT!M114</f>
        <v>45942</v>
      </c>
      <c r="J117" s="15">
        <f>PIVOT!N114</f>
        <v>45759</v>
      </c>
      <c r="K117" s="16">
        <f>PIVOT!O114</f>
        <v>0</v>
      </c>
      <c r="L117" s="17">
        <f>PIVOT!P114</f>
        <v>45505</v>
      </c>
      <c r="M117" s="48">
        <f>PIVOT!Q114</f>
        <v>11</v>
      </c>
      <c r="N117" s="48">
        <f>PIVOT!R114</f>
        <v>0</v>
      </c>
      <c r="O117" s="48">
        <f>PIVOT!S114</f>
        <v>426</v>
      </c>
      <c r="P117" s="48">
        <f>PIVOT!T114</f>
        <v>-183</v>
      </c>
      <c r="Q117" s="49">
        <f>PIVOT!U114</f>
        <v>426</v>
      </c>
    </row>
    <row r="118" spans="2:17" x14ac:dyDescent="0.25">
      <c r="B118" s="79" t="str">
        <f>IFERROR(PIVOT!D115,"")</f>
        <v>PROJECT 1 B</v>
      </c>
      <c r="C118" s="59" t="str">
        <f>PIVOT!E115</f>
        <v>231049-BOQ-Q-GEN-002-4 </v>
      </c>
      <c r="D118" s="59" t="str">
        <f>PIVOT!F115</f>
        <v>PEKERJAAN STRUKTUR</v>
      </c>
      <c r="E118" s="59" t="str">
        <f>PIVOT!G115</f>
        <v>FACILITY AREA</v>
      </c>
      <c r="F118" s="61" t="str">
        <f>PIVOT!H115</f>
        <v>GUARD TOWER</v>
      </c>
      <c r="G118" s="60" t="str">
        <f>PIVOT!J115</f>
        <v>MEDIUM</v>
      </c>
      <c r="H118" s="38">
        <f>PIVOT!L115</f>
        <v>45768</v>
      </c>
      <c r="I118" s="39">
        <f>PIVOT!M115</f>
        <v>45823</v>
      </c>
      <c r="J118" s="15">
        <f>PIVOT!N115</f>
        <v>45759</v>
      </c>
      <c r="K118" s="16">
        <f>PIVOT!O115</f>
        <v>0.28550700000000001</v>
      </c>
      <c r="L118" s="17">
        <f>PIVOT!P115</f>
        <v>45505</v>
      </c>
      <c r="M118" s="48">
        <f>PIVOT!Q115</f>
        <v>263</v>
      </c>
      <c r="N118" s="48">
        <f>PIVOT!R115</f>
        <v>15.702885</v>
      </c>
      <c r="O118" s="48">
        <f>PIVOT!S115</f>
        <v>39.297114999999998</v>
      </c>
      <c r="P118" s="48">
        <f>PIVOT!T115</f>
        <v>-64</v>
      </c>
      <c r="Q118" s="49">
        <f>PIVOT!U115</f>
        <v>55</v>
      </c>
    </row>
    <row r="119" spans="2:17" x14ac:dyDescent="0.25">
      <c r="B119" s="79" t="str">
        <f>IFERROR(PIVOT!D116,"")</f>
        <v>PROJECT 1 B</v>
      </c>
      <c r="C119" s="59" t="str">
        <f>PIVOT!E116</f>
        <v>231049-BOQ-Q-GEN-002-4 </v>
      </c>
      <c r="D119" s="59" t="str">
        <f>PIVOT!F116</f>
        <v>PEKERJAAN STRUKTUR</v>
      </c>
      <c r="E119" s="59" t="str">
        <f>PIVOT!G116</f>
        <v>FACILITY AREA</v>
      </c>
      <c r="F119" s="61" t="str">
        <f>PIVOT!H116</f>
        <v>KANTIN</v>
      </c>
      <c r="G119" s="60" t="str">
        <f>PIVOT!J116</f>
        <v>MEDIUM</v>
      </c>
      <c r="H119" s="38">
        <f>PIVOT!L116</f>
        <v>45768</v>
      </c>
      <c r="I119" s="39">
        <f>PIVOT!M116</f>
        <v>45858</v>
      </c>
      <c r="J119" s="15">
        <f>PIVOT!N116</f>
        <v>45759</v>
      </c>
      <c r="K119" s="16">
        <f>PIVOT!O116</f>
        <v>0.43399100000000002</v>
      </c>
      <c r="L119" s="17">
        <f>PIVOT!P116</f>
        <v>45505</v>
      </c>
      <c r="M119" s="48">
        <f>PIVOT!Q116</f>
        <v>263</v>
      </c>
      <c r="N119" s="48">
        <f>PIVOT!R116</f>
        <v>39.059190000000001</v>
      </c>
      <c r="O119" s="48">
        <f>PIVOT!S116</f>
        <v>50.940809999999999</v>
      </c>
      <c r="P119" s="48">
        <f>PIVOT!T116</f>
        <v>-99</v>
      </c>
      <c r="Q119" s="49">
        <f>PIVOT!U116</f>
        <v>90</v>
      </c>
    </row>
    <row r="120" spans="2:17" x14ac:dyDescent="0.25">
      <c r="B120" s="79" t="str">
        <f>IFERROR(PIVOT!D117,"")</f>
        <v>PROJECT 1 B</v>
      </c>
      <c r="C120" s="59" t="str">
        <f>PIVOT!E117</f>
        <v>231049-BOQ-Q-GEN-002-4 </v>
      </c>
      <c r="D120" s="59" t="str">
        <f>PIVOT!F117</f>
        <v>PEKERJAAN STRUKTUR</v>
      </c>
      <c r="E120" s="59" t="str">
        <f>PIVOT!G117</f>
        <v>FACILITY AREA</v>
      </c>
      <c r="F120" s="61" t="str">
        <f>PIVOT!H117</f>
        <v>LABORATORIUM</v>
      </c>
      <c r="G120" s="60" t="str">
        <f>PIVOT!J117</f>
        <v>LOW</v>
      </c>
      <c r="H120" s="38">
        <f>PIVOT!L117</f>
        <v>45762</v>
      </c>
      <c r="I120" s="39">
        <f>PIVOT!M117</f>
        <v>45865</v>
      </c>
      <c r="J120" s="15">
        <f>PIVOT!N117</f>
        <v>45759</v>
      </c>
      <c r="K120" s="16">
        <f>PIVOT!O117</f>
        <v>8.6370000000000002E-2</v>
      </c>
      <c r="L120" s="17">
        <f>PIVOT!P117</f>
        <v>45505</v>
      </c>
      <c r="M120" s="48">
        <f>PIVOT!Q117</f>
        <v>257</v>
      </c>
      <c r="N120" s="48">
        <f>PIVOT!R117</f>
        <v>8.8961100000000002</v>
      </c>
      <c r="O120" s="48">
        <f>PIVOT!S117</f>
        <v>94.103890000000007</v>
      </c>
      <c r="P120" s="48">
        <f>PIVOT!T117</f>
        <v>-106</v>
      </c>
      <c r="Q120" s="49">
        <f>PIVOT!U117</f>
        <v>103</v>
      </c>
    </row>
    <row r="121" spans="2:17" x14ac:dyDescent="0.25">
      <c r="B121" s="79" t="str">
        <f>IFERROR(PIVOT!D118,"")</f>
        <v>PROJECT 1 B</v>
      </c>
      <c r="C121" s="59" t="str">
        <f>PIVOT!E118</f>
        <v>231049-BOQ-Q-GEN-002-4 </v>
      </c>
      <c r="D121" s="59" t="str">
        <f>PIVOT!F118</f>
        <v>PEKERJAAN STRUKTUR</v>
      </c>
      <c r="E121" s="59" t="str">
        <f>PIVOT!G118</f>
        <v>FACILITY AREA</v>
      </c>
      <c r="F121" s="61" t="str">
        <f>PIVOT!H118</f>
        <v>MAIN GATE</v>
      </c>
      <c r="G121" s="60" t="str">
        <f>PIVOT!J118</f>
        <v>LOW</v>
      </c>
      <c r="H121" s="38">
        <f>PIVOT!L118</f>
        <v>45775</v>
      </c>
      <c r="I121" s="39">
        <f>PIVOT!M118</f>
        <v>45891</v>
      </c>
      <c r="J121" s="15">
        <f>PIVOT!N118</f>
        <v>45759</v>
      </c>
      <c r="K121" s="16">
        <f>PIVOT!O118</f>
        <v>0</v>
      </c>
      <c r="L121" s="17">
        <f>PIVOT!P118</f>
        <v>45505</v>
      </c>
      <c r="M121" s="48">
        <f>PIVOT!Q118</f>
        <v>270</v>
      </c>
      <c r="N121" s="48">
        <f>PIVOT!R118</f>
        <v>0</v>
      </c>
      <c r="O121" s="48">
        <f>PIVOT!S118</f>
        <v>116</v>
      </c>
      <c r="P121" s="48">
        <f>PIVOT!T118</f>
        <v>-132</v>
      </c>
      <c r="Q121" s="49">
        <f>PIVOT!U118</f>
        <v>116</v>
      </c>
    </row>
    <row r="122" spans="2:17" x14ac:dyDescent="0.25">
      <c r="B122" s="79" t="str">
        <f>IFERROR(PIVOT!D119,"")</f>
        <v>PROJECT 1 B</v>
      </c>
      <c r="C122" s="59" t="str">
        <f>PIVOT!E119</f>
        <v>231049-BOQ-Q-GEN-002-4 </v>
      </c>
      <c r="D122" s="59" t="str">
        <f>PIVOT!F119</f>
        <v>PEKERJAAN STRUKTUR</v>
      </c>
      <c r="E122" s="59" t="str">
        <f>PIVOT!G119</f>
        <v>FACILITY AREA</v>
      </c>
      <c r="F122" s="61" t="str">
        <f>PIVOT!H119</f>
        <v>MOSQUE</v>
      </c>
      <c r="G122" s="60" t="str">
        <f>PIVOT!J119</f>
        <v>LOW</v>
      </c>
      <c r="H122" s="38">
        <f>PIVOT!L119</f>
        <v>45516</v>
      </c>
      <c r="I122" s="39">
        <f>PIVOT!M119</f>
        <v>45942</v>
      </c>
      <c r="J122" s="15">
        <f>PIVOT!N119</f>
        <v>45759</v>
      </c>
      <c r="K122" s="16">
        <f>PIVOT!O119</f>
        <v>0</v>
      </c>
      <c r="L122" s="17">
        <f>PIVOT!P119</f>
        <v>45505</v>
      </c>
      <c r="M122" s="48">
        <f>PIVOT!Q119</f>
        <v>11</v>
      </c>
      <c r="N122" s="48">
        <f>PIVOT!R119</f>
        <v>0</v>
      </c>
      <c r="O122" s="48">
        <f>PIVOT!S119</f>
        <v>426</v>
      </c>
      <c r="P122" s="48">
        <f>PIVOT!T119</f>
        <v>-183</v>
      </c>
      <c r="Q122" s="49">
        <f>PIVOT!U119</f>
        <v>426</v>
      </c>
    </row>
    <row r="123" spans="2:17" x14ac:dyDescent="0.25">
      <c r="B123" s="79" t="str">
        <f>IFERROR(PIVOT!D120,"")</f>
        <v>PROJECT 1 B</v>
      </c>
      <c r="C123" s="59" t="str">
        <f>PIVOT!E120</f>
        <v>231049-BOQ-Q-GEN-002-4 </v>
      </c>
      <c r="D123" s="59" t="str">
        <f>PIVOT!F120</f>
        <v>PEKERJAAN STRUKTUR</v>
      </c>
      <c r="E123" s="59" t="str">
        <f>PIVOT!G120</f>
        <v>FACILITY AREA</v>
      </c>
      <c r="F123" s="61" t="str">
        <f>PIVOT!H120</f>
        <v>OFFICE</v>
      </c>
      <c r="G123" s="60" t="str">
        <f>PIVOT!J120</f>
        <v>MEDIUM</v>
      </c>
      <c r="H123" s="38">
        <f>PIVOT!L120</f>
        <v>45762</v>
      </c>
      <c r="I123" s="39">
        <f>PIVOT!M120</f>
        <v>45858</v>
      </c>
      <c r="J123" s="15">
        <f>PIVOT!N120</f>
        <v>45759</v>
      </c>
      <c r="K123" s="16">
        <f>PIVOT!O120</f>
        <v>0.40779199999999999</v>
      </c>
      <c r="L123" s="17">
        <f>PIVOT!P120</f>
        <v>45505</v>
      </c>
      <c r="M123" s="48">
        <f>PIVOT!Q120</f>
        <v>257</v>
      </c>
      <c r="N123" s="48">
        <f>PIVOT!R120</f>
        <v>39.148032000000001</v>
      </c>
      <c r="O123" s="48">
        <f>PIVOT!S120</f>
        <v>56.851967999999999</v>
      </c>
      <c r="P123" s="48">
        <f>PIVOT!T120</f>
        <v>-99</v>
      </c>
      <c r="Q123" s="49">
        <f>PIVOT!U120</f>
        <v>96</v>
      </c>
    </row>
    <row r="124" spans="2:17" x14ac:dyDescent="0.25">
      <c r="B124" s="79" t="str">
        <f>IFERROR(PIVOT!D121,"")</f>
        <v>PROJECT 1 B</v>
      </c>
      <c r="C124" s="59" t="str">
        <f>PIVOT!E121</f>
        <v>231049-BOQ-Q-GEN-002-4 </v>
      </c>
      <c r="D124" s="59" t="str">
        <f>PIVOT!F121</f>
        <v>PEKERJAAN STRUKTUR</v>
      </c>
      <c r="E124" s="59" t="str">
        <f>PIVOT!G121</f>
        <v>FACILITY AREA</v>
      </c>
      <c r="F124" s="61" t="str">
        <f>PIVOT!H121</f>
        <v>PUMP HOUSE</v>
      </c>
      <c r="G124" s="60" t="str">
        <f>PIVOT!J121</f>
        <v>LOW</v>
      </c>
      <c r="H124" s="38">
        <f>PIVOT!L121</f>
        <v>45782</v>
      </c>
      <c r="I124" s="39">
        <f>PIVOT!M121</f>
        <v>45851</v>
      </c>
      <c r="J124" s="15">
        <f>PIVOT!N121</f>
        <v>45759</v>
      </c>
      <c r="K124" s="16">
        <f>PIVOT!O121</f>
        <v>9.9324999999999997E-2</v>
      </c>
      <c r="L124" s="17">
        <f>PIVOT!P121</f>
        <v>45505</v>
      </c>
      <c r="M124" s="48">
        <f>PIVOT!Q121</f>
        <v>277</v>
      </c>
      <c r="N124" s="48">
        <f>PIVOT!R121</f>
        <v>6.8534249999999997</v>
      </c>
      <c r="O124" s="48">
        <f>PIVOT!S121</f>
        <v>62.146574999999999</v>
      </c>
      <c r="P124" s="48">
        <f>PIVOT!T121</f>
        <v>-92</v>
      </c>
      <c r="Q124" s="49">
        <f>PIVOT!U121</f>
        <v>69</v>
      </c>
    </row>
    <row r="125" spans="2:17" x14ac:dyDescent="0.25">
      <c r="B125" s="79" t="str">
        <f>IFERROR(PIVOT!D122,"")</f>
        <v>PROJECT 1 B</v>
      </c>
      <c r="C125" s="59" t="str">
        <f>PIVOT!E122</f>
        <v>231049-BOQ-Q-GEN-002-4 </v>
      </c>
      <c r="D125" s="59" t="str">
        <f>PIVOT!F122</f>
        <v>PEKERJAAN STRUKTUR</v>
      </c>
      <c r="E125" s="59" t="str">
        <f>PIVOT!G122</f>
        <v>FACILITY AREA</v>
      </c>
      <c r="F125" s="61" t="str">
        <f>PIVOT!H122</f>
        <v>TPS</v>
      </c>
      <c r="G125" s="60" t="str">
        <f>PIVOT!J122</f>
        <v>LOW</v>
      </c>
      <c r="H125" s="38">
        <f>PIVOT!L122</f>
        <v>45782</v>
      </c>
      <c r="I125" s="39">
        <f>PIVOT!M122</f>
        <v>45879</v>
      </c>
      <c r="J125" s="15">
        <f>PIVOT!N122</f>
        <v>45759</v>
      </c>
      <c r="K125" s="16">
        <f>PIVOT!O122</f>
        <v>6.2209E-2</v>
      </c>
      <c r="L125" s="17">
        <f>PIVOT!P122</f>
        <v>45505</v>
      </c>
      <c r="M125" s="48">
        <f>PIVOT!Q122</f>
        <v>277</v>
      </c>
      <c r="N125" s="48">
        <f>PIVOT!R122</f>
        <v>6.0342729999999998</v>
      </c>
      <c r="O125" s="48">
        <f>PIVOT!S122</f>
        <v>90.965727000000001</v>
      </c>
      <c r="P125" s="48">
        <f>PIVOT!T122</f>
        <v>-120</v>
      </c>
      <c r="Q125" s="49">
        <f>PIVOT!U122</f>
        <v>97</v>
      </c>
    </row>
    <row r="126" spans="2:17" x14ac:dyDescent="0.25">
      <c r="B126" s="79" t="str">
        <f>IFERROR(PIVOT!D123,"")</f>
        <v>PROJECT 1 B</v>
      </c>
      <c r="C126" s="59" t="str">
        <f>PIVOT!E123</f>
        <v>231049-BOQ-Q-GEN-002-4 </v>
      </c>
      <c r="D126" s="59" t="str">
        <f>PIVOT!F123</f>
        <v>PEKERJAAN STRUKTUR</v>
      </c>
      <c r="E126" s="59" t="str">
        <f>PIVOT!G123</f>
        <v>FACILITY AREA</v>
      </c>
      <c r="F126" s="61" t="str">
        <f>PIVOT!H123</f>
        <v>WATER TOWER 1</v>
      </c>
      <c r="G126" s="60" t="str">
        <f>PIVOT!J123</f>
        <v>LOW</v>
      </c>
      <c r="H126" s="38">
        <f>PIVOT!L123</f>
        <v>45782</v>
      </c>
      <c r="I126" s="39">
        <f>PIVOT!M123</f>
        <v>45802</v>
      </c>
      <c r="J126" s="15">
        <f>PIVOT!N123</f>
        <v>45759</v>
      </c>
      <c r="K126" s="16">
        <f>PIVOT!O123</f>
        <v>0.174376</v>
      </c>
      <c r="L126" s="17">
        <f>PIVOT!P123</f>
        <v>45505</v>
      </c>
      <c r="M126" s="48">
        <f>PIVOT!Q123</f>
        <v>277</v>
      </c>
      <c r="N126" s="48">
        <f>PIVOT!R123</f>
        <v>3.48752</v>
      </c>
      <c r="O126" s="48">
        <f>PIVOT!S123</f>
        <v>16.51248</v>
      </c>
      <c r="P126" s="48">
        <f>PIVOT!T123</f>
        <v>-43</v>
      </c>
      <c r="Q126" s="49">
        <f>PIVOT!U123</f>
        <v>20</v>
      </c>
    </row>
    <row r="127" spans="2:17" x14ac:dyDescent="0.25">
      <c r="B127" s="79" t="str">
        <f>IFERROR(PIVOT!D124,"")</f>
        <v>PROJECT 1 B</v>
      </c>
      <c r="C127" s="59" t="str">
        <f>PIVOT!E124</f>
        <v>231049-BOQ-Q-GEN-002-4 </v>
      </c>
      <c r="D127" s="59" t="str">
        <f>PIVOT!F124</f>
        <v>PEKERJAAN STRUKTUR</v>
      </c>
      <c r="E127" s="59" t="str">
        <f>PIVOT!G124</f>
        <v>FACILITY AREA</v>
      </c>
      <c r="F127" s="61" t="str">
        <f>PIVOT!H124</f>
        <v>WATER TOWER 1</v>
      </c>
      <c r="G127" s="60" t="str">
        <f>PIVOT!J124</f>
        <v>LOW</v>
      </c>
      <c r="H127" s="38">
        <f>PIVOT!L124</f>
        <v>45782</v>
      </c>
      <c r="I127" s="39">
        <f>PIVOT!M124</f>
        <v>45802</v>
      </c>
      <c r="J127" s="15">
        <f>PIVOT!N124</f>
        <v>45759</v>
      </c>
      <c r="K127" s="16">
        <f>PIVOT!O124</f>
        <v>0.174376</v>
      </c>
      <c r="L127" s="17">
        <f>PIVOT!P124</f>
        <v>45505</v>
      </c>
      <c r="M127" s="48">
        <f>PIVOT!Q124</f>
        <v>277</v>
      </c>
      <c r="N127" s="48">
        <f>PIVOT!R124</f>
        <v>3.48752</v>
      </c>
      <c r="O127" s="48">
        <f>PIVOT!S124</f>
        <v>16.51248</v>
      </c>
      <c r="P127" s="48">
        <f>PIVOT!T124</f>
        <v>-43</v>
      </c>
      <c r="Q127" s="49">
        <f>PIVOT!U124</f>
        <v>20</v>
      </c>
    </row>
    <row r="128" spans="2:17" x14ac:dyDescent="0.25">
      <c r="B128" s="79" t="str">
        <f>IFERROR(PIVOT!D125,"")</f>
        <v>PROJECT 1 B</v>
      </c>
      <c r="C128" s="59" t="str">
        <f>PIVOT!E125</f>
        <v>231049-BOQ-Q-GEN-002-4 </v>
      </c>
      <c r="D128" s="59" t="str">
        <f>PIVOT!F125</f>
        <v>PEKERJAAN STRUKTUR</v>
      </c>
      <c r="E128" s="59" t="str">
        <f>PIVOT!G125</f>
        <v>FACILITY AREA</v>
      </c>
      <c r="F128" s="61" t="str">
        <f>PIVOT!H125</f>
        <v>WEIGHT HOUSE</v>
      </c>
      <c r="G128" s="60" t="str">
        <f>PIVOT!J125</f>
        <v>MEDIUM</v>
      </c>
      <c r="H128" s="38">
        <f>PIVOT!L125</f>
        <v>45782</v>
      </c>
      <c r="I128" s="39">
        <f>PIVOT!M125</f>
        <v>45851</v>
      </c>
      <c r="J128" s="15">
        <f>PIVOT!N125</f>
        <v>45759</v>
      </c>
      <c r="K128" s="16">
        <f>PIVOT!O125</f>
        <v>0.30740099999999998</v>
      </c>
      <c r="L128" s="17">
        <f>PIVOT!P125</f>
        <v>45505</v>
      </c>
      <c r="M128" s="48">
        <f>PIVOT!Q125</f>
        <v>277</v>
      </c>
      <c r="N128" s="48">
        <f>PIVOT!R125</f>
        <v>21.210668999999999</v>
      </c>
      <c r="O128" s="48">
        <f>PIVOT!S125</f>
        <v>47.789331000000004</v>
      </c>
      <c r="P128" s="48">
        <f>PIVOT!T125</f>
        <v>-92</v>
      </c>
      <c r="Q128" s="49">
        <f>PIVOT!U125</f>
        <v>69</v>
      </c>
    </row>
    <row r="129" spans="2:17" x14ac:dyDescent="0.25">
      <c r="B129" s="79" t="str">
        <f>IFERROR(PIVOT!D126,"")</f>
        <v>PROJECT 1 B</v>
      </c>
      <c r="C129" s="59" t="str">
        <f>PIVOT!E126</f>
        <v>231049-BOQ-Q-GEN-002-4 </v>
      </c>
      <c r="D129" s="59" t="str">
        <f>PIVOT!F126</f>
        <v>PEKERJAAN STRUKTUR</v>
      </c>
      <c r="E129" s="59" t="str">
        <f>PIVOT!G126</f>
        <v>FACILITY AREA</v>
      </c>
      <c r="F129" s="61" t="str">
        <f>PIVOT!H126</f>
        <v>WORKSHOP</v>
      </c>
      <c r="G129" s="60" t="str">
        <f>PIVOT!J126</f>
        <v>HIGH</v>
      </c>
      <c r="H129" s="38">
        <f>PIVOT!L126</f>
        <v>45775</v>
      </c>
      <c r="I129" s="39">
        <f>PIVOT!M126</f>
        <v>45865</v>
      </c>
      <c r="J129" s="15">
        <f>PIVOT!N126</f>
        <v>45759</v>
      </c>
      <c r="K129" s="16">
        <f>PIVOT!O126</f>
        <v>0.79925100000000004</v>
      </c>
      <c r="L129" s="17">
        <f>PIVOT!P126</f>
        <v>45505</v>
      </c>
      <c r="M129" s="48">
        <f>PIVOT!Q126</f>
        <v>270</v>
      </c>
      <c r="N129" s="48">
        <f>PIVOT!R126</f>
        <v>71.932590000000005</v>
      </c>
      <c r="O129" s="48">
        <f>PIVOT!S126</f>
        <v>18.067409999999995</v>
      </c>
      <c r="P129" s="48">
        <f>PIVOT!T126</f>
        <v>-106</v>
      </c>
      <c r="Q129" s="49">
        <f>PIVOT!U126</f>
        <v>90</v>
      </c>
    </row>
    <row r="130" spans="2:17" x14ac:dyDescent="0.25">
      <c r="B130" s="79" t="str">
        <f>IFERROR(PIVOT!D127,"")</f>
        <v>PROJECT 1 B</v>
      </c>
      <c r="C130" s="59" t="str">
        <f>PIVOT!E127</f>
        <v>231049-BOQ-Q-GEN-002-4 </v>
      </c>
      <c r="D130" s="59" t="str">
        <f>PIVOT!F127</f>
        <v>PEKERJAAN STRUKTUR</v>
      </c>
      <c r="E130" s="59" t="str">
        <f>PIVOT!G127</f>
        <v>GENERAL</v>
      </c>
      <c r="F130" s="61" t="str">
        <f>PIVOT!H127</f>
        <v>GENERAL</v>
      </c>
      <c r="G130" s="60" t="str">
        <f>PIVOT!J127</f>
        <v>LOW</v>
      </c>
      <c r="H130" s="38">
        <f>PIVOT!L127</f>
        <v>45516</v>
      </c>
      <c r="I130" s="39">
        <f>PIVOT!M127</f>
        <v>45942</v>
      </c>
      <c r="J130" s="15">
        <f>PIVOT!N127</f>
        <v>45759</v>
      </c>
      <c r="K130" s="16" t="str">
        <f>PIVOT!O127</f>
        <v>(blank)</v>
      </c>
      <c r="L130" s="17">
        <f>PIVOT!P127</f>
        <v>45505</v>
      </c>
      <c r="M130" s="48">
        <f>PIVOT!Q127</f>
        <v>11</v>
      </c>
      <c r="N130" s="48">
        <f>PIVOT!R127</f>
        <v>0</v>
      </c>
      <c r="O130" s="48">
        <f>PIVOT!S127</f>
        <v>426</v>
      </c>
      <c r="P130" s="48">
        <f>PIVOT!T127</f>
        <v>-183</v>
      </c>
      <c r="Q130" s="49">
        <f>PIVOT!U127</f>
        <v>426</v>
      </c>
    </row>
    <row r="131" spans="2:17" x14ac:dyDescent="0.25">
      <c r="B131" s="79" t="str">
        <f>IFERROR(PIVOT!D128,"")</f>
        <v>PROJECT 1 B</v>
      </c>
      <c r="C131" s="59" t="str">
        <f>PIVOT!E128</f>
        <v>231049-BOQ-Q-GEN-002-4 </v>
      </c>
      <c r="D131" s="59" t="str">
        <f>PIVOT!F128</f>
        <v>PEKERJAAN STRUKTUR</v>
      </c>
      <c r="E131" s="59" t="str">
        <f>PIVOT!G128</f>
        <v>PRIVATE AREA</v>
      </c>
      <c r="F131" s="61" t="str">
        <f>PIVOT!H128</f>
        <v>GUEST HOUSE</v>
      </c>
      <c r="G131" s="60" t="str">
        <f>PIVOT!J128</f>
        <v>LOW</v>
      </c>
      <c r="H131" s="38">
        <f>PIVOT!L128</f>
        <v>45516</v>
      </c>
      <c r="I131" s="39">
        <f>PIVOT!M128</f>
        <v>45851</v>
      </c>
      <c r="J131" s="15">
        <f>PIVOT!N128</f>
        <v>45759</v>
      </c>
      <c r="K131" s="16">
        <f>PIVOT!O128</f>
        <v>0</v>
      </c>
      <c r="L131" s="17">
        <f>PIVOT!P128</f>
        <v>45505</v>
      </c>
      <c r="M131" s="48">
        <f>PIVOT!Q128</f>
        <v>11</v>
      </c>
      <c r="N131" s="48">
        <f>PIVOT!R128</f>
        <v>0</v>
      </c>
      <c r="O131" s="48">
        <f>PIVOT!S128</f>
        <v>335</v>
      </c>
      <c r="P131" s="48">
        <f>PIVOT!T128</f>
        <v>-92</v>
      </c>
      <c r="Q131" s="49">
        <f>PIVOT!U128</f>
        <v>335</v>
      </c>
    </row>
    <row r="132" spans="2:17" x14ac:dyDescent="0.25">
      <c r="B132" s="79" t="str">
        <f>IFERROR(PIVOT!D129,"")</f>
        <v>PROJECT 1 B</v>
      </c>
      <c r="C132" s="59" t="str">
        <f>PIVOT!E129</f>
        <v>231049-BOQ-Q-GEN-002-4 </v>
      </c>
      <c r="D132" s="59" t="str">
        <f>PIVOT!F129</f>
        <v>PEKERJAAN STRUKTUR</v>
      </c>
      <c r="E132" s="59" t="str">
        <f>PIVOT!G129</f>
        <v>PRIVATE AREA</v>
      </c>
      <c r="F132" s="61" t="str">
        <f>PIVOT!H129</f>
        <v>PRIVATE HOUSE</v>
      </c>
      <c r="G132" s="60" t="str">
        <f>PIVOT!J129</f>
        <v>LOW</v>
      </c>
      <c r="H132" s="38">
        <f>PIVOT!L129</f>
        <v>45516</v>
      </c>
      <c r="I132" s="39">
        <f>PIVOT!M129</f>
        <v>45942</v>
      </c>
      <c r="J132" s="15">
        <f>PIVOT!N129</f>
        <v>45759</v>
      </c>
      <c r="K132" s="16">
        <f>PIVOT!O129</f>
        <v>0</v>
      </c>
      <c r="L132" s="17">
        <f>PIVOT!P129</f>
        <v>45505</v>
      </c>
      <c r="M132" s="48">
        <f>PIVOT!Q129</f>
        <v>11</v>
      </c>
      <c r="N132" s="48">
        <f>PIVOT!R129</f>
        <v>0</v>
      </c>
      <c r="O132" s="48">
        <f>PIVOT!S129</f>
        <v>426</v>
      </c>
      <c r="P132" s="48">
        <f>PIVOT!T129</f>
        <v>-183</v>
      </c>
      <c r="Q132" s="49">
        <f>PIVOT!U129</f>
        <v>426</v>
      </c>
    </row>
    <row r="133" spans="2:17" x14ac:dyDescent="0.25">
      <c r="B133" s="79" t="str">
        <f>IFERROR(PIVOT!D130,"")</f>
        <v>PROJECT 1 B</v>
      </c>
      <c r="C133" s="59" t="str">
        <f>PIVOT!E130</f>
        <v>231049-BOQ-Q-GEN-002-4 </v>
      </c>
      <c r="D133" s="59" t="str">
        <f>PIVOT!F130</f>
        <v>PEKERJAAN STRUKTUR</v>
      </c>
      <c r="E133" s="59" t="str">
        <f>PIVOT!G130</f>
        <v>PRIVATE AREA</v>
      </c>
      <c r="F133" s="61" t="str">
        <f>PIVOT!H130</f>
        <v>VVIP HOUSE</v>
      </c>
      <c r="G133" s="60" t="str">
        <f>PIVOT!J130</f>
        <v>LOW</v>
      </c>
      <c r="H133" s="38">
        <f>PIVOT!L130</f>
        <v>45762</v>
      </c>
      <c r="I133" s="39">
        <f>PIVOT!M130</f>
        <v>45900</v>
      </c>
      <c r="J133" s="15">
        <f>PIVOT!N130</f>
        <v>45759</v>
      </c>
      <c r="K133" s="16">
        <f>PIVOT!O130</f>
        <v>8.8536000000000004E-2</v>
      </c>
      <c r="L133" s="17">
        <f>PIVOT!P130</f>
        <v>45505</v>
      </c>
      <c r="M133" s="48">
        <f>PIVOT!Q130</f>
        <v>257</v>
      </c>
      <c r="N133" s="48">
        <f>PIVOT!R130</f>
        <v>12.217968000000001</v>
      </c>
      <c r="O133" s="48">
        <f>PIVOT!S130</f>
        <v>125.782032</v>
      </c>
      <c r="P133" s="48">
        <f>PIVOT!T130</f>
        <v>-141</v>
      </c>
      <c r="Q133" s="49">
        <f>PIVOT!U130</f>
        <v>138</v>
      </c>
    </row>
    <row r="134" spans="2:17" x14ac:dyDescent="0.25">
      <c r="B134" s="79">
        <f>IFERROR(PIVOT!D131,"")</f>
        <v>0</v>
      </c>
      <c r="C134" s="59">
        <f>PIVOT!E131</f>
        <v>0</v>
      </c>
      <c r="D134" s="59">
        <f>PIVOT!F131</f>
        <v>0</v>
      </c>
      <c r="E134" s="59">
        <f>PIVOT!G131</f>
        <v>0</v>
      </c>
      <c r="F134" s="61">
        <f>PIVOT!H131</f>
        <v>0</v>
      </c>
      <c r="G134" s="60">
        <f>PIVOT!J131</f>
        <v>0</v>
      </c>
      <c r="H134" s="38">
        <f>PIVOT!L131</f>
        <v>0</v>
      </c>
      <c r="I134" s="39">
        <f>PIVOT!M131</f>
        <v>0</v>
      </c>
      <c r="J134" s="15">
        <f>PIVOT!N131</f>
        <v>0</v>
      </c>
      <c r="K134" s="16">
        <f>PIVOT!O131</f>
        <v>0</v>
      </c>
      <c r="L134" s="17">
        <f>PIVOT!P131</f>
        <v>0</v>
      </c>
      <c r="M134" s="48">
        <f>PIVOT!Q131</f>
        <v>0</v>
      </c>
      <c r="N134" s="48">
        <f>PIVOT!R131</f>
        <v>0</v>
      </c>
      <c r="O134" s="48">
        <f>PIVOT!S131</f>
        <v>0</v>
      </c>
      <c r="P134" s="48">
        <f>PIVOT!T131</f>
        <v>0</v>
      </c>
      <c r="Q134" s="49">
        <f>PIVOT!U131</f>
        <v>0</v>
      </c>
    </row>
    <row r="135" spans="2:17" x14ac:dyDescent="0.25">
      <c r="B135" s="79">
        <f>IFERROR(PIVOT!D132,"")</f>
        <v>0</v>
      </c>
      <c r="C135" s="59">
        <f>PIVOT!E132</f>
        <v>0</v>
      </c>
      <c r="D135" s="59">
        <f>PIVOT!F132</f>
        <v>0</v>
      </c>
      <c r="E135" s="59">
        <f>PIVOT!G132</f>
        <v>0</v>
      </c>
      <c r="F135" s="61">
        <f>PIVOT!H132</f>
        <v>0</v>
      </c>
      <c r="G135" s="60">
        <f>PIVOT!J132</f>
        <v>0</v>
      </c>
      <c r="H135" s="38">
        <f>PIVOT!L132</f>
        <v>0</v>
      </c>
      <c r="I135" s="39">
        <f>PIVOT!M132</f>
        <v>0</v>
      </c>
      <c r="J135" s="15">
        <f>PIVOT!N132</f>
        <v>0</v>
      </c>
      <c r="K135" s="16">
        <f>PIVOT!O132</f>
        <v>0</v>
      </c>
      <c r="L135" s="17">
        <f>PIVOT!P132</f>
        <v>0</v>
      </c>
      <c r="M135" s="48">
        <f>PIVOT!Q132</f>
        <v>0</v>
      </c>
      <c r="N135" s="48">
        <f>PIVOT!R132</f>
        <v>0</v>
      </c>
      <c r="O135" s="48">
        <f>PIVOT!S132</f>
        <v>0</v>
      </c>
      <c r="P135" s="48">
        <f>PIVOT!T132</f>
        <v>0</v>
      </c>
      <c r="Q135" s="49">
        <f>PIVOT!U132</f>
        <v>0</v>
      </c>
    </row>
    <row r="136" spans="2:17" x14ac:dyDescent="0.25">
      <c r="B136" s="79">
        <f>IFERROR(PIVOT!D133,"")</f>
        <v>0</v>
      </c>
      <c r="C136" s="59">
        <f>PIVOT!E133</f>
        <v>0</v>
      </c>
      <c r="D136" s="59">
        <f>PIVOT!F133</f>
        <v>0</v>
      </c>
      <c r="E136" s="59">
        <f>PIVOT!G133</f>
        <v>0</v>
      </c>
      <c r="F136" s="61">
        <f>PIVOT!H133</f>
        <v>0</v>
      </c>
      <c r="G136" s="60">
        <f>PIVOT!J133</f>
        <v>0</v>
      </c>
      <c r="H136" s="38">
        <f>PIVOT!L133</f>
        <v>0</v>
      </c>
      <c r="I136" s="39">
        <f>PIVOT!M133</f>
        <v>0</v>
      </c>
      <c r="J136" s="15">
        <f>PIVOT!N133</f>
        <v>0</v>
      </c>
      <c r="K136" s="16">
        <f>PIVOT!O133</f>
        <v>0</v>
      </c>
      <c r="L136" s="17">
        <f>PIVOT!P133</f>
        <v>0</v>
      </c>
      <c r="M136" s="48">
        <f>PIVOT!Q133</f>
        <v>0</v>
      </c>
      <c r="N136" s="48">
        <f>PIVOT!R133</f>
        <v>0</v>
      </c>
      <c r="O136" s="48">
        <f>PIVOT!S133</f>
        <v>0</v>
      </c>
      <c r="P136" s="48">
        <f>PIVOT!T133</f>
        <v>0</v>
      </c>
      <c r="Q136" s="49">
        <f>PIVOT!U133</f>
        <v>0</v>
      </c>
    </row>
    <row r="137" spans="2:17" x14ac:dyDescent="0.25">
      <c r="B137" s="79">
        <f>IFERROR(PIVOT!D134,"")</f>
        <v>0</v>
      </c>
      <c r="C137" s="59">
        <f>PIVOT!E134</f>
        <v>0</v>
      </c>
      <c r="D137" s="59">
        <f>PIVOT!F134</f>
        <v>0</v>
      </c>
      <c r="E137" s="59">
        <f>PIVOT!G134</f>
        <v>0</v>
      </c>
      <c r="F137" s="61">
        <f>PIVOT!H134</f>
        <v>0</v>
      </c>
      <c r="G137" s="60">
        <f>PIVOT!J134</f>
        <v>0</v>
      </c>
      <c r="H137" s="38">
        <f>PIVOT!L134</f>
        <v>0</v>
      </c>
      <c r="I137" s="39">
        <f>PIVOT!M134</f>
        <v>0</v>
      </c>
      <c r="J137" s="15">
        <f>PIVOT!N134</f>
        <v>0</v>
      </c>
      <c r="K137" s="16">
        <f>PIVOT!O134</f>
        <v>0</v>
      </c>
      <c r="L137" s="17">
        <f>PIVOT!P134</f>
        <v>0</v>
      </c>
      <c r="M137" s="48">
        <f>PIVOT!Q134</f>
        <v>0</v>
      </c>
      <c r="N137" s="48">
        <f>PIVOT!R134</f>
        <v>0</v>
      </c>
      <c r="O137" s="48">
        <f>PIVOT!S134</f>
        <v>0</v>
      </c>
      <c r="P137" s="48">
        <f>PIVOT!T134</f>
        <v>0</v>
      </c>
      <c r="Q137" s="49">
        <f>PIVOT!U134</f>
        <v>0</v>
      </c>
    </row>
    <row r="138" spans="2:17" x14ac:dyDescent="0.25">
      <c r="B138" s="79">
        <f>IFERROR(PIVOT!D135,"")</f>
        <v>0</v>
      </c>
      <c r="C138" s="59">
        <f>PIVOT!E135</f>
        <v>0</v>
      </c>
      <c r="D138" s="59">
        <f>PIVOT!F135</f>
        <v>0</v>
      </c>
      <c r="E138" s="59">
        <f>PIVOT!G135</f>
        <v>0</v>
      </c>
      <c r="F138" s="61">
        <f>PIVOT!H135</f>
        <v>0</v>
      </c>
      <c r="G138" s="60">
        <f>PIVOT!J135</f>
        <v>0</v>
      </c>
      <c r="H138" s="38">
        <f>PIVOT!L135</f>
        <v>0</v>
      </c>
      <c r="I138" s="39">
        <f>PIVOT!M135</f>
        <v>0</v>
      </c>
      <c r="J138" s="15">
        <f>PIVOT!N135</f>
        <v>0</v>
      </c>
      <c r="K138" s="16">
        <f>PIVOT!O135</f>
        <v>0</v>
      </c>
      <c r="L138" s="17">
        <f>PIVOT!P135</f>
        <v>0</v>
      </c>
      <c r="M138" s="48">
        <f>PIVOT!Q135</f>
        <v>0</v>
      </c>
      <c r="N138" s="48">
        <f>PIVOT!R135</f>
        <v>0</v>
      </c>
      <c r="O138" s="48">
        <f>PIVOT!S135</f>
        <v>0</v>
      </c>
      <c r="P138" s="48">
        <f>PIVOT!T135</f>
        <v>0</v>
      </c>
      <c r="Q138" s="49">
        <f>PIVOT!U135</f>
        <v>0</v>
      </c>
    </row>
    <row r="139" spans="2:17" x14ac:dyDescent="0.25">
      <c r="B139" s="79">
        <f>IFERROR(PIVOT!D136,"")</f>
        <v>0</v>
      </c>
      <c r="C139" s="59">
        <f>PIVOT!E136</f>
        <v>0</v>
      </c>
      <c r="D139" s="59">
        <f>PIVOT!F136</f>
        <v>0</v>
      </c>
      <c r="E139" s="59">
        <f>PIVOT!G136</f>
        <v>0</v>
      </c>
      <c r="F139" s="61">
        <f>PIVOT!H136</f>
        <v>0</v>
      </c>
      <c r="G139" s="60">
        <f>PIVOT!J136</f>
        <v>0</v>
      </c>
      <c r="H139" s="38">
        <f>PIVOT!L136</f>
        <v>0</v>
      </c>
      <c r="I139" s="39">
        <f>PIVOT!M136</f>
        <v>0</v>
      </c>
      <c r="J139" s="15">
        <f>PIVOT!N136</f>
        <v>0</v>
      </c>
      <c r="K139" s="16">
        <f>PIVOT!O136</f>
        <v>0</v>
      </c>
      <c r="L139" s="17">
        <f>PIVOT!P136</f>
        <v>0</v>
      </c>
      <c r="M139" s="48">
        <f>PIVOT!Q136</f>
        <v>0</v>
      </c>
      <c r="N139" s="48">
        <f>PIVOT!R136</f>
        <v>0</v>
      </c>
      <c r="O139" s="48">
        <f>PIVOT!S136</f>
        <v>0</v>
      </c>
      <c r="P139" s="48">
        <f>PIVOT!T136</f>
        <v>0</v>
      </c>
      <c r="Q139" s="49">
        <f>PIVOT!U136</f>
        <v>0</v>
      </c>
    </row>
    <row r="140" spans="2:17" x14ac:dyDescent="0.25">
      <c r="B140" s="79">
        <f>IFERROR(PIVOT!D137,"")</f>
        <v>0</v>
      </c>
      <c r="C140" s="59">
        <f>PIVOT!E137</f>
        <v>0</v>
      </c>
      <c r="D140" s="59">
        <f>PIVOT!F137</f>
        <v>0</v>
      </c>
      <c r="E140" s="59">
        <f>PIVOT!G137</f>
        <v>0</v>
      </c>
      <c r="F140" s="61">
        <f>PIVOT!H137</f>
        <v>0</v>
      </c>
      <c r="G140" s="60">
        <f>PIVOT!J137</f>
        <v>0</v>
      </c>
      <c r="H140" s="38">
        <f>PIVOT!L137</f>
        <v>0</v>
      </c>
      <c r="I140" s="39">
        <f>PIVOT!M137</f>
        <v>0</v>
      </c>
      <c r="J140" s="15">
        <f>PIVOT!N137</f>
        <v>0</v>
      </c>
      <c r="K140" s="16">
        <f>PIVOT!O137</f>
        <v>0</v>
      </c>
      <c r="L140" s="17">
        <f>PIVOT!P137</f>
        <v>0</v>
      </c>
      <c r="M140" s="48">
        <f>PIVOT!Q137</f>
        <v>0</v>
      </c>
      <c r="N140" s="48">
        <f>PIVOT!R137</f>
        <v>0</v>
      </c>
      <c r="O140" s="48">
        <f>PIVOT!S137</f>
        <v>0</v>
      </c>
      <c r="P140" s="48">
        <f>PIVOT!T137</f>
        <v>0</v>
      </c>
      <c r="Q140" s="49">
        <f>PIVOT!U137</f>
        <v>0</v>
      </c>
    </row>
    <row r="141" spans="2:17" x14ac:dyDescent="0.25">
      <c r="B141" s="79">
        <f>IFERROR(PIVOT!D138,"")</f>
        <v>0</v>
      </c>
      <c r="C141" s="59">
        <f>PIVOT!E138</f>
        <v>0</v>
      </c>
      <c r="D141" s="59">
        <f>PIVOT!F138</f>
        <v>0</v>
      </c>
      <c r="E141" s="59">
        <f>PIVOT!G138</f>
        <v>0</v>
      </c>
      <c r="F141" s="61">
        <f>PIVOT!H138</f>
        <v>0</v>
      </c>
      <c r="G141" s="60">
        <f>PIVOT!J138</f>
        <v>0</v>
      </c>
      <c r="H141" s="38">
        <f>PIVOT!L138</f>
        <v>0</v>
      </c>
      <c r="I141" s="39">
        <f>PIVOT!M138</f>
        <v>0</v>
      </c>
      <c r="J141" s="15">
        <f>PIVOT!N138</f>
        <v>0</v>
      </c>
      <c r="K141" s="16">
        <f>PIVOT!O138</f>
        <v>0</v>
      </c>
      <c r="L141" s="17">
        <f>PIVOT!P138</f>
        <v>0</v>
      </c>
      <c r="M141" s="48">
        <f>PIVOT!Q138</f>
        <v>0</v>
      </c>
      <c r="N141" s="48">
        <f>PIVOT!R138</f>
        <v>0</v>
      </c>
      <c r="O141" s="48">
        <f>PIVOT!S138</f>
        <v>0</v>
      </c>
      <c r="P141" s="48">
        <f>PIVOT!T138</f>
        <v>0</v>
      </c>
      <c r="Q141" s="49">
        <f>PIVOT!U138</f>
        <v>0</v>
      </c>
    </row>
    <row r="142" spans="2:17" x14ac:dyDescent="0.25">
      <c r="B142" s="79">
        <f>IFERROR(PIVOT!D139,"")</f>
        <v>0</v>
      </c>
      <c r="C142" s="59">
        <f>PIVOT!E139</f>
        <v>0</v>
      </c>
      <c r="D142" s="59">
        <f>PIVOT!F139</f>
        <v>0</v>
      </c>
      <c r="E142" s="59">
        <f>PIVOT!G139</f>
        <v>0</v>
      </c>
      <c r="F142" s="61">
        <f>PIVOT!H139</f>
        <v>0</v>
      </c>
      <c r="G142" s="60">
        <f>PIVOT!J139</f>
        <v>0</v>
      </c>
      <c r="H142" s="38">
        <f>PIVOT!L139</f>
        <v>0</v>
      </c>
      <c r="I142" s="39">
        <f>PIVOT!M139</f>
        <v>0</v>
      </c>
      <c r="J142" s="15">
        <f>PIVOT!N139</f>
        <v>0</v>
      </c>
      <c r="K142" s="16">
        <f>PIVOT!O139</f>
        <v>0</v>
      </c>
      <c r="L142" s="17">
        <f>PIVOT!P139</f>
        <v>0</v>
      </c>
      <c r="M142" s="48">
        <f>PIVOT!Q139</f>
        <v>0</v>
      </c>
      <c r="N142" s="48">
        <f>PIVOT!R139</f>
        <v>0</v>
      </c>
      <c r="O142" s="48">
        <f>PIVOT!S139</f>
        <v>0</v>
      </c>
      <c r="P142" s="48">
        <f>PIVOT!T139</f>
        <v>0</v>
      </c>
      <c r="Q142" s="49">
        <f>PIVOT!U139</f>
        <v>0</v>
      </c>
    </row>
    <row r="143" spans="2:17" x14ac:dyDescent="0.25">
      <c r="B143" s="79">
        <f>IFERROR(PIVOT!D140,"")</f>
        <v>0</v>
      </c>
      <c r="C143" s="59">
        <f>PIVOT!E140</f>
        <v>0</v>
      </c>
      <c r="D143" s="59">
        <f>PIVOT!F140</f>
        <v>0</v>
      </c>
      <c r="E143" s="59">
        <f>PIVOT!G140</f>
        <v>0</v>
      </c>
      <c r="F143" s="61">
        <f>PIVOT!H140</f>
        <v>0</v>
      </c>
      <c r="G143" s="60">
        <f>PIVOT!J140</f>
        <v>0</v>
      </c>
      <c r="H143" s="38">
        <f>PIVOT!L140</f>
        <v>0</v>
      </c>
      <c r="I143" s="39">
        <f>PIVOT!M140</f>
        <v>0</v>
      </c>
      <c r="J143" s="15">
        <f>PIVOT!N140</f>
        <v>0</v>
      </c>
      <c r="K143" s="16">
        <f>PIVOT!O140</f>
        <v>0</v>
      </c>
      <c r="L143" s="17">
        <f>PIVOT!P140</f>
        <v>0</v>
      </c>
      <c r="M143" s="48">
        <f>PIVOT!Q140</f>
        <v>0</v>
      </c>
      <c r="N143" s="48">
        <f>PIVOT!R140</f>
        <v>0</v>
      </c>
      <c r="O143" s="48">
        <f>PIVOT!S140</f>
        <v>0</v>
      </c>
      <c r="P143" s="48">
        <f>PIVOT!T140</f>
        <v>0</v>
      </c>
      <c r="Q143" s="49">
        <f>PIVOT!U140</f>
        <v>0</v>
      </c>
    </row>
    <row r="144" spans="2:17" x14ac:dyDescent="0.25">
      <c r="B144" s="79">
        <f>IFERROR(PIVOT!D141,"")</f>
        <v>0</v>
      </c>
      <c r="C144" s="59">
        <f>PIVOT!E141</f>
        <v>0</v>
      </c>
      <c r="D144" s="59">
        <f>PIVOT!F141</f>
        <v>0</v>
      </c>
      <c r="E144" s="59">
        <f>PIVOT!G141</f>
        <v>0</v>
      </c>
      <c r="F144" s="61">
        <f>PIVOT!H141</f>
        <v>0</v>
      </c>
      <c r="G144" s="60">
        <f>PIVOT!J141</f>
        <v>0</v>
      </c>
      <c r="H144" s="38">
        <f>PIVOT!L141</f>
        <v>0</v>
      </c>
      <c r="I144" s="39">
        <f>PIVOT!M141</f>
        <v>0</v>
      </c>
      <c r="J144" s="15">
        <f>PIVOT!N141</f>
        <v>0</v>
      </c>
      <c r="K144" s="16">
        <f>PIVOT!O141</f>
        <v>0</v>
      </c>
      <c r="L144" s="17">
        <f>PIVOT!P141</f>
        <v>0</v>
      </c>
      <c r="M144" s="48">
        <f>PIVOT!Q141</f>
        <v>0</v>
      </c>
      <c r="N144" s="48">
        <f>PIVOT!R141</f>
        <v>0</v>
      </c>
      <c r="O144" s="48">
        <f>PIVOT!S141</f>
        <v>0</v>
      </c>
      <c r="P144" s="48">
        <f>PIVOT!T141</f>
        <v>0</v>
      </c>
      <c r="Q144" s="49">
        <f>PIVOT!U141</f>
        <v>0</v>
      </c>
    </row>
    <row r="145" spans="2:17" x14ac:dyDescent="0.25">
      <c r="B145" s="79">
        <f>IFERROR(PIVOT!D142,"")</f>
        <v>0</v>
      </c>
      <c r="C145" s="59">
        <f>PIVOT!E142</f>
        <v>0</v>
      </c>
      <c r="D145" s="59">
        <f>PIVOT!F142</f>
        <v>0</v>
      </c>
      <c r="E145" s="59">
        <f>PIVOT!G142</f>
        <v>0</v>
      </c>
      <c r="F145" s="61">
        <f>PIVOT!H142</f>
        <v>0</v>
      </c>
      <c r="G145" s="60">
        <f>PIVOT!J142</f>
        <v>0</v>
      </c>
      <c r="H145" s="38">
        <f>PIVOT!L142</f>
        <v>0</v>
      </c>
      <c r="I145" s="39">
        <f>PIVOT!M142</f>
        <v>0</v>
      </c>
      <c r="J145" s="15">
        <f>PIVOT!N142</f>
        <v>0</v>
      </c>
      <c r="K145" s="16">
        <f>PIVOT!O142</f>
        <v>0</v>
      </c>
      <c r="L145" s="17">
        <f>PIVOT!P142</f>
        <v>0</v>
      </c>
      <c r="M145" s="48">
        <f>PIVOT!Q142</f>
        <v>0</v>
      </c>
      <c r="N145" s="48">
        <f>PIVOT!R142</f>
        <v>0</v>
      </c>
      <c r="O145" s="48">
        <f>PIVOT!S142</f>
        <v>0</v>
      </c>
      <c r="P145" s="48">
        <f>PIVOT!T142</f>
        <v>0</v>
      </c>
      <c r="Q145" s="49">
        <f>PIVOT!U142</f>
        <v>0</v>
      </c>
    </row>
    <row r="146" spans="2:17" x14ac:dyDescent="0.25">
      <c r="B146" s="79">
        <f>IFERROR(PIVOT!D143,"")</f>
        <v>0</v>
      </c>
      <c r="C146" s="59">
        <f>PIVOT!E143</f>
        <v>0</v>
      </c>
      <c r="D146" s="59">
        <f>PIVOT!F143</f>
        <v>0</v>
      </c>
      <c r="E146" s="59">
        <f>PIVOT!G143</f>
        <v>0</v>
      </c>
      <c r="F146" s="61">
        <f>PIVOT!H143</f>
        <v>0</v>
      </c>
      <c r="G146" s="60">
        <f>PIVOT!J143</f>
        <v>0</v>
      </c>
      <c r="H146" s="38">
        <f>PIVOT!L143</f>
        <v>0</v>
      </c>
      <c r="I146" s="39">
        <f>PIVOT!M143</f>
        <v>0</v>
      </c>
      <c r="J146" s="15">
        <f>PIVOT!N143</f>
        <v>0</v>
      </c>
      <c r="K146" s="16">
        <f>PIVOT!O143</f>
        <v>0</v>
      </c>
      <c r="L146" s="17">
        <f>PIVOT!P143</f>
        <v>0</v>
      </c>
      <c r="M146" s="48">
        <f>PIVOT!Q143</f>
        <v>0</v>
      </c>
      <c r="N146" s="48">
        <f>PIVOT!R143</f>
        <v>0</v>
      </c>
      <c r="O146" s="48">
        <f>PIVOT!S143</f>
        <v>0</v>
      </c>
      <c r="P146" s="48">
        <f>PIVOT!T143</f>
        <v>0</v>
      </c>
      <c r="Q146" s="49">
        <f>PIVOT!U143</f>
        <v>0</v>
      </c>
    </row>
    <row r="147" spans="2:17" x14ac:dyDescent="0.25">
      <c r="B147" s="79">
        <f>IFERROR(PIVOT!D144,"")</f>
        <v>0</v>
      </c>
      <c r="C147" s="59">
        <f>PIVOT!E144</f>
        <v>0</v>
      </c>
      <c r="D147" s="59">
        <f>PIVOT!F144</f>
        <v>0</v>
      </c>
      <c r="E147" s="59">
        <f>PIVOT!G144</f>
        <v>0</v>
      </c>
      <c r="F147" s="61">
        <f>PIVOT!H144</f>
        <v>0</v>
      </c>
      <c r="G147" s="60">
        <f>PIVOT!J144</f>
        <v>0</v>
      </c>
      <c r="H147" s="38">
        <f>PIVOT!L144</f>
        <v>0</v>
      </c>
      <c r="I147" s="39">
        <f>PIVOT!M144</f>
        <v>0</v>
      </c>
      <c r="J147" s="15">
        <f>PIVOT!N144</f>
        <v>0</v>
      </c>
      <c r="K147" s="16">
        <f>PIVOT!O144</f>
        <v>0</v>
      </c>
      <c r="L147" s="17">
        <f>PIVOT!P144</f>
        <v>0</v>
      </c>
      <c r="M147" s="48">
        <f>PIVOT!Q144</f>
        <v>0</v>
      </c>
      <c r="N147" s="48">
        <f>PIVOT!R144</f>
        <v>0</v>
      </c>
      <c r="O147" s="48">
        <f>PIVOT!S144</f>
        <v>0</v>
      </c>
      <c r="P147" s="48">
        <f>PIVOT!T144</f>
        <v>0</v>
      </c>
      <c r="Q147" s="49">
        <f>PIVOT!U144</f>
        <v>0</v>
      </c>
    </row>
    <row r="148" spans="2:17" x14ac:dyDescent="0.25">
      <c r="B148" s="79">
        <f>IFERROR(PIVOT!D145,"")</f>
        <v>0</v>
      </c>
      <c r="C148" s="59">
        <f>PIVOT!E145</f>
        <v>0</v>
      </c>
      <c r="D148" s="59">
        <f>PIVOT!F145</f>
        <v>0</v>
      </c>
      <c r="E148" s="59">
        <f>PIVOT!G145</f>
        <v>0</v>
      </c>
      <c r="F148" s="61">
        <f>PIVOT!H145</f>
        <v>0</v>
      </c>
      <c r="G148" s="60">
        <f>PIVOT!J145</f>
        <v>0</v>
      </c>
      <c r="H148" s="38">
        <f>PIVOT!L145</f>
        <v>0</v>
      </c>
      <c r="I148" s="39">
        <f>PIVOT!M145</f>
        <v>0</v>
      </c>
      <c r="J148" s="15">
        <f>PIVOT!N145</f>
        <v>0</v>
      </c>
      <c r="K148" s="16">
        <f>PIVOT!O145</f>
        <v>0</v>
      </c>
      <c r="L148" s="17">
        <f>PIVOT!P145</f>
        <v>0</v>
      </c>
      <c r="M148" s="48">
        <f>PIVOT!Q145</f>
        <v>0</v>
      </c>
      <c r="N148" s="48">
        <f>PIVOT!R145</f>
        <v>0</v>
      </c>
      <c r="O148" s="48">
        <f>PIVOT!S145</f>
        <v>0</v>
      </c>
      <c r="P148" s="48">
        <f>PIVOT!T145</f>
        <v>0</v>
      </c>
      <c r="Q148" s="49">
        <f>PIVOT!U145</f>
        <v>0</v>
      </c>
    </row>
    <row r="149" spans="2:17" x14ac:dyDescent="0.25">
      <c r="B149" s="79">
        <f>IFERROR(PIVOT!D146,"")</f>
        <v>0</v>
      </c>
      <c r="C149" s="59">
        <f>PIVOT!E146</f>
        <v>0</v>
      </c>
      <c r="D149" s="59">
        <f>PIVOT!F146</f>
        <v>0</v>
      </c>
      <c r="E149" s="59">
        <f>PIVOT!G146</f>
        <v>0</v>
      </c>
      <c r="F149" s="61">
        <f>PIVOT!H146</f>
        <v>0</v>
      </c>
      <c r="G149" s="60">
        <f>PIVOT!J146</f>
        <v>0</v>
      </c>
      <c r="H149" s="38">
        <f>PIVOT!L146</f>
        <v>0</v>
      </c>
      <c r="I149" s="39">
        <f>PIVOT!M146</f>
        <v>0</v>
      </c>
      <c r="J149" s="15">
        <f>PIVOT!N146</f>
        <v>0</v>
      </c>
      <c r="K149" s="16">
        <f>PIVOT!O146</f>
        <v>0</v>
      </c>
      <c r="L149" s="17">
        <f>PIVOT!P146</f>
        <v>0</v>
      </c>
      <c r="M149" s="48">
        <f>PIVOT!Q146</f>
        <v>0</v>
      </c>
      <c r="N149" s="48">
        <f>PIVOT!R146</f>
        <v>0</v>
      </c>
      <c r="O149" s="48">
        <f>PIVOT!S146</f>
        <v>0</v>
      </c>
      <c r="P149" s="48">
        <f>PIVOT!T146</f>
        <v>0</v>
      </c>
      <c r="Q149" s="49">
        <f>PIVOT!U146</f>
        <v>0</v>
      </c>
    </row>
    <row r="150" spans="2:17" x14ac:dyDescent="0.25">
      <c r="B150" s="79">
        <f>IFERROR(PIVOT!D147,"")</f>
        <v>0</v>
      </c>
      <c r="C150" s="59">
        <f>PIVOT!E147</f>
        <v>0</v>
      </c>
      <c r="D150" s="59">
        <f>PIVOT!F147</f>
        <v>0</v>
      </c>
      <c r="E150" s="59">
        <f>PIVOT!G147</f>
        <v>0</v>
      </c>
      <c r="F150" s="61">
        <f>PIVOT!H147</f>
        <v>0</v>
      </c>
      <c r="G150" s="60">
        <f>PIVOT!J147</f>
        <v>0</v>
      </c>
      <c r="H150" s="38">
        <f>PIVOT!L147</f>
        <v>0</v>
      </c>
      <c r="I150" s="39">
        <f>PIVOT!M147</f>
        <v>0</v>
      </c>
      <c r="J150" s="15">
        <f>PIVOT!N147</f>
        <v>0</v>
      </c>
      <c r="K150" s="16">
        <f>PIVOT!O147</f>
        <v>0</v>
      </c>
      <c r="L150" s="17">
        <f>PIVOT!P147</f>
        <v>0</v>
      </c>
      <c r="M150" s="48">
        <f>PIVOT!Q147</f>
        <v>0</v>
      </c>
      <c r="N150" s="48">
        <f>PIVOT!R147</f>
        <v>0</v>
      </c>
      <c r="O150" s="48">
        <f>PIVOT!S147</f>
        <v>0</v>
      </c>
      <c r="P150" s="48">
        <f>PIVOT!T147</f>
        <v>0</v>
      </c>
      <c r="Q150" s="49">
        <f>PIVOT!U147</f>
        <v>0</v>
      </c>
    </row>
    <row r="151" spans="2:17" x14ac:dyDescent="0.25">
      <c r="B151" s="79">
        <f>IFERROR(PIVOT!D148,"")</f>
        <v>0</v>
      </c>
      <c r="C151" s="59">
        <f>PIVOT!E148</f>
        <v>0</v>
      </c>
      <c r="D151" s="59">
        <f>PIVOT!F148</f>
        <v>0</v>
      </c>
      <c r="E151" s="59">
        <f>PIVOT!G148</f>
        <v>0</v>
      </c>
      <c r="F151" s="61">
        <f>PIVOT!H148</f>
        <v>0</v>
      </c>
      <c r="G151" s="60">
        <f>PIVOT!J148</f>
        <v>0</v>
      </c>
      <c r="H151" s="38">
        <f>PIVOT!L148</f>
        <v>0</v>
      </c>
      <c r="I151" s="39">
        <f>PIVOT!M148</f>
        <v>0</v>
      </c>
      <c r="J151" s="15">
        <f>PIVOT!N148</f>
        <v>0</v>
      </c>
      <c r="K151" s="16">
        <f>PIVOT!O148</f>
        <v>0</v>
      </c>
      <c r="L151" s="17">
        <f>PIVOT!P148</f>
        <v>0</v>
      </c>
      <c r="M151" s="48">
        <f>PIVOT!Q148</f>
        <v>0</v>
      </c>
      <c r="N151" s="48">
        <f>PIVOT!R148</f>
        <v>0</v>
      </c>
      <c r="O151" s="48">
        <f>PIVOT!S148</f>
        <v>0</v>
      </c>
      <c r="P151" s="48">
        <f>PIVOT!T148</f>
        <v>0</v>
      </c>
      <c r="Q151" s="49">
        <f>PIVOT!U148</f>
        <v>0</v>
      </c>
    </row>
    <row r="152" spans="2:17" x14ac:dyDescent="0.25">
      <c r="B152" s="79">
        <f>IFERROR(PIVOT!D149,"")</f>
        <v>0</v>
      </c>
      <c r="C152" s="59">
        <f>PIVOT!E149</f>
        <v>0</v>
      </c>
      <c r="D152" s="59">
        <f>PIVOT!F149</f>
        <v>0</v>
      </c>
      <c r="E152" s="59">
        <f>PIVOT!G149</f>
        <v>0</v>
      </c>
      <c r="F152" s="61">
        <f>PIVOT!H149</f>
        <v>0</v>
      </c>
      <c r="G152" s="60">
        <f>PIVOT!J149</f>
        <v>0</v>
      </c>
      <c r="H152" s="38">
        <f>PIVOT!L149</f>
        <v>0</v>
      </c>
      <c r="I152" s="39">
        <f>PIVOT!M149</f>
        <v>0</v>
      </c>
      <c r="J152" s="15">
        <f>PIVOT!N149</f>
        <v>0</v>
      </c>
      <c r="K152" s="16">
        <f>PIVOT!O149</f>
        <v>0</v>
      </c>
      <c r="L152" s="17">
        <f>PIVOT!P149</f>
        <v>0</v>
      </c>
      <c r="M152" s="48">
        <f>PIVOT!Q149</f>
        <v>0</v>
      </c>
      <c r="N152" s="48">
        <f>PIVOT!R149</f>
        <v>0</v>
      </c>
      <c r="O152" s="48">
        <f>PIVOT!S149</f>
        <v>0</v>
      </c>
      <c r="P152" s="48">
        <f>PIVOT!T149</f>
        <v>0</v>
      </c>
      <c r="Q152" s="49">
        <f>PIVOT!U149</f>
        <v>0</v>
      </c>
    </row>
    <row r="153" spans="2:17" x14ac:dyDescent="0.25">
      <c r="B153" s="79">
        <f>IFERROR(PIVOT!D150,"")</f>
        <v>0</v>
      </c>
      <c r="C153" s="59">
        <f>PIVOT!E150</f>
        <v>0</v>
      </c>
      <c r="D153" s="59">
        <f>PIVOT!F150</f>
        <v>0</v>
      </c>
      <c r="E153" s="59">
        <f>PIVOT!G150</f>
        <v>0</v>
      </c>
      <c r="F153" s="61">
        <f>PIVOT!H150</f>
        <v>0</v>
      </c>
      <c r="G153" s="60">
        <f>PIVOT!J150</f>
        <v>0</v>
      </c>
      <c r="H153" s="38">
        <f>PIVOT!L150</f>
        <v>0</v>
      </c>
      <c r="I153" s="39">
        <f>PIVOT!M150</f>
        <v>0</v>
      </c>
      <c r="J153" s="15">
        <f>PIVOT!N150</f>
        <v>0</v>
      </c>
      <c r="K153" s="16">
        <f>PIVOT!O150</f>
        <v>0</v>
      </c>
      <c r="L153" s="17">
        <f>PIVOT!P150</f>
        <v>0</v>
      </c>
      <c r="M153" s="48">
        <f>PIVOT!Q150</f>
        <v>0</v>
      </c>
      <c r="N153" s="48">
        <f>PIVOT!R150</f>
        <v>0</v>
      </c>
      <c r="O153" s="48">
        <f>PIVOT!S150</f>
        <v>0</v>
      </c>
      <c r="P153" s="48">
        <f>PIVOT!T150</f>
        <v>0</v>
      </c>
      <c r="Q153" s="49">
        <f>PIVOT!U150</f>
        <v>0</v>
      </c>
    </row>
    <row r="154" spans="2:17" x14ac:dyDescent="0.25">
      <c r="B154" s="79">
        <f>IFERROR(PIVOT!D151,"")</f>
        <v>0</v>
      </c>
      <c r="C154" s="59">
        <f>PIVOT!E151</f>
        <v>0</v>
      </c>
      <c r="D154" s="59">
        <f>PIVOT!F151</f>
        <v>0</v>
      </c>
      <c r="E154" s="59">
        <f>PIVOT!G151</f>
        <v>0</v>
      </c>
      <c r="F154" s="61">
        <f>PIVOT!H151</f>
        <v>0</v>
      </c>
      <c r="G154" s="60">
        <f>PIVOT!J151</f>
        <v>0</v>
      </c>
      <c r="H154" s="38">
        <f>PIVOT!L151</f>
        <v>0</v>
      </c>
      <c r="I154" s="39">
        <f>PIVOT!M151</f>
        <v>0</v>
      </c>
      <c r="J154" s="15">
        <f>PIVOT!N151</f>
        <v>0</v>
      </c>
      <c r="K154" s="16">
        <f>PIVOT!O151</f>
        <v>0</v>
      </c>
      <c r="L154" s="17">
        <f>PIVOT!P151</f>
        <v>0</v>
      </c>
      <c r="M154" s="48">
        <f>PIVOT!Q151</f>
        <v>0</v>
      </c>
      <c r="N154" s="48">
        <f>PIVOT!R151</f>
        <v>0</v>
      </c>
      <c r="O154" s="48">
        <f>PIVOT!S151</f>
        <v>0</v>
      </c>
      <c r="P154" s="48">
        <f>PIVOT!T151</f>
        <v>0</v>
      </c>
      <c r="Q154" s="49">
        <f>PIVOT!U151</f>
        <v>0</v>
      </c>
    </row>
    <row r="155" spans="2:17" x14ac:dyDescent="0.25">
      <c r="B155" s="79">
        <f>IFERROR(PIVOT!D152,"")</f>
        <v>0</v>
      </c>
      <c r="C155" s="59">
        <f>PIVOT!E152</f>
        <v>0</v>
      </c>
      <c r="D155" s="59">
        <f>PIVOT!F152</f>
        <v>0</v>
      </c>
      <c r="E155" s="59">
        <f>PIVOT!G152</f>
        <v>0</v>
      </c>
      <c r="F155" s="61">
        <f>PIVOT!H152</f>
        <v>0</v>
      </c>
      <c r="G155" s="60">
        <f>PIVOT!J152</f>
        <v>0</v>
      </c>
      <c r="H155" s="38">
        <f>PIVOT!L152</f>
        <v>0</v>
      </c>
      <c r="I155" s="39">
        <f>PIVOT!M152</f>
        <v>0</v>
      </c>
      <c r="J155" s="15">
        <f>PIVOT!N152</f>
        <v>0</v>
      </c>
      <c r="K155" s="16">
        <f>PIVOT!O152</f>
        <v>0</v>
      </c>
      <c r="L155" s="17">
        <f>PIVOT!P152</f>
        <v>0</v>
      </c>
      <c r="M155" s="48">
        <f>PIVOT!Q152</f>
        <v>0</v>
      </c>
      <c r="N155" s="48">
        <f>PIVOT!R152</f>
        <v>0</v>
      </c>
      <c r="O155" s="48">
        <f>PIVOT!S152</f>
        <v>0</v>
      </c>
      <c r="P155" s="48">
        <f>PIVOT!T152</f>
        <v>0</v>
      </c>
      <c r="Q155" s="49">
        <f>PIVOT!U152</f>
        <v>0</v>
      </c>
    </row>
    <row r="156" spans="2:17" x14ac:dyDescent="0.25">
      <c r="B156" s="79">
        <f>IFERROR(PIVOT!D153,"")</f>
        <v>0</v>
      </c>
      <c r="C156" s="59">
        <f>PIVOT!E153</f>
        <v>0</v>
      </c>
      <c r="D156" s="59">
        <f>PIVOT!F153</f>
        <v>0</v>
      </c>
      <c r="E156" s="59">
        <f>PIVOT!G153</f>
        <v>0</v>
      </c>
      <c r="F156" s="61">
        <f>PIVOT!H153</f>
        <v>0</v>
      </c>
      <c r="G156" s="60">
        <f>PIVOT!J153</f>
        <v>0</v>
      </c>
      <c r="H156" s="38">
        <f>PIVOT!L153</f>
        <v>0</v>
      </c>
      <c r="I156" s="39">
        <f>PIVOT!M153</f>
        <v>0</v>
      </c>
      <c r="J156" s="15">
        <f>PIVOT!N153</f>
        <v>0</v>
      </c>
      <c r="K156" s="16">
        <f>PIVOT!O153</f>
        <v>0</v>
      </c>
      <c r="L156" s="17">
        <f>PIVOT!P153</f>
        <v>0</v>
      </c>
      <c r="M156" s="48">
        <f>PIVOT!Q153</f>
        <v>0</v>
      </c>
      <c r="N156" s="48">
        <f>PIVOT!R153</f>
        <v>0</v>
      </c>
      <c r="O156" s="48">
        <f>PIVOT!S153</f>
        <v>0</v>
      </c>
      <c r="P156" s="48">
        <f>PIVOT!T153</f>
        <v>0</v>
      </c>
      <c r="Q156" s="49">
        <f>PIVOT!U153</f>
        <v>0</v>
      </c>
    </row>
    <row r="157" spans="2:17" x14ac:dyDescent="0.25">
      <c r="B157" s="79">
        <f>IFERROR(PIVOT!D154,"")</f>
        <v>0</v>
      </c>
      <c r="C157" s="59">
        <f>PIVOT!E154</f>
        <v>0</v>
      </c>
      <c r="D157" s="59">
        <f>PIVOT!F154</f>
        <v>0</v>
      </c>
      <c r="E157" s="59">
        <f>PIVOT!G154</f>
        <v>0</v>
      </c>
      <c r="F157" s="61">
        <f>PIVOT!H154</f>
        <v>0</v>
      </c>
      <c r="G157" s="60">
        <f>PIVOT!J154</f>
        <v>0</v>
      </c>
      <c r="H157" s="38">
        <f>PIVOT!L154</f>
        <v>0</v>
      </c>
      <c r="I157" s="39">
        <f>PIVOT!M154</f>
        <v>0</v>
      </c>
      <c r="J157" s="15">
        <f>PIVOT!N154</f>
        <v>0</v>
      </c>
      <c r="K157" s="16">
        <f>PIVOT!O154</f>
        <v>0</v>
      </c>
      <c r="L157" s="17">
        <f>PIVOT!P154</f>
        <v>0</v>
      </c>
      <c r="M157" s="48">
        <f>PIVOT!Q154</f>
        <v>0</v>
      </c>
      <c r="N157" s="48">
        <f>PIVOT!R154</f>
        <v>0</v>
      </c>
      <c r="O157" s="48">
        <f>PIVOT!S154</f>
        <v>0</v>
      </c>
      <c r="P157" s="48">
        <f>PIVOT!T154</f>
        <v>0</v>
      </c>
      <c r="Q157" s="49">
        <f>PIVOT!U154</f>
        <v>0</v>
      </c>
    </row>
    <row r="158" spans="2:17" x14ac:dyDescent="0.25">
      <c r="B158" s="79">
        <f>IFERROR(PIVOT!D155,"")</f>
        <v>0</v>
      </c>
      <c r="C158" s="59">
        <f>PIVOT!E155</f>
        <v>0</v>
      </c>
      <c r="D158" s="59">
        <f>PIVOT!F155</f>
        <v>0</v>
      </c>
      <c r="E158" s="59">
        <f>PIVOT!G155</f>
        <v>0</v>
      </c>
      <c r="F158" s="61">
        <f>PIVOT!H155</f>
        <v>0</v>
      </c>
      <c r="G158" s="60">
        <f>PIVOT!J155</f>
        <v>0</v>
      </c>
      <c r="H158" s="38">
        <f>PIVOT!L155</f>
        <v>0</v>
      </c>
      <c r="I158" s="39">
        <f>PIVOT!M155</f>
        <v>0</v>
      </c>
      <c r="J158" s="15">
        <f>PIVOT!N155</f>
        <v>0</v>
      </c>
      <c r="K158" s="16">
        <f>PIVOT!O155</f>
        <v>0</v>
      </c>
      <c r="L158" s="17">
        <f>PIVOT!P155</f>
        <v>0</v>
      </c>
      <c r="M158" s="48">
        <f>PIVOT!Q155</f>
        <v>0</v>
      </c>
      <c r="N158" s="48">
        <f>PIVOT!R155</f>
        <v>0</v>
      </c>
      <c r="O158" s="48">
        <f>PIVOT!S155</f>
        <v>0</v>
      </c>
      <c r="P158" s="48">
        <f>PIVOT!T155</f>
        <v>0</v>
      </c>
      <c r="Q158" s="49">
        <f>PIVOT!U155</f>
        <v>0</v>
      </c>
    </row>
    <row r="159" spans="2:17" x14ac:dyDescent="0.25">
      <c r="B159" s="79">
        <f>IFERROR(PIVOT!D156,"")</f>
        <v>0</v>
      </c>
      <c r="C159" s="59">
        <f>PIVOT!E156</f>
        <v>0</v>
      </c>
      <c r="D159" s="59">
        <f>PIVOT!F156</f>
        <v>0</v>
      </c>
      <c r="E159" s="59">
        <f>PIVOT!G156</f>
        <v>0</v>
      </c>
      <c r="F159" s="61">
        <f>PIVOT!H156</f>
        <v>0</v>
      </c>
      <c r="G159" s="60">
        <f>PIVOT!J156</f>
        <v>0</v>
      </c>
      <c r="H159" s="38">
        <f>PIVOT!L156</f>
        <v>0</v>
      </c>
      <c r="I159" s="39">
        <f>PIVOT!M156</f>
        <v>0</v>
      </c>
      <c r="J159" s="15">
        <f>PIVOT!N156</f>
        <v>0</v>
      </c>
      <c r="K159" s="16">
        <f>PIVOT!O156</f>
        <v>0</v>
      </c>
      <c r="L159" s="17">
        <f>PIVOT!P156</f>
        <v>0</v>
      </c>
      <c r="M159" s="48">
        <f>PIVOT!Q156</f>
        <v>0</v>
      </c>
      <c r="N159" s="48">
        <f>PIVOT!R156</f>
        <v>0</v>
      </c>
      <c r="O159" s="48">
        <f>PIVOT!S156</f>
        <v>0</v>
      </c>
      <c r="P159" s="48">
        <f>PIVOT!T156</f>
        <v>0</v>
      </c>
      <c r="Q159" s="49">
        <f>PIVOT!U156</f>
        <v>0</v>
      </c>
    </row>
    <row r="160" spans="2:17" x14ac:dyDescent="0.25">
      <c r="B160" s="79">
        <f>IFERROR(PIVOT!D157,"")</f>
        <v>0</v>
      </c>
      <c r="C160" s="59">
        <f>PIVOT!E157</f>
        <v>0</v>
      </c>
      <c r="D160" s="59">
        <f>PIVOT!F157</f>
        <v>0</v>
      </c>
      <c r="E160" s="59">
        <f>PIVOT!G157</f>
        <v>0</v>
      </c>
      <c r="F160" s="61">
        <f>PIVOT!H157</f>
        <v>0</v>
      </c>
      <c r="G160" s="60">
        <f>PIVOT!J157</f>
        <v>0</v>
      </c>
      <c r="H160" s="38">
        <f>PIVOT!L157</f>
        <v>0</v>
      </c>
      <c r="I160" s="39">
        <f>PIVOT!M157</f>
        <v>0</v>
      </c>
      <c r="J160" s="15">
        <f>PIVOT!N157</f>
        <v>0</v>
      </c>
      <c r="K160" s="16">
        <f>PIVOT!O157</f>
        <v>0</v>
      </c>
      <c r="L160" s="17">
        <f>PIVOT!P157</f>
        <v>0</v>
      </c>
      <c r="M160" s="48">
        <f>PIVOT!Q157</f>
        <v>0</v>
      </c>
      <c r="N160" s="48">
        <f>PIVOT!R157</f>
        <v>0</v>
      </c>
      <c r="O160" s="48">
        <f>PIVOT!S157</f>
        <v>0</v>
      </c>
      <c r="P160" s="48">
        <f>PIVOT!T157</f>
        <v>0</v>
      </c>
      <c r="Q160" s="49">
        <f>PIVOT!U157</f>
        <v>0</v>
      </c>
    </row>
    <row r="161" spans="2:17" x14ac:dyDescent="0.25">
      <c r="B161" s="79">
        <f>IFERROR(PIVOT!D158,"")</f>
        <v>0</v>
      </c>
      <c r="C161" s="59">
        <f>PIVOT!E158</f>
        <v>0</v>
      </c>
      <c r="D161" s="59">
        <f>PIVOT!F158</f>
        <v>0</v>
      </c>
      <c r="E161" s="59">
        <f>PIVOT!G158</f>
        <v>0</v>
      </c>
      <c r="F161" s="61">
        <f>PIVOT!H158</f>
        <v>0</v>
      </c>
      <c r="G161" s="60">
        <f>PIVOT!J158</f>
        <v>0</v>
      </c>
      <c r="H161" s="38">
        <f>PIVOT!L158</f>
        <v>0</v>
      </c>
      <c r="I161" s="39">
        <f>PIVOT!M158</f>
        <v>0</v>
      </c>
      <c r="J161" s="15">
        <f>PIVOT!N158</f>
        <v>0</v>
      </c>
      <c r="K161" s="16">
        <f>PIVOT!O158</f>
        <v>0</v>
      </c>
      <c r="L161" s="17">
        <f>PIVOT!P158</f>
        <v>0</v>
      </c>
      <c r="M161" s="48">
        <f>PIVOT!Q158</f>
        <v>0</v>
      </c>
      <c r="N161" s="48">
        <f>PIVOT!R158</f>
        <v>0</v>
      </c>
      <c r="O161" s="48">
        <f>PIVOT!S158</f>
        <v>0</v>
      </c>
      <c r="P161" s="48">
        <f>PIVOT!T158</f>
        <v>0</v>
      </c>
      <c r="Q161" s="49">
        <f>PIVOT!U158</f>
        <v>0</v>
      </c>
    </row>
    <row r="162" spans="2:17" x14ac:dyDescent="0.25">
      <c r="B162" s="79">
        <f>IFERROR(PIVOT!D159,"")</f>
        <v>0</v>
      </c>
      <c r="C162" s="59">
        <f>PIVOT!E159</f>
        <v>0</v>
      </c>
      <c r="D162" s="59">
        <f>PIVOT!F159</f>
        <v>0</v>
      </c>
      <c r="E162" s="59">
        <f>PIVOT!G159</f>
        <v>0</v>
      </c>
      <c r="F162" s="61">
        <f>PIVOT!H159</f>
        <v>0</v>
      </c>
      <c r="G162" s="60">
        <f>PIVOT!J159</f>
        <v>0</v>
      </c>
      <c r="H162" s="38">
        <f>PIVOT!L159</f>
        <v>0</v>
      </c>
      <c r="I162" s="39">
        <f>PIVOT!M159</f>
        <v>0</v>
      </c>
      <c r="J162" s="15">
        <f>PIVOT!N159</f>
        <v>0</v>
      </c>
      <c r="K162" s="16">
        <f>PIVOT!O159</f>
        <v>0</v>
      </c>
      <c r="L162" s="17">
        <f>PIVOT!P159</f>
        <v>0</v>
      </c>
      <c r="M162" s="48">
        <f>PIVOT!Q159</f>
        <v>0</v>
      </c>
      <c r="N162" s="48">
        <f>PIVOT!R159</f>
        <v>0</v>
      </c>
      <c r="O162" s="48">
        <f>PIVOT!S159</f>
        <v>0</v>
      </c>
      <c r="P162" s="48">
        <f>PIVOT!T159</f>
        <v>0</v>
      </c>
      <c r="Q162" s="49">
        <f>PIVOT!U159</f>
        <v>0</v>
      </c>
    </row>
    <row r="163" spans="2:17" x14ac:dyDescent="0.25">
      <c r="B163" s="79">
        <f>IFERROR(PIVOT!D160,"")</f>
        <v>0</v>
      </c>
      <c r="C163" s="59">
        <f>PIVOT!E160</f>
        <v>0</v>
      </c>
      <c r="D163" s="59">
        <f>PIVOT!F160</f>
        <v>0</v>
      </c>
      <c r="E163" s="59">
        <f>PIVOT!G160</f>
        <v>0</v>
      </c>
      <c r="F163" s="61">
        <f>PIVOT!H160</f>
        <v>0</v>
      </c>
      <c r="G163" s="60">
        <f>PIVOT!J160</f>
        <v>0</v>
      </c>
      <c r="H163" s="38">
        <f>PIVOT!L160</f>
        <v>0</v>
      </c>
      <c r="I163" s="39">
        <f>PIVOT!M160</f>
        <v>0</v>
      </c>
      <c r="J163" s="15">
        <f>PIVOT!N160</f>
        <v>0</v>
      </c>
      <c r="K163" s="16">
        <f>PIVOT!O160</f>
        <v>0</v>
      </c>
      <c r="L163" s="17">
        <f>PIVOT!P160</f>
        <v>0</v>
      </c>
      <c r="M163" s="48">
        <f>PIVOT!Q160</f>
        <v>0</v>
      </c>
      <c r="N163" s="48">
        <f>PIVOT!R160</f>
        <v>0</v>
      </c>
      <c r="O163" s="48">
        <f>PIVOT!S160</f>
        <v>0</v>
      </c>
      <c r="P163" s="48">
        <f>PIVOT!T160</f>
        <v>0</v>
      </c>
      <c r="Q163" s="49">
        <f>PIVOT!U160</f>
        <v>0</v>
      </c>
    </row>
    <row r="164" spans="2:17" x14ac:dyDescent="0.25">
      <c r="B164" s="79">
        <f>IFERROR(PIVOT!D161,"")</f>
        <v>0</v>
      </c>
      <c r="C164" s="59">
        <f>PIVOT!E161</f>
        <v>0</v>
      </c>
      <c r="D164" s="59">
        <f>PIVOT!F161</f>
        <v>0</v>
      </c>
      <c r="E164" s="59">
        <f>PIVOT!G161</f>
        <v>0</v>
      </c>
      <c r="F164" s="61">
        <f>PIVOT!H161</f>
        <v>0</v>
      </c>
      <c r="G164" s="60">
        <f>PIVOT!J161</f>
        <v>0</v>
      </c>
      <c r="H164" s="38">
        <f>PIVOT!L161</f>
        <v>0</v>
      </c>
      <c r="I164" s="39">
        <f>PIVOT!M161</f>
        <v>0</v>
      </c>
      <c r="J164" s="15">
        <f>PIVOT!N161</f>
        <v>0</v>
      </c>
      <c r="K164" s="16">
        <f>PIVOT!O161</f>
        <v>0</v>
      </c>
      <c r="L164" s="17">
        <f>PIVOT!P161</f>
        <v>0</v>
      </c>
      <c r="M164" s="48">
        <f>PIVOT!Q161</f>
        <v>0</v>
      </c>
      <c r="N164" s="48">
        <f>PIVOT!R161</f>
        <v>0</v>
      </c>
      <c r="O164" s="48">
        <f>PIVOT!S161</f>
        <v>0</v>
      </c>
      <c r="P164" s="48">
        <f>PIVOT!T161</f>
        <v>0</v>
      </c>
      <c r="Q164" s="49">
        <f>PIVOT!U161</f>
        <v>0</v>
      </c>
    </row>
    <row r="165" spans="2:17" x14ac:dyDescent="0.25">
      <c r="B165" s="79">
        <f>IFERROR(PIVOT!D162,"")</f>
        <v>0</v>
      </c>
      <c r="C165" s="59">
        <f>PIVOT!E162</f>
        <v>0</v>
      </c>
      <c r="D165" s="59">
        <f>PIVOT!F162</f>
        <v>0</v>
      </c>
      <c r="E165" s="59">
        <f>PIVOT!G162</f>
        <v>0</v>
      </c>
      <c r="F165" s="61">
        <f>PIVOT!H162</f>
        <v>0</v>
      </c>
      <c r="G165" s="60">
        <f>PIVOT!J162</f>
        <v>0</v>
      </c>
      <c r="H165" s="38">
        <f>PIVOT!L162</f>
        <v>0</v>
      </c>
      <c r="I165" s="39">
        <f>PIVOT!M162</f>
        <v>0</v>
      </c>
      <c r="J165" s="15">
        <f>PIVOT!N162</f>
        <v>0</v>
      </c>
      <c r="K165" s="16">
        <f>PIVOT!O162</f>
        <v>0</v>
      </c>
      <c r="L165" s="17">
        <f>PIVOT!P162</f>
        <v>0</v>
      </c>
      <c r="M165" s="48">
        <f>PIVOT!Q162</f>
        <v>0</v>
      </c>
      <c r="N165" s="48">
        <f>PIVOT!R162</f>
        <v>0</v>
      </c>
      <c r="O165" s="48">
        <f>PIVOT!S162</f>
        <v>0</v>
      </c>
      <c r="P165" s="48">
        <f>PIVOT!T162</f>
        <v>0</v>
      </c>
      <c r="Q165" s="49">
        <f>PIVOT!U162</f>
        <v>0</v>
      </c>
    </row>
    <row r="166" spans="2:17" x14ac:dyDescent="0.25">
      <c r="B166" s="79">
        <f>IFERROR(PIVOT!D163,"")</f>
        <v>0</v>
      </c>
      <c r="C166" s="59">
        <f>PIVOT!E163</f>
        <v>0</v>
      </c>
      <c r="D166" s="59">
        <f>PIVOT!F163</f>
        <v>0</v>
      </c>
      <c r="E166" s="59">
        <f>PIVOT!G163</f>
        <v>0</v>
      </c>
      <c r="F166" s="61">
        <f>PIVOT!H163</f>
        <v>0</v>
      </c>
      <c r="G166" s="60">
        <f>PIVOT!J163</f>
        <v>0</v>
      </c>
      <c r="H166" s="38">
        <f>PIVOT!L163</f>
        <v>0</v>
      </c>
      <c r="I166" s="39">
        <f>PIVOT!M163</f>
        <v>0</v>
      </c>
      <c r="J166" s="15">
        <f>PIVOT!N163</f>
        <v>0</v>
      </c>
      <c r="K166" s="16">
        <f>PIVOT!O163</f>
        <v>0</v>
      </c>
      <c r="L166" s="17">
        <f>PIVOT!P163</f>
        <v>0</v>
      </c>
      <c r="M166" s="48">
        <f>PIVOT!Q163</f>
        <v>0</v>
      </c>
      <c r="N166" s="48">
        <f>PIVOT!R163</f>
        <v>0</v>
      </c>
      <c r="O166" s="48">
        <f>PIVOT!S163</f>
        <v>0</v>
      </c>
      <c r="P166" s="48">
        <f>PIVOT!T163</f>
        <v>0</v>
      </c>
      <c r="Q166" s="49">
        <f>PIVOT!U163</f>
        <v>0</v>
      </c>
    </row>
    <row r="167" spans="2:17" x14ac:dyDescent="0.25">
      <c r="B167" s="79">
        <f>IFERROR(PIVOT!D164,"")</f>
        <v>0</v>
      </c>
      <c r="C167" s="59">
        <f>PIVOT!E164</f>
        <v>0</v>
      </c>
      <c r="D167" s="59">
        <f>PIVOT!F164</f>
        <v>0</v>
      </c>
      <c r="E167" s="59">
        <f>PIVOT!G164</f>
        <v>0</v>
      </c>
      <c r="F167" s="61">
        <f>PIVOT!H164</f>
        <v>0</v>
      </c>
      <c r="G167" s="60">
        <f>PIVOT!J164</f>
        <v>0</v>
      </c>
      <c r="H167" s="38">
        <f>PIVOT!L164</f>
        <v>0</v>
      </c>
      <c r="I167" s="39">
        <f>PIVOT!M164</f>
        <v>0</v>
      </c>
      <c r="J167" s="15">
        <f>PIVOT!N164</f>
        <v>0</v>
      </c>
      <c r="K167" s="16">
        <f>PIVOT!O164</f>
        <v>0</v>
      </c>
      <c r="L167" s="17">
        <f>PIVOT!P164</f>
        <v>0</v>
      </c>
      <c r="M167" s="48">
        <f>PIVOT!Q164</f>
        <v>0</v>
      </c>
      <c r="N167" s="48">
        <f>PIVOT!R164</f>
        <v>0</v>
      </c>
      <c r="O167" s="48">
        <f>PIVOT!S164</f>
        <v>0</v>
      </c>
      <c r="P167" s="48">
        <f>PIVOT!T164</f>
        <v>0</v>
      </c>
      <c r="Q167" s="49">
        <f>PIVOT!U164</f>
        <v>0</v>
      </c>
    </row>
    <row r="168" spans="2:17" x14ac:dyDescent="0.25">
      <c r="B168" s="79">
        <f>IFERROR(PIVOT!D165,"")</f>
        <v>0</v>
      </c>
      <c r="C168" s="59">
        <f>PIVOT!E165</f>
        <v>0</v>
      </c>
      <c r="D168" s="59">
        <f>PIVOT!F165</f>
        <v>0</v>
      </c>
      <c r="E168" s="59">
        <f>PIVOT!G165</f>
        <v>0</v>
      </c>
      <c r="F168" s="61">
        <f>PIVOT!H165</f>
        <v>0</v>
      </c>
      <c r="G168" s="60">
        <f>PIVOT!J165</f>
        <v>0</v>
      </c>
      <c r="H168" s="38">
        <f>PIVOT!L165</f>
        <v>0</v>
      </c>
      <c r="I168" s="39">
        <f>PIVOT!M165</f>
        <v>0</v>
      </c>
      <c r="J168" s="15">
        <f>PIVOT!N165</f>
        <v>0</v>
      </c>
      <c r="K168" s="16">
        <f>PIVOT!O165</f>
        <v>0</v>
      </c>
      <c r="L168" s="17">
        <f>PIVOT!P165</f>
        <v>0</v>
      </c>
      <c r="M168" s="48">
        <f>PIVOT!Q165</f>
        <v>0</v>
      </c>
      <c r="N168" s="48">
        <f>PIVOT!R165</f>
        <v>0</v>
      </c>
      <c r="O168" s="48">
        <f>PIVOT!S165</f>
        <v>0</v>
      </c>
      <c r="P168" s="48">
        <f>PIVOT!T165</f>
        <v>0</v>
      </c>
      <c r="Q168" s="49">
        <f>PIVOT!U165</f>
        <v>0</v>
      </c>
    </row>
    <row r="169" spans="2:17" x14ac:dyDescent="0.25">
      <c r="B169" s="79">
        <f>IFERROR(PIVOT!D166,"")</f>
        <v>0</v>
      </c>
      <c r="C169" s="59">
        <f>PIVOT!E166</f>
        <v>0</v>
      </c>
      <c r="D169" s="59">
        <f>PIVOT!F166</f>
        <v>0</v>
      </c>
      <c r="E169" s="59">
        <f>PIVOT!G166</f>
        <v>0</v>
      </c>
      <c r="F169" s="61">
        <f>PIVOT!H166</f>
        <v>0</v>
      </c>
      <c r="G169" s="60">
        <f>PIVOT!J166</f>
        <v>0</v>
      </c>
      <c r="H169" s="38">
        <f>PIVOT!L166</f>
        <v>0</v>
      </c>
      <c r="I169" s="39">
        <f>PIVOT!M166</f>
        <v>0</v>
      </c>
      <c r="J169" s="15">
        <f>PIVOT!N166</f>
        <v>0</v>
      </c>
      <c r="K169" s="16">
        <f>PIVOT!O166</f>
        <v>0</v>
      </c>
      <c r="L169" s="17">
        <f>PIVOT!P166</f>
        <v>0</v>
      </c>
      <c r="M169" s="48">
        <f>PIVOT!Q166</f>
        <v>0</v>
      </c>
      <c r="N169" s="48">
        <f>PIVOT!R166</f>
        <v>0</v>
      </c>
      <c r="O169" s="48">
        <f>PIVOT!S166</f>
        <v>0</v>
      </c>
      <c r="P169" s="48">
        <f>PIVOT!T166</f>
        <v>0</v>
      </c>
      <c r="Q169" s="49">
        <f>PIVOT!U166</f>
        <v>0</v>
      </c>
    </row>
    <row r="170" spans="2:17" x14ac:dyDescent="0.25">
      <c r="B170" s="79">
        <f>IFERROR(PIVOT!D167,"")</f>
        <v>0</v>
      </c>
      <c r="C170" s="59">
        <f>PIVOT!E167</f>
        <v>0</v>
      </c>
      <c r="D170" s="59">
        <f>PIVOT!F167</f>
        <v>0</v>
      </c>
      <c r="E170" s="59">
        <f>PIVOT!G167</f>
        <v>0</v>
      </c>
      <c r="F170" s="61">
        <f>PIVOT!H167</f>
        <v>0</v>
      </c>
      <c r="G170" s="60">
        <f>PIVOT!J167</f>
        <v>0</v>
      </c>
      <c r="H170" s="38">
        <f>PIVOT!L167</f>
        <v>0</v>
      </c>
      <c r="I170" s="39">
        <f>PIVOT!M167</f>
        <v>0</v>
      </c>
      <c r="J170" s="15">
        <f>PIVOT!N167</f>
        <v>0</v>
      </c>
      <c r="K170" s="16">
        <f>PIVOT!O167</f>
        <v>0</v>
      </c>
      <c r="L170" s="17">
        <f>PIVOT!P167</f>
        <v>0</v>
      </c>
      <c r="M170" s="48">
        <f>PIVOT!Q167</f>
        <v>0</v>
      </c>
      <c r="N170" s="48">
        <f>PIVOT!R167</f>
        <v>0</v>
      </c>
      <c r="O170" s="48">
        <f>PIVOT!S167</f>
        <v>0</v>
      </c>
      <c r="P170" s="48">
        <f>PIVOT!T167</f>
        <v>0</v>
      </c>
      <c r="Q170" s="49">
        <f>PIVOT!U167</f>
        <v>0</v>
      </c>
    </row>
    <row r="171" spans="2:17" x14ac:dyDescent="0.25">
      <c r="B171" s="79">
        <f>IFERROR(PIVOT!D168,"")</f>
        <v>0</v>
      </c>
      <c r="C171" s="59">
        <f>PIVOT!E168</f>
        <v>0</v>
      </c>
      <c r="D171" s="59">
        <f>PIVOT!F168</f>
        <v>0</v>
      </c>
      <c r="E171" s="59">
        <f>PIVOT!G168</f>
        <v>0</v>
      </c>
      <c r="F171" s="61">
        <f>PIVOT!H168</f>
        <v>0</v>
      </c>
      <c r="G171" s="60">
        <f>PIVOT!J168</f>
        <v>0</v>
      </c>
      <c r="H171" s="38">
        <f>PIVOT!L168</f>
        <v>0</v>
      </c>
      <c r="I171" s="39">
        <f>PIVOT!M168</f>
        <v>0</v>
      </c>
      <c r="J171" s="15">
        <f>PIVOT!N168</f>
        <v>0</v>
      </c>
      <c r="K171" s="16">
        <f>PIVOT!O168</f>
        <v>0</v>
      </c>
      <c r="L171" s="17">
        <f>PIVOT!P168</f>
        <v>0</v>
      </c>
      <c r="M171" s="48">
        <f>PIVOT!Q168</f>
        <v>0</v>
      </c>
      <c r="N171" s="48">
        <f>PIVOT!R168</f>
        <v>0</v>
      </c>
      <c r="O171" s="48">
        <f>PIVOT!S168</f>
        <v>0</v>
      </c>
      <c r="P171" s="48">
        <f>PIVOT!T168</f>
        <v>0</v>
      </c>
      <c r="Q171" s="49">
        <f>PIVOT!U168</f>
        <v>0</v>
      </c>
    </row>
    <row r="172" spans="2:17" x14ac:dyDescent="0.25">
      <c r="B172" s="79">
        <f>IFERROR(PIVOT!D169,"")</f>
        <v>0</v>
      </c>
      <c r="C172" s="59">
        <f>PIVOT!E169</f>
        <v>0</v>
      </c>
      <c r="D172" s="59">
        <f>PIVOT!F169</f>
        <v>0</v>
      </c>
      <c r="E172" s="59">
        <f>PIVOT!G169</f>
        <v>0</v>
      </c>
      <c r="F172" s="61">
        <f>PIVOT!H169</f>
        <v>0</v>
      </c>
      <c r="G172" s="60">
        <f>PIVOT!J169</f>
        <v>0</v>
      </c>
      <c r="H172" s="38">
        <f>PIVOT!L169</f>
        <v>0</v>
      </c>
      <c r="I172" s="39">
        <f>PIVOT!M169</f>
        <v>0</v>
      </c>
      <c r="J172" s="15">
        <f>PIVOT!N169</f>
        <v>0</v>
      </c>
      <c r="K172" s="16">
        <f>PIVOT!O169</f>
        <v>0</v>
      </c>
      <c r="L172" s="17">
        <f>PIVOT!P169</f>
        <v>0</v>
      </c>
      <c r="M172" s="48">
        <f>PIVOT!Q169</f>
        <v>0</v>
      </c>
      <c r="N172" s="48">
        <f>PIVOT!R169</f>
        <v>0</v>
      </c>
      <c r="O172" s="48">
        <f>PIVOT!S169</f>
        <v>0</v>
      </c>
      <c r="P172" s="48">
        <f>PIVOT!T169</f>
        <v>0</v>
      </c>
      <c r="Q172" s="49">
        <f>PIVOT!U169</f>
        <v>0</v>
      </c>
    </row>
    <row r="173" spans="2:17" x14ac:dyDescent="0.25">
      <c r="B173" s="79">
        <f>IFERROR(PIVOT!D170,"")</f>
        <v>0</v>
      </c>
      <c r="C173" s="59">
        <f>PIVOT!E170</f>
        <v>0</v>
      </c>
      <c r="D173" s="59">
        <f>PIVOT!F170</f>
        <v>0</v>
      </c>
      <c r="E173" s="59">
        <f>PIVOT!G170</f>
        <v>0</v>
      </c>
      <c r="F173" s="61">
        <f>PIVOT!H170</f>
        <v>0</v>
      </c>
      <c r="G173" s="60">
        <f>PIVOT!J170</f>
        <v>0</v>
      </c>
      <c r="H173" s="38">
        <f>PIVOT!L170</f>
        <v>0</v>
      </c>
      <c r="I173" s="39">
        <f>PIVOT!M170</f>
        <v>0</v>
      </c>
      <c r="J173" s="15">
        <f>PIVOT!N170</f>
        <v>0</v>
      </c>
      <c r="K173" s="16">
        <f>PIVOT!O170</f>
        <v>0</v>
      </c>
      <c r="L173" s="17">
        <f>PIVOT!P170</f>
        <v>0</v>
      </c>
      <c r="M173" s="48">
        <f>PIVOT!Q170</f>
        <v>0</v>
      </c>
      <c r="N173" s="48">
        <f>PIVOT!R170</f>
        <v>0</v>
      </c>
      <c r="O173" s="48">
        <f>PIVOT!S170</f>
        <v>0</v>
      </c>
      <c r="P173" s="48">
        <f>PIVOT!T170</f>
        <v>0</v>
      </c>
      <c r="Q173" s="49">
        <f>PIVOT!U170</f>
        <v>0</v>
      </c>
    </row>
    <row r="174" spans="2:17" x14ac:dyDescent="0.25">
      <c r="B174" s="79">
        <f>IFERROR(PIVOT!D171,"")</f>
        <v>0</v>
      </c>
      <c r="C174" s="59">
        <f>PIVOT!E171</f>
        <v>0</v>
      </c>
      <c r="D174" s="59">
        <f>PIVOT!F171</f>
        <v>0</v>
      </c>
      <c r="E174" s="59">
        <f>PIVOT!G171</f>
        <v>0</v>
      </c>
      <c r="F174" s="61">
        <f>PIVOT!H171</f>
        <v>0</v>
      </c>
      <c r="G174" s="60">
        <f>PIVOT!J171</f>
        <v>0</v>
      </c>
      <c r="H174" s="38">
        <f>PIVOT!L171</f>
        <v>0</v>
      </c>
      <c r="I174" s="39">
        <f>PIVOT!M171</f>
        <v>0</v>
      </c>
      <c r="J174" s="15">
        <f>PIVOT!N171</f>
        <v>0</v>
      </c>
      <c r="K174" s="16">
        <f>PIVOT!O171</f>
        <v>0</v>
      </c>
      <c r="L174" s="17">
        <f>PIVOT!P171</f>
        <v>0</v>
      </c>
      <c r="M174" s="48">
        <f>PIVOT!Q171</f>
        <v>0</v>
      </c>
      <c r="N174" s="48">
        <f>PIVOT!R171</f>
        <v>0</v>
      </c>
      <c r="O174" s="48">
        <f>PIVOT!S171</f>
        <v>0</v>
      </c>
      <c r="P174" s="48">
        <f>PIVOT!T171</f>
        <v>0</v>
      </c>
      <c r="Q174" s="49">
        <f>PIVOT!U171</f>
        <v>0</v>
      </c>
    </row>
    <row r="175" spans="2:17" x14ac:dyDescent="0.25">
      <c r="B175" s="79">
        <f>IFERROR(PIVOT!D172,"")</f>
        <v>0</v>
      </c>
      <c r="C175" s="59">
        <f>PIVOT!E172</f>
        <v>0</v>
      </c>
      <c r="D175" s="59">
        <f>PIVOT!F172</f>
        <v>0</v>
      </c>
      <c r="E175" s="59">
        <f>PIVOT!G172</f>
        <v>0</v>
      </c>
      <c r="F175" s="61">
        <f>PIVOT!H172</f>
        <v>0</v>
      </c>
      <c r="G175" s="60">
        <f>PIVOT!J172</f>
        <v>0</v>
      </c>
      <c r="H175" s="38">
        <f>PIVOT!L172</f>
        <v>0</v>
      </c>
      <c r="I175" s="39">
        <f>PIVOT!M172</f>
        <v>0</v>
      </c>
      <c r="J175" s="15">
        <f>PIVOT!N172</f>
        <v>0</v>
      </c>
      <c r="K175" s="16">
        <f>PIVOT!O172</f>
        <v>0</v>
      </c>
      <c r="L175" s="17">
        <f>PIVOT!P172</f>
        <v>0</v>
      </c>
      <c r="M175" s="48">
        <f>PIVOT!Q172</f>
        <v>0</v>
      </c>
      <c r="N175" s="48">
        <f>PIVOT!R172</f>
        <v>0</v>
      </c>
      <c r="O175" s="48">
        <f>PIVOT!S172</f>
        <v>0</v>
      </c>
      <c r="P175" s="48">
        <f>PIVOT!T172</f>
        <v>0</v>
      </c>
      <c r="Q175" s="49">
        <f>PIVOT!U172</f>
        <v>0</v>
      </c>
    </row>
    <row r="176" spans="2:17" x14ac:dyDescent="0.25">
      <c r="B176" s="79">
        <f>IFERROR(PIVOT!D173,"")</f>
        <v>0</v>
      </c>
      <c r="C176" s="59">
        <f>PIVOT!E173</f>
        <v>0</v>
      </c>
      <c r="D176" s="59">
        <f>PIVOT!F173</f>
        <v>0</v>
      </c>
      <c r="E176" s="59">
        <f>PIVOT!G173</f>
        <v>0</v>
      </c>
      <c r="F176" s="61">
        <f>PIVOT!H173</f>
        <v>0</v>
      </c>
      <c r="G176" s="60">
        <f>PIVOT!J173</f>
        <v>0</v>
      </c>
      <c r="H176" s="38">
        <f>PIVOT!L173</f>
        <v>0</v>
      </c>
      <c r="I176" s="39">
        <f>PIVOT!M173</f>
        <v>0</v>
      </c>
      <c r="J176" s="15">
        <f>PIVOT!N173</f>
        <v>0</v>
      </c>
      <c r="K176" s="16">
        <f>PIVOT!O173</f>
        <v>0</v>
      </c>
      <c r="L176" s="17">
        <f>PIVOT!P173</f>
        <v>0</v>
      </c>
      <c r="M176" s="48">
        <f>PIVOT!Q173</f>
        <v>0</v>
      </c>
      <c r="N176" s="48">
        <f>PIVOT!R173</f>
        <v>0</v>
      </c>
      <c r="O176" s="48">
        <f>PIVOT!S173</f>
        <v>0</v>
      </c>
      <c r="P176" s="48">
        <f>PIVOT!T173</f>
        <v>0</v>
      </c>
      <c r="Q176" s="49">
        <f>PIVOT!U173</f>
        <v>0</v>
      </c>
    </row>
    <row r="177" spans="2:17" x14ac:dyDescent="0.25">
      <c r="B177" s="79">
        <f>IFERROR(PIVOT!D174,"")</f>
        <v>0</v>
      </c>
      <c r="C177" s="59">
        <f>PIVOT!E174</f>
        <v>0</v>
      </c>
      <c r="D177" s="59">
        <f>PIVOT!F174</f>
        <v>0</v>
      </c>
      <c r="E177" s="59">
        <f>PIVOT!G174</f>
        <v>0</v>
      </c>
      <c r="F177" s="61">
        <f>PIVOT!H174</f>
        <v>0</v>
      </c>
      <c r="G177" s="60">
        <f>PIVOT!J174</f>
        <v>0</v>
      </c>
      <c r="H177" s="38">
        <f>PIVOT!L174</f>
        <v>0</v>
      </c>
      <c r="I177" s="39">
        <f>PIVOT!M174</f>
        <v>0</v>
      </c>
      <c r="J177" s="15">
        <f>PIVOT!N174</f>
        <v>0</v>
      </c>
      <c r="K177" s="16">
        <f>PIVOT!O174</f>
        <v>0</v>
      </c>
      <c r="L177" s="17">
        <f>PIVOT!P174</f>
        <v>0</v>
      </c>
      <c r="M177" s="48">
        <f>PIVOT!Q174</f>
        <v>0</v>
      </c>
      <c r="N177" s="48">
        <f>PIVOT!R174</f>
        <v>0</v>
      </c>
      <c r="O177" s="48">
        <f>PIVOT!S174</f>
        <v>0</v>
      </c>
      <c r="P177" s="48">
        <f>PIVOT!T174</f>
        <v>0</v>
      </c>
      <c r="Q177" s="49">
        <f>PIVOT!U174</f>
        <v>0</v>
      </c>
    </row>
    <row r="178" spans="2:17" x14ac:dyDescent="0.25">
      <c r="B178" s="79">
        <f>IFERROR(PIVOT!D175,"")</f>
        <v>0</v>
      </c>
      <c r="C178" s="59">
        <f>PIVOT!E175</f>
        <v>0</v>
      </c>
      <c r="D178" s="59">
        <f>PIVOT!F175</f>
        <v>0</v>
      </c>
      <c r="E178" s="59">
        <f>PIVOT!G175</f>
        <v>0</v>
      </c>
      <c r="F178" s="61">
        <f>PIVOT!H175</f>
        <v>0</v>
      </c>
      <c r="G178" s="60">
        <f>PIVOT!J175</f>
        <v>0</v>
      </c>
      <c r="H178" s="38">
        <f>PIVOT!L175</f>
        <v>0</v>
      </c>
      <c r="I178" s="39">
        <f>PIVOT!M175</f>
        <v>0</v>
      </c>
      <c r="J178" s="15">
        <f>PIVOT!N175</f>
        <v>0</v>
      </c>
      <c r="K178" s="16">
        <f>PIVOT!O175</f>
        <v>0</v>
      </c>
      <c r="L178" s="17">
        <f>PIVOT!P175</f>
        <v>0</v>
      </c>
      <c r="M178" s="48">
        <f>PIVOT!Q175</f>
        <v>0</v>
      </c>
      <c r="N178" s="48">
        <f>PIVOT!R175</f>
        <v>0</v>
      </c>
      <c r="O178" s="48">
        <f>PIVOT!S175</f>
        <v>0</v>
      </c>
      <c r="P178" s="48">
        <f>PIVOT!T175</f>
        <v>0</v>
      </c>
      <c r="Q178" s="49">
        <f>PIVOT!U175</f>
        <v>0</v>
      </c>
    </row>
    <row r="179" spans="2:17" x14ac:dyDescent="0.25">
      <c r="B179" s="79">
        <f>IFERROR(PIVOT!D176,"")</f>
        <v>0</v>
      </c>
      <c r="C179" s="59">
        <f>PIVOT!E176</f>
        <v>0</v>
      </c>
      <c r="D179" s="59">
        <f>PIVOT!F176</f>
        <v>0</v>
      </c>
      <c r="E179" s="59">
        <f>PIVOT!G176</f>
        <v>0</v>
      </c>
      <c r="F179" s="61">
        <f>PIVOT!H176</f>
        <v>0</v>
      </c>
      <c r="G179" s="60">
        <f>PIVOT!J176</f>
        <v>0</v>
      </c>
      <c r="H179" s="38">
        <f>PIVOT!L176</f>
        <v>0</v>
      </c>
      <c r="I179" s="39">
        <f>PIVOT!M176</f>
        <v>0</v>
      </c>
      <c r="J179" s="15">
        <f>PIVOT!N176</f>
        <v>0</v>
      </c>
      <c r="K179" s="16">
        <f>PIVOT!O176</f>
        <v>0</v>
      </c>
      <c r="L179" s="17">
        <f>PIVOT!P176</f>
        <v>0</v>
      </c>
      <c r="M179" s="48">
        <f>PIVOT!Q176</f>
        <v>0</v>
      </c>
      <c r="N179" s="48">
        <f>PIVOT!R176</f>
        <v>0</v>
      </c>
      <c r="O179" s="48">
        <f>PIVOT!S176</f>
        <v>0</v>
      </c>
      <c r="P179" s="48">
        <f>PIVOT!T176</f>
        <v>0</v>
      </c>
      <c r="Q179" s="49">
        <f>PIVOT!U176</f>
        <v>0</v>
      </c>
    </row>
    <row r="180" spans="2:17" x14ac:dyDescent="0.25">
      <c r="B180" s="79">
        <f>IFERROR(PIVOT!D177,"")</f>
        <v>0</v>
      </c>
      <c r="C180" s="59">
        <f>PIVOT!E177</f>
        <v>0</v>
      </c>
      <c r="D180" s="59">
        <f>PIVOT!F177</f>
        <v>0</v>
      </c>
      <c r="E180" s="59">
        <f>PIVOT!G177</f>
        <v>0</v>
      </c>
      <c r="F180" s="61">
        <f>PIVOT!H177</f>
        <v>0</v>
      </c>
      <c r="G180" s="60">
        <f>PIVOT!J177</f>
        <v>0</v>
      </c>
      <c r="H180" s="38">
        <f>PIVOT!L177</f>
        <v>0</v>
      </c>
      <c r="I180" s="39">
        <f>PIVOT!M177</f>
        <v>0</v>
      </c>
      <c r="J180" s="15">
        <f>PIVOT!N177</f>
        <v>0</v>
      </c>
      <c r="K180" s="16">
        <f>PIVOT!O177</f>
        <v>0</v>
      </c>
      <c r="L180" s="17">
        <f>PIVOT!P177</f>
        <v>0</v>
      </c>
      <c r="M180" s="48">
        <f>PIVOT!Q177</f>
        <v>0</v>
      </c>
      <c r="N180" s="48">
        <f>PIVOT!R177</f>
        <v>0</v>
      </c>
      <c r="O180" s="48">
        <f>PIVOT!S177</f>
        <v>0</v>
      </c>
      <c r="P180" s="48">
        <f>PIVOT!T177</f>
        <v>0</v>
      </c>
      <c r="Q180" s="49">
        <f>PIVOT!U177</f>
        <v>0</v>
      </c>
    </row>
    <row r="181" spans="2:17" x14ac:dyDescent="0.25">
      <c r="B181" s="79">
        <f>IFERROR(PIVOT!D178,"")</f>
        <v>0</v>
      </c>
      <c r="C181" s="59">
        <f>PIVOT!E178</f>
        <v>0</v>
      </c>
      <c r="D181" s="59">
        <f>PIVOT!F178</f>
        <v>0</v>
      </c>
      <c r="E181" s="59">
        <f>PIVOT!G178</f>
        <v>0</v>
      </c>
      <c r="F181" s="61">
        <f>PIVOT!H178</f>
        <v>0</v>
      </c>
      <c r="G181" s="60">
        <f>PIVOT!J178</f>
        <v>0</v>
      </c>
      <c r="H181" s="38">
        <f>PIVOT!L178</f>
        <v>0</v>
      </c>
      <c r="I181" s="39">
        <f>PIVOT!M178</f>
        <v>0</v>
      </c>
      <c r="J181" s="15">
        <f>PIVOT!N178</f>
        <v>0</v>
      </c>
      <c r="K181" s="16">
        <f>PIVOT!O178</f>
        <v>0</v>
      </c>
      <c r="L181" s="17">
        <f>PIVOT!P178</f>
        <v>0</v>
      </c>
      <c r="M181" s="48">
        <f>PIVOT!Q178</f>
        <v>0</v>
      </c>
      <c r="N181" s="48">
        <f>PIVOT!R178</f>
        <v>0</v>
      </c>
      <c r="O181" s="48">
        <f>PIVOT!S178</f>
        <v>0</v>
      </c>
      <c r="P181" s="48">
        <f>PIVOT!T178</f>
        <v>0</v>
      </c>
      <c r="Q181" s="49">
        <f>PIVOT!U178</f>
        <v>0</v>
      </c>
    </row>
    <row r="182" spans="2:17" x14ac:dyDescent="0.25">
      <c r="B182" s="79">
        <f>IFERROR(PIVOT!D179,"")</f>
        <v>0</v>
      </c>
      <c r="C182" s="59">
        <f>PIVOT!E179</f>
        <v>0</v>
      </c>
      <c r="D182" s="59">
        <f>PIVOT!F179</f>
        <v>0</v>
      </c>
      <c r="E182" s="59">
        <f>PIVOT!G179</f>
        <v>0</v>
      </c>
      <c r="F182" s="61">
        <f>PIVOT!H179</f>
        <v>0</v>
      </c>
      <c r="G182" s="60">
        <f>PIVOT!J179</f>
        <v>0</v>
      </c>
      <c r="H182" s="38">
        <f>PIVOT!L179</f>
        <v>0</v>
      </c>
      <c r="I182" s="39">
        <f>PIVOT!M179</f>
        <v>0</v>
      </c>
      <c r="J182" s="15">
        <f>PIVOT!N179</f>
        <v>0</v>
      </c>
      <c r="K182" s="16">
        <f>PIVOT!O179</f>
        <v>0</v>
      </c>
      <c r="L182" s="17">
        <f>PIVOT!P179</f>
        <v>0</v>
      </c>
      <c r="M182" s="48">
        <f>PIVOT!Q179</f>
        <v>0</v>
      </c>
      <c r="N182" s="48">
        <f>PIVOT!R179</f>
        <v>0</v>
      </c>
      <c r="O182" s="48">
        <f>PIVOT!S179</f>
        <v>0</v>
      </c>
      <c r="P182" s="48">
        <f>PIVOT!T179</f>
        <v>0</v>
      </c>
      <c r="Q182" s="49">
        <f>PIVOT!U179</f>
        <v>0</v>
      </c>
    </row>
    <row r="183" spans="2:17" x14ac:dyDescent="0.25">
      <c r="B183" s="79">
        <f>IFERROR(PIVOT!D180,"")</f>
        <v>0</v>
      </c>
      <c r="C183" s="59">
        <f>PIVOT!E180</f>
        <v>0</v>
      </c>
      <c r="D183" s="59">
        <f>PIVOT!F180</f>
        <v>0</v>
      </c>
      <c r="E183" s="59">
        <f>PIVOT!G180</f>
        <v>0</v>
      </c>
      <c r="F183" s="61">
        <f>PIVOT!H180</f>
        <v>0</v>
      </c>
      <c r="G183" s="60">
        <f>PIVOT!J180</f>
        <v>0</v>
      </c>
      <c r="H183" s="38">
        <f>PIVOT!L180</f>
        <v>0</v>
      </c>
      <c r="I183" s="39">
        <f>PIVOT!M180</f>
        <v>0</v>
      </c>
      <c r="J183" s="15">
        <f>PIVOT!N180</f>
        <v>0</v>
      </c>
      <c r="K183" s="16">
        <f>PIVOT!O180</f>
        <v>0</v>
      </c>
      <c r="L183" s="17">
        <f>PIVOT!P180</f>
        <v>0</v>
      </c>
      <c r="M183" s="48">
        <f>PIVOT!Q180</f>
        <v>0</v>
      </c>
      <c r="N183" s="48">
        <f>PIVOT!R180</f>
        <v>0</v>
      </c>
      <c r="O183" s="48">
        <f>PIVOT!S180</f>
        <v>0</v>
      </c>
      <c r="P183" s="48">
        <f>PIVOT!T180</f>
        <v>0</v>
      </c>
      <c r="Q183" s="49">
        <f>PIVOT!U180</f>
        <v>0</v>
      </c>
    </row>
    <row r="184" spans="2:17" x14ac:dyDescent="0.25">
      <c r="B184" s="79">
        <f>IFERROR(PIVOT!D181,"")</f>
        <v>0</v>
      </c>
      <c r="C184" s="59">
        <f>PIVOT!E181</f>
        <v>0</v>
      </c>
      <c r="D184" s="59">
        <f>PIVOT!F181</f>
        <v>0</v>
      </c>
      <c r="E184" s="59">
        <f>PIVOT!G181</f>
        <v>0</v>
      </c>
      <c r="F184" s="61">
        <f>PIVOT!H181</f>
        <v>0</v>
      </c>
      <c r="G184" s="60">
        <f>PIVOT!J181</f>
        <v>0</v>
      </c>
      <c r="H184" s="38">
        <f>PIVOT!L181</f>
        <v>0</v>
      </c>
      <c r="I184" s="39">
        <f>PIVOT!M181</f>
        <v>0</v>
      </c>
      <c r="J184" s="15">
        <f>PIVOT!N181</f>
        <v>0</v>
      </c>
      <c r="K184" s="16">
        <f>PIVOT!O181</f>
        <v>0</v>
      </c>
      <c r="L184" s="17">
        <f>PIVOT!P181</f>
        <v>0</v>
      </c>
      <c r="M184" s="48">
        <f>PIVOT!Q181</f>
        <v>0</v>
      </c>
      <c r="N184" s="48">
        <f>PIVOT!R181</f>
        <v>0</v>
      </c>
      <c r="O184" s="48">
        <f>PIVOT!S181</f>
        <v>0</v>
      </c>
      <c r="P184" s="48">
        <f>PIVOT!T181</f>
        <v>0</v>
      </c>
      <c r="Q184" s="49">
        <f>PIVOT!U181</f>
        <v>0</v>
      </c>
    </row>
    <row r="185" spans="2:17" x14ac:dyDescent="0.25">
      <c r="B185" s="79">
        <f>IFERROR(PIVOT!D182,"")</f>
        <v>0</v>
      </c>
      <c r="C185" s="59">
        <f>PIVOT!E182</f>
        <v>0</v>
      </c>
      <c r="D185" s="59">
        <f>PIVOT!F182</f>
        <v>0</v>
      </c>
      <c r="E185" s="59">
        <f>PIVOT!G182</f>
        <v>0</v>
      </c>
      <c r="F185" s="61">
        <f>PIVOT!H182</f>
        <v>0</v>
      </c>
      <c r="G185" s="60">
        <f>PIVOT!J182</f>
        <v>0</v>
      </c>
      <c r="H185" s="38">
        <f>PIVOT!L182</f>
        <v>0</v>
      </c>
      <c r="I185" s="39">
        <f>PIVOT!M182</f>
        <v>0</v>
      </c>
      <c r="J185" s="15">
        <f>PIVOT!N182</f>
        <v>0</v>
      </c>
      <c r="K185" s="16">
        <f>PIVOT!O182</f>
        <v>0</v>
      </c>
      <c r="L185" s="17">
        <f>PIVOT!P182</f>
        <v>0</v>
      </c>
      <c r="M185" s="48">
        <f>PIVOT!Q182</f>
        <v>0</v>
      </c>
      <c r="N185" s="48">
        <f>PIVOT!R182</f>
        <v>0</v>
      </c>
      <c r="O185" s="48">
        <f>PIVOT!S182</f>
        <v>0</v>
      </c>
      <c r="P185" s="48">
        <f>PIVOT!T182</f>
        <v>0</v>
      </c>
      <c r="Q185" s="49">
        <f>PIVOT!U182</f>
        <v>0</v>
      </c>
    </row>
    <row r="186" spans="2:17" x14ac:dyDescent="0.25">
      <c r="B186" s="79">
        <f>IFERROR(PIVOT!D183,"")</f>
        <v>0</v>
      </c>
      <c r="C186" s="59">
        <f>PIVOT!E183</f>
        <v>0</v>
      </c>
      <c r="D186" s="59">
        <f>PIVOT!F183</f>
        <v>0</v>
      </c>
      <c r="E186" s="59">
        <f>PIVOT!G183</f>
        <v>0</v>
      </c>
      <c r="F186" s="61">
        <f>PIVOT!H183</f>
        <v>0</v>
      </c>
      <c r="G186" s="60">
        <f>PIVOT!J183</f>
        <v>0</v>
      </c>
      <c r="H186" s="38">
        <f>PIVOT!L183</f>
        <v>0</v>
      </c>
      <c r="I186" s="39">
        <f>PIVOT!M183</f>
        <v>0</v>
      </c>
      <c r="J186" s="15">
        <f>PIVOT!N183</f>
        <v>0</v>
      </c>
      <c r="K186" s="16">
        <f>PIVOT!O183</f>
        <v>0</v>
      </c>
      <c r="L186" s="17">
        <f>PIVOT!P183</f>
        <v>0</v>
      </c>
      <c r="M186" s="48">
        <f>PIVOT!Q183</f>
        <v>0</v>
      </c>
      <c r="N186" s="48">
        <f>PIVOT!R183</f>
        <v>0</v>
      </c>
      <c r="O186" s="48">
        <f>PIVOT!S183</f>
        <v>0</v>
      </c>
      <c r="P186" s="48">
        <f>PIVOT!T183</f>
        <v>0</v>
      </c>
      <c r="Q186" s="49">
        <f>PIVOT!U183</f>
        <v>0</v>
      </c>
    </row>
    <row r="187" spans="2:17" x14ac:dyDescent="0.25">
      <c r="B187" s="79">
        <f>IFERROR(PIVOT!D184,"")</f>
        <v>0</v>
      </c>
      <c r="C187" s="59">
        <f>PIVOT!E184</f>
        <v>0</v>
      </c>
      <c r="D187" s="59">
        <f>PIVOT!F184</f>
        <v>0</v>
      </c>
      <c r="E187" s="59">
        <f>PIVOT!G184</f>
        <v>0</v>
      </c>
      <c r="F187" s="61">
        <f>PIVOT!H184</f>
        <v>0</v>
      </c>
      <c r="G187" s="60">
        <f>PIVOT!J184</f>
        <v>0</v>
      </c>
      <c r="H187" s="38">
        <f>PIVOT!L184</f>
        <v>0</v>
      </c>
      <c r="I187" s="39">
        <f>PIVOT!M184</f>
        <v>0</v>
      </c>
      <c r="J187" s="15">
        <f>PIVOT!N184</f>
        <v>0</v>
      </c>
      <c r="K187" s="16">
        <f>PIVOT!O184</f>
        <v>0</v>
      </c>
      <c r="L187" s="17">
        <f>PIVOT!P184</f>
        <v>0</v>
      </c>
      <c r="M187" s="48">
        <f>PIVOT!Q184</f>
        <v>0</v>
      </c>
      <c r="N187" s="48">
        <f>PIVOT!R184</f>
        <v>0</v>
      </c>
      <c r="O187" s="48">
        <f>PIVOT!S184</f>
        <v>0</v>
      </c>
      <c r="P187" s="48">
        <f>PIVOT!T184</f>
        <v>0</v>
      </c>
      <c r="Q187" s="49">
        <f>PIVOT!U184</f>
        <v>0</v>
      </c>
    </row>
    <row r="188" spans="2:17" x14ac:dyDescent="0.25">
      <c r="B188" s="79">
        <f>IFERROR(PIVOT!D185,"")</f>
        <v>0</v>
      </c>
      <c r="C188" s="59">
        <f>PIVOT!E185</f>
        <v>0</v>
      </c>
      <c r="D188" s="59">
        <f>PIVOT!F185</f>
        <v>0</v>
      </c>
      <c r="E188" s="59">
        <f>PIVOT!G185</f>
        <v>0</v>
      </c>
      <c r="F188" s="61">
        <f>PIVOT!H185</f>
        <v>0</v>
      </c>
      <c r="G188" s="60">
        <f>PIVOT!J185</f>
        <v>0</v>
      </c>
      <c r="H188" s="38">
        <f>PIVOT!L185</f>
        <v>0</v>
      </c>
      <c r="I188" s="39">
        <f>PIVOT!M185</f>
        <v>0</v>
      </c>
      <c r="J188" s="15">
        <f>PIVOT!N185</f>
        <v>0</v>
      </c>
      <c r="K188" s="16">
        <f>PIVOT!O185</f>
        <v>0</v>
      </c>
      <c r="L188" s="17">
        <f>PIVOT!P185</f>
        <v>0</v>
      </c>
      <c r="M188" s="48">
        <f>PIVOT!Q185</f>
        <v>0</v>
      </c>
      <c r="N188" s="48">
        <f>PIVOT!R185</f>
        <v>0</v>
      </c>
      <c r="O188" s="48">
        <f>PIVOT!S185</f>
        <v>0</v>
      </c>
      <c r="P188" s="48">
        <f>PIVOT!T185</f>
        <v>0</v>
      </c>
      <c r="Q188" s="49">
        <f>PIVOT!U185</f>
        <v>0</v>
      </c>
    </row>
    <row r="189" spans="2:17" x14ac:dyDescent="0.25">
      <c r="B189" s="79">
        <f>IFERROR(PIVOT!D186,"")</f>
        <v>0</v>
      </c>
      <c r="C189" s="59">
        <f>PIVOT!E186</f>
        <v>0</v>
      </c>
      <c r="D189" s="59">
        <f>PIVOT!F186</f>
        <v>0</v>
      </c>
      <c r="E189" s="59">
        <f>PIVOT!G186</f>
        <v>0</v>
      </c>
      <c r="F189" s="61">
        <f>PIVOT!H186</f>
        <v>0</v>
      </c>
      <c r="G189" s="60">
        <f>PIVOT!J186</f>
        <v>0</v>
      </c>
      <c r="H189" s="38">
        <f>PIVOT!L186</f>
        <v>0</v>
      </c>
      <c r="I189" s="39">
        <f>PIVOT!M186</f>
        <v>0</v>
      </c>
      <c r="J189" s="15">
        <f>PIVOT!N186</f>
        <v>0</v>
      </c>
      <c r="K189" s="16">
        <f>PIVOT!O186</f>
        <v>0</v>
      </c>
      <c r="L189" s="17">
        <f>PIVOT!P186</f>
        <v>0</v>
      </c>
      <c r="M189" s="48">
        <f>PIVOT!Q186</f>
        <v>0</v>
      </c>
      <c r="N189" s="48">
        <f>PIVOT!R186</f>
        <v>0</v>
      </c>
      <c r="O189" s="48">
        <f>PIVOT!S186</f>
        <v>0</v>
      </c>
      <c r="P189" s="48">
        <f>PIVOT!T186</f>
        <v>0</v>
      </c>
      <c r="Q189" s="49">
        <f>PIVOT!U186</f>
        <v>0</v>
      </c>
    </row>
    <row r="190" spans="2:17" x14ac:dyDescent="0.25">
      <c r="B190" s="79">
        <f>IFERROR(PIVOT!D187,"")</f>
        <v>0</v>
      </c>
      <c r="C190" s="59">
        <f>PIVOT!E187</f>
        <v>0</v>
      </c>
      <c r="D190" s="59">
        <f>PIVOT!F187</f>
        <v>0</v>
      </c>
      <c r="E190" s="59">
        <f>PIVOT!G187</f>
        <v>0</v>
      </c>
      <c r="F190" s="61">
        <f>PIVOT!H187</f>
        <v>0</v>
      </c>
      <c r="G190" s="60">
        <f>PIVOT!J187</f>
        <v>0</v>
      </c>
      <c r="H190" s="38">
        <f>PIVOT!L187</f>
        <v>0</v>
      </c>
      <c r="I190" s="39">
        <f>PIVOT!M187</f>
        <v>0</v>
      </c>
      <c r="J190" s="15">
        <f>PIVOT!N187</f>
        <v>0</v>
      </c>
      <c r="K190" s="16">
        <f>PIVOT!O187</f>
        <v>0</v>
      </c>
      <c r="L190" s="17">
        <f>PIVOT!P187</f>
        <v>0</v>
      </c>
      <c r="M190" s="48">
        <f>PIVOT!Q187</f>
        <v>0</v>
      </c>
      <c r="N190" s="48">
        <f>PIVOT!R187</f>
        <v>0</v>
      </c>
      <c r="O190" s="48">
        <f>PIVOT!S187</f>
        <v>0</v>
      </c>
      <c r="P190" s="48">
        <f>PIVOT!T187</f>
        <v>0</v>
      </c>
      <c r="Q190" s="49">
        <f>PIVOT!U187</f>
        <v>0</v>
      </c>
    </row>
    <row r="191" spans="2:17" x14ac:dyDescent="0.25">
      <c r="B191" s="79">
        <f>IFERROR(PIVOT!D188,"")</f>
        <v>0</v>
      </c>
      <c r="C191" s="59">
        <f>PIVOT!E188</f>
        <v>0</v>
      </c>
      <c r="D191" s="59">
        <f>PIVOT!F188</f>
        <v>0</v>
      </c>
      <c r="E191" s="59">
        <f>PIVOT!G188</f>
        <v>0</v>
      </c>
      <c r="F191" s="61">
        <f>PIVOT!H188</f>
        <v>0</v>
      </c>
      <c r="G191" s="60">
        <f>PIVOT!J188</f>
        <v>0</v>
      </c>
      <c r="H191" s="38">
        <f>PIVOT!L188</f>
        <v>0</v>
      </c>
      <c r="I191" s="39">
        <f>PIVOT!M188</f>
        <v>0</v>
      </c>
      <c r="J191" s="15">
        <f>PIVOT!N188</f>
        <v>0</v>
      </c>
      <c r="K191" s="16">
        <f>PIVOT!O188</f>
        <v>0</v>
      </c>
      <c r="L191" s="17">
        <f>PIVOT!P188</f>
        <v>0</v>
      </c>
      <c r="M191" s="48">
        <f>PIVOT!Q188</f>
        <v>0</v>
      </c>
      <c r="N191" s="48">
        <f>PIVOT!R188</f>
        <v>0</v>
      </c>
      <c r="O191" s="48">
        <f>PIVOT!S188</f>
        <v>0</v>
      </c>
      <c r="P191" s="48">
        <f>PIVOT!T188</f>
        <v>0</v>
      </c>
      <c r="Q191" s="49">
        <f>PIVOT!U188</f>
        <v>0</v>
      </c>
    </row>
    <row r="192" spans="2:17" x14ac:dyDescent="0.25">
      <c r="B192" s="79">
        <f>IFERROR(PIVOT!D189,"")</f>
        <v>0</v>
      </c>
      <c r="C192" s="59">
        <f>PIVOT!E189</f>
        <v>0</v>
      </c>
      <c r="D192" s="59">
        <f>PIVOT!F189</f>
        <v>0</v>
      </c>
      <c r="E192" s="59">
        <f>PIVOT!G189</f>
        <v>0</v>
      </c>
      <c r="F192" s="61">
        <f>PIVOT!H189</f>
        <v>0</v>
      </c>
      <c r="G192" s="60">
        <f>PIVOT!J189</f>
        <v>0</v>
      </c>
      <c r="H192" s="38">
        <f>PIVOT!L189</f>
        <v>0</v>
      </c>
      <c r="I192" s="39">
        <f>PIVOT!M189</f>
        <v>0</v>
      </c>
      <c r="J192" s="15">
        <f>PIVOT!N189</f>
        <v>0</v>
      </c>
      <c r="K192" s="16">
        <f>PIVOT!O189</f>
        <v>0</v>
      </c>
      <c r="L192" s="17">
        <f>PIVOT!P189</f>
        <v>0</v>
      </c>
      <c r="M192" s="48">
        <f>PIVOT!Q189</f>
        <v>0</v>
      </c>
      <c r="N192" s="48">
        <f>PIVOT!R189</f>
        <v>0</v>
      </c>
      <c r="O192" s="48">
        <f>PIVOT!S189</f>
        <v>0</v>
      </c>
      <c r="P192" s="48">
        <f>PIVOT!T189</f>
        <v>0</v>
      </c>
      <c r="Q192" s="49">
        <f>PIVOT!U189</f>
        <v>0</v>
      </c>
    </row>
    <row r="193" spans="2:17" x14ac:dyDescent="0.25">
      <c r="B193" s="79">
        <f>IFERROR(PIVOT!D190,"")</f>
        <v>0</v>
      </c>
      <c r="C193" s="59">
        <f>PIVOT!E190</f>
        <v>0</v>
      </c>
      <c r="D193" s="59">
        <f>PIVOT!F190</f>
        <v>0</v>
      </c>
      <c r="E193" s="59">
        <f>PIVOT!G190</f>
        <v>0</v>
      </c>
      <c r="F193" s="61">
        <f>PIVOT!H190</f>
        <v>0</v>
      </c>
      <c r="G193" s="60">
        <f>PIVOT!J190</f>
        <v>0</v>
      </c>
      <c r="H193" s="38">
        <f>PIVOT!L190</f>
        <v>0</v>
      </c>
      <c r="I193" s="39">
        <f>PIVOT!M190</f>
        <v>0</v>
      </c>
      <c r="J193" s="15">
        <f>PIVOT!N190</f>
        <v>0</v>
      </c>
      <c r="K193" s="16">
        <f>PIVOT!O190</f>
        <v>0</v>
      </c>
      <c r="L193" s="17">
        <f>PIVOT!P190</f>
        <v>0</v>
      </c>
      <c r="M193" s="48">
        <f>PIVOT!Q190</f>
        <v>0</v>
      </c>
      <c r="N193" s="48">
        <f>PIVOT!R190</f>
        <v>0</v>
      </c>
      <c r="O193" s="48">
        <f>PIVOT!S190</f>
        <v>0</v>
      </c>
      <c r="P193" s="48">
        <f>PIVOT!T190</f>
        <v>0</v>
      </c>
      <c r="Q193" s="49">
        <f>PIVOT!U190</f>
        <v>0</v>
      </c>
    </row>
    <row r="194" spans="2:17" x14ac:dyDescent="0.25">
      <c r="B194" s="79">
        <f>IFERROR(PIVOT!D191,"")</f>
        <v>0</v>
      </c>
      <c r="C194" s="59">
        <f>PIVOT!E191</f>
        <v>0</v>
      </c>
      <c r="D194" s="59">
        <f>PIVOT!F191</f>
        <v>0</v>
      </c>
      <c r="E194" s="59">
        <f>PIVOT!G191</f>
        <v>0</v>
      </c>
      <c r="F194" s="61">
        <f>PIVOT!H191</f>
        <v>0</v>
      </c>
      <c r="G194" s="60">
        <f>PIVOT!J191</f>
        <v>0</v>
      </c>
      <c r="H194" s="38">
        <f>PIVOT!L191</f>
        <v>0</v>
      </c>
      <c r="I194" s="39">
        <f>PIVOT!M191</f>
        <v>0</v>
      </c>
      <c r="J194" s="15">
        <f>PIVOT!N191</f>
        <v>0</v>
      </c>
      <c r="K194" s="16">
        <f>PIVOT!O191</f>
        <v>0</v>
      </c>
      <c r="L194" s="17">
        <f>PIVOT!P191</f>
        <v>0</v>
      </c>
      <c r="M194" s="48">
        <f>PIVOT!Q191</f>
        <v>0</v>
      </c>
      <c r="N194" s="48">
        <f>PIVOT!R191</f>
        <v>0</v>
      </c>
      <c r="O194" s="48">
        <f>PIVOT!S191</f>
        <v>0</v>
      </c>
      <c r="P194" s="48">
        <f>PIVOT!T191</f>
        <v>0</v>
      </c>
      <c r="Q194" s="49">
        <f>PIVOT!U191</f>
        <v>0</v>
      </c>
    </row>
    <row r="195" spans="2:17" x14ac:dyDescent="0.25">
      <c r="B195" s="79">
        <f>IFERROR(PIVOT!D192,"")</f>
        <v>0</v>
      </c>
      <c r="C195" s="59">
        <f>PIVOT!E192</f>
        <v>0</v>
      </c>
      <c r="D195" s="59">
        <f>PIVOT!F192</f>
        <v>0</v>
      </c>
      <c r="E195" s="59">
        <f>PIVOT!G192</f>
        <v>0</v>
      </c>
      <c r="F195" s="61">
        <f>PIVOT!H192</f>
        <v>0</v>
      </c>
      <c r="G195" s="60">
        <f>PIVOT!J192</f>
        <v>0</v>
      </c>
      <c r="H195" s="38">
        <f>PIVOT!L192</f>
        <v>0</v>
      </c>
      <c r="I195" s="39">
        <f>PIVOT!M192</f>
        <v>0</v>
      </c>
      <c r="J195" s="15">
        <f>PIVOT!N192</f>
        <v>0</v>
      </c>
      <c r="K195" s="16">
        <f>PIVOT!O192</f>
        <v>0</v>
      </c>
      <c r="L195" s="17">
        <f>PIVOT!P192</f>
        <v>0</v>
      </c>
      <c r="M195" s="48">
        <f>PIVOT!Q192</f>
        <v>0</v>
      </c>
      <c r="N195" s="48">
        <f>PIVOT!R192</f>
        <v>0</v>
      </c>
      <c r="O195" s="48">
        <f>PIVOT!S192</f>
        <v>0</v>
      </c>
      <c r="P195" s="48">
        <f>PIVOT!T192</f>
        <v>0</v>
      </c>
      <c r="Q195" s="49">
        <f>PIVOT!U192</f>
        <v>0</v>
      </c>
    </row>
    <row r="196" spans="2:17" x14ac:dyDescent="0.25">
      <c r="B196" s="79">
        <f>IFERROR(PIVOT!D193,"")</f>
        <v>0</v>
      </c>
      <c r="C196" s="59">
        <f>PIVOT!E193</f>
        <v>0</v>
      </c>
      <c r="D196" s="59">
        <f>PIVOT!F193</f>
        <v>0</v>
      </c>
      <c r="E196" s="59">
        <f>PIVOT!G193</f>
        <v>0</v>
      </c>
      <c r="F196" s="61">
        <f>PIVOT!H193</f>
        <v>0</v>
      </c>
      <c r="G196" s="60">
        <f>PIVOT!J193</f>
        <v>0</v>
      </c>
      <c r="H196" s="38">
        <f>PIVOT!L193</f>
        <v>0</v>
      </c>
      <c r="I196" s="39">
        <f>PIVOT!M193</f>
        <v>0</v>
      </c>
      <c r="J196" s="15">
        <f>PIVOT!N193</f>
        <v>0</v>
      </c>
      <c r="K196" s="16">
        <f>PIVOT!O193</f>
        <v>0</v>
      </c>
      <c r="L196" s="17">
        <f>PIVOT!P193</f>
        <v>0</v>
      </c>
      <c r="M196" s="48">
        <f>PIVOT!Q193</f>
        <v>0</v>
      </c>
      <c r="N196" s="48">
        <f>PIVOT!R193</f>
        <v>0</v>
      </c>
      <c r="O196" s="48">
        <f>PIVOT!S193</f>
        <v>0</v>
      </c>
      <c r="P196" s="48">
        <f>PIVOT!T193</f>
        <v>0</v>
      </c>
      <c r="Q196" s="49">
        <f>PIVOT!U193</f>
        <v>0</v>
      </c>
    </row>
    <row r="197" spans="2:17" x14ac:dyDescent="0.25">
      <c r="B197" s="79">
        <f>IFERROR(PIVOT!D194,"")</f>
        <v>0</v>
      </c>
      <c r="C197" s="59">
        <f>PIVOT!E194</f>
        <v>0</v>
      </c>
      <c r="D197" s="59">
        <f>PIVOT!F194</f>
        <v>0</v>
      </c>
      <c r="E197" s="59">
        <f>PIVOT!G194</f>
        <v>0</v>
      </c>
      <c r="F197" s="61">
        <f>PIVOT!H194</f>
        <v>0</v>
      </c>
      <c r="G197" s="60">
        <f>PIVOT!J194</f>
        <v>0</v>
      </c>
      <c r="H197" s="38">
        <f>PIVOT!L194</f>
        <v>0</v>
      </c>
      <c r="I197" s="39">
        <f>PIVOT!M194</f>
        <v>0</v>
      </c>
      <c r="J197" s="15">
        <f>PIVOT!N194</f>
        <v>0</v>
      </c>
      <c r="K197" s="16">
        <f>PIVOT!O194</f>
        <v>0</v>
      </c>
      <c r="L197" s="17">
        <f>PIVOT!P194</f>
        <v>0</v>
      </c>
      <c r="M197" s="48">
        <f>PIVOT!Q194</f>
        <v>0</v>
      </c>
      <c r="N197" s="48">
        <f>PIVOT!R194</f>
        <v>0</v>
      </c>
      <c r="O197" s="48">
        <f>PIVOT!S194</f>
        <v>0</v>
      </c>
      <c r="P197" s="48">
        <f>PIVOT!T194</f>
        <v>0</v>
      </c>
      <c r="Q197" s="49">
        <f>PIVOT!U194</f>
        <v>0</v>
      </c>
    </row>
    <row r="198" spans="2:17" x14ac:dyDescent="0.25">
      <c r="B198" s="79">
        <f>IFERROR(PIVOT!D195,"")</f>
        <v>0</v>
      </c>
      <c r="C198" s="59">
        <f>PIVOT!E195</f>
        <v>0</v>
      </c>
      <c r="D198" s="59">
        <f>PIVOT!F195</f>
        <v>0</v>
      </c>
      <c r="E198" s="59">
        <f>PIVOT!G195</f>
        <v>0</v>
      </c>
      <c r="F198" s="61">
        <f>PIVOT!H195</f>
        <v>0</v>
      </c>
      <c r="G198" s="60">
        <f>PIVOT!J195</f>
        <v>0</v>
      </c>
      <c r="H198" s="38">
        <f>PIVOT!L195</f>
        <v>0</v>
      </c>
      <c r="I198" s="39">
        <f>PIVOT!M195</f>
        <v>0</v>
      </c>
      <c r="J198" s="15">
        <f>PIVOT!N195</f>
        <v>0</v>
      </c>
      <c r="K198" s="16">
        <f>PIVOT!O195</f>
        <v>0</v>
      </c>
      <c r="L198" s="17">
        <f>PIVOT!P195</f>
        <v>0</v>
      </c>
      <c r="M198" s="48">
        <f>PIVOT!Q195</f>
        <v>0</v>
      </c>
      <c r="N198" s="48">
        <f>PIVOT!R195</f>
        <v>0</v>
      </c>
      <c r="O198" s="48">
        <f>PIVOT!S195</f>
        <v>0</v>
      </c>
      <c r="P198" s="48">
        <f>PIVOT!T195</f>
        <v>0</v>
      </c>
      <c r="Q198" s="49">
        <f>PIVOT!U195</f>
        <v>0</v>
      </c>
    </row>
    <row r="199" spans="2:17" x14ac:dyDescent="0.25">
      <c r="B199" s="79">
        <f>IFERROR(PIVOT!D196,"")</f>
        <v>0</v>
      </c>
      <c r="C199" s="59">
        <f>PIVOT!E196</f>
        <v>0</v>
      </c>
      <c r="D199" s="59">
        <f>PIVOT!F196</f>
        <v>0</v>
      </c>
      <c r="E199" s="59">
        <f>PIVOT!G196</f>
        <v>0</v>
      </c>
      <c r="F199" s="61">
        <f>PIVOT!H196</f>
        <v>0</v>
      </c>
      <c r="G199" s="60">
        <f>PIVOT!J196</f>
        <v>0</v>
      </c>
      <c r="H199" s="38">
        <f>PIVOT!L196</f>
        <v>0</v>
      </c>
      <c r="I199" s="39">
        <f>PIVOT!M196</f>
        <v>0</v>
      </c>
      <c r="J199" s="15">
        <f>PIVOT!N196</f>
        <v>0</v>
      </c>
      <c r="K199" s="16">
        <f>PIVOT!O196</f>
        <v>0</v>
      </c>
      <c r="L199" s="17">
        <f>PIVOT!P196</f>
        <v>0</v>
      </c>
      <c r="M199" s="48">
        <f>PIVOT!Q196</f>
        <v>0</v>
      </c>
      <c r="N199" s="48">
        <f>PIVOT!R196</f>
        <v>0</v>
      </c>
      <c r="O199" s="48">
        <f>PIVOT!S196</f>
        <v>0</v>
      </c>
      <c r="P199" s="48">
        <f>PIVOT!T196</f>
        <v>0</v>
      </c>
      <c r="Q199" s="49">
        <f>PIVOT!U196</f>
        <v>0</v>
      </c>
    </row>
    <row r="200" spans="2:17" x14ac:dyDescent="0.25">
      <c r="B200" s="79">
        <f>IFERROR(PIVOT!D197,"")</f>
        <v>0</v>
      </c>
      <c r="C200" s="59">
        <f>PIVOT!E197</f>
        <v>0</v>
      </c>
      <c r="D200" s="59">
        <f>PIVOT!F197</f>
        <v>0</v>
      </c>
      <c r="E200" s="59">
        <f>PIVOT!G197</f>
        <v>0</v>
      </c>
      <c r="F200" s="61">
        <f>PIVOT!H197</f>
        <v>0</v>
      </c>
      <c r="G200" s="60">
        <f>PIVOT!J197</f>
        <v>0</v>
      </c>
      <c r="H200" s="38">
        <f>PIVOT!L197</f>
        <v>0</v>
      </c>
      <c r="I200" s="39">
        <f>PIVOT!M197</f>
        <v>0</v>
      </c>
      <c r="J200" s="15">
        <f>PIVOT!N197</f>
        <v>0</v>
      </c>
      <c r="K200" s="16">
        <f>PIVOT!O197</f>
        <v>0</v>
      </c>
      <c r="L200" s="17">
        <f>PIVOT!P197</f>
        <v>0</v>
      </c>
      <c r="M200" s="48">
        <f>PIVOT!Q197</f>
        <v>0</v>
      </c>
      <c r="N200" s="48">
        <f>PIVOT!R197</f>
        <v>0</v>
      </c>
      <c r="O200" s="48">
        <f>PIVOT!S197</f>
        <v>0</v>
      </c>
      <c r="P200" s="48">
        <f>PIVOT!T197</f>
        <v>0</v>
      </c>
      <c r="Q200" s="49">
        <f>PIVOT!U197</f>
        <v>0</v>
      </c>
    </row>
  </sheetData>
  <conditionalFormatting sqref="G8:G200">
    <cfRule type="containsText" dxfId="70" priority="1" operator="containsText" text="LOW">
      <formula>NOT(ISERROR(SEARCH("LOW",G8)))</formula>
    </cfRule>
    <cfRule type="containsText" dxfId="69" priority="2" operator="containsText" text="MEDIUM">
      <formula>NOT(ISERROR(SEARCH("MEDIUM",G8)))</formula>
    </cfRule>
    <cfRule type="containsText" dxfId="68" priority="3" operator="containsText" text="HIGH">
      <formula>NOT(ISERROR(SEARCH("HIGH",G8)))</formula>
    </cfRule>
  </conditionalFormatting>
  <conditionalFormatting sqref="K8">
    <cfRule type="dataBar" priority="8">
      <dataBar>
        <cfvo type="num" val="0"/>
        <cfvo type="num" val="1"/>
        <color rgb="FF63C384"/>
      </dataBar>
      <extLst>
        <ext xmlns:x14="http://schemas.microsoft.com/office/spreadsheetml/2009/9/main" uri="{B025F937-C7B1-47D3-B67F-A62EFF666E3E}">
          <x14:id>{273CC62B-9D4F-4955-93FC-8600E8BDD430}</x14:id>
        </ext>
      </extLst>
    </cfRule>
  </conditionalFormatting>
  <conditionalFormatting sqref="K9:K200">
    <cfRule type="dataBar" priority="4">
      <dataBar>
        <cfvo type="num" val="0"/>
        <cfvo type="num" val="1"/>
        <color rgb="FF63C384"/>
      </dataBar>
      <extLst>
        <ext xmlns:x14="http://schemas.microsoft.com/office/spreadsheetml/2009/9/main" uri="{B025F937-C7B1-47D3-B67F-A62EFF666E3E}">
          <x14:id>{411E92CB-E20F-4CEC-94DE-E45FDDBA66A3}</x14:id>
        </ext>
      </extLst>
    </cfRule>
  </conditionalFormatting>
  <pageMargins left="0.5" right="0.5" top="0.5" bottom="0.5" header="0.3" footer="0.3"/>
  <pageSetup scale="82" fitToHeight="0" orientation="landscape" r:id="rId2"/>
  <headerFooter scaleWithDoc="0">
    <oddFooter>&amp;L&amp;"Arial,Regular"&amp;9&amp;K01+045https://www.vertex42.com/ExcelTemplates/task-list-template.html&amp;R&amp;"Arial,Regular"&amp;9&amp;K01+045Project Task List Template © 2017 by Vertex42.com</oddFooter>
  </headerFooter>
  <drawing r:id="rId3"/>
  <extLst>
    <ext xmlns:x14="http://schemas.microsoft.com/office/spreadsheetml/2009/9/main" uri="{78C0D931-6437-407d-A8EE-F0AAD7539E65}">
      <x14:conditionalFormattings>
        <x14:conditionalFormatting xmlns:xm="http://schemas.microsoft.com/office/excel/2006/main">
          <x14:cfRule type="dataBar" id="{273CC62B-9D4F-4955-93FC-8600E8BDD430}">
            <x14:dataBar minLength="0" maxLength="100" border="1" gradient="0">
              <x14:cfvo type="num">
                <xm:f>0</xm:f>
              </x14:cfvo>
              <x14:cfvo type="num">
                <xm:f>1</xm:f>
              </x14:cfvo>
              <x14:borderColor theme="0"/>
              <x14:negativeFillColor rgb="FFFF0000"/>
              <x14:axisColor rgb="FF000000"/>
            </x14:dataBar>
          </x14:cfRule>
          <xm:sqref>K8</xm:sqref>
        </x14:conditionalFormatting>
        <x14:conditionalFormatting xmlns:xm="http://schemas.microsoft.com/office/excel/2006/main">
          <x14:cfRule type="dataBar" id="{411E92CB-E20F-4CEC-94DE-E45FDDBA66A3}">
            <x14:dataBar minLength="0" maxLength="100" border="1" gradient="0">
              <x14:cfvo type="num">
                <xm:f>0</xm:f>
              </x14:cfvo>
              <x14:cfvo type="num">
                <xm:f>1</xm:f>
              </x14:cfvo>
              <x14:borderColor theme="0"/>
              <x14:negativeFillColor rgb="FFFF0000"/>
              <x14:axisColor rgb="FF000000"/>
            </x14:dataBar>
          </x14:cfRule>
          <xm:sqref>K9:K200</xm:sqref>
        </x14:conditionalFormatting>
      </x14:conditionalFormattings>
    </ex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6D68D-CDB2-4E4E-8363-E3CC397433F6}">
  <sheetPr>
    <tabColor rgb="FFFF0000"/>
  </sheetPr>
  <dimension ref="A1:X134"/>
  <sheetViews>
    <sheetView tabSelected="1" topLeftCell="F1" zoomScale="70" zoomScaleNormal="70" workbookViewId="0">
      <pane ySplit="1" topLeftCell="A105" activePane="bottomLeft" state="frozen"/>
      <selection pane="bottomLeft" activeCell="G133" sqref="G133"/>
    </sheetView>
  </sheetViews>
  <sheetFormatPr defaultRowHeight="13.8" x14ac:dyDescent="0.25"/>
  <cols>
    <col min="1" max="1" width="5.5" customWidth="1"/>
    <col min="2" max="2" width="27" style="10" customWidth="1"/>
    <col min="3" max="3" width="31.19921875" style="10" customWidth="1"/>
    <col min="4" max="4" width="44.796875" customWidth="1"/>
    <col min="5" max="5" width="32.5" style="10" customWidth="1"/>
    <col min="6" max="6" width="62.19921875" customWidth="1"/>
    <col min="7" max="7" width="97.09765625" bestFit="1" customWidth="1"/>
    <col min="8" max="8" width="14" style="12" customWidth="1"/>
    <col min="9" max="9" width="11.796875" style="43" customWidth="1"/>
    <col min="10" max="10" width="14.5" style="45" customWidth="1"/>
    <col min="11" max="11" width="16.5" style="46" customWidth="1"/>
    <col min="12" max="12" width="16.796875" bestFit="1" customWidth="1"/>
    <col min="13" max="13" width="12.8984375" bestFit="1" customWidth="1"/>
    <col min="14" max="14" width="16.19921875" style="46" bestFit="1" customWidth="1"/>
    <col min="15" max="15" width="16.19921875" bestFit="1" customWidth="1"/>
    <col min="16" max="16" width="14" bestFit="1" customWidth="1"/>
    <col min="17" max="17" width="15.19921875" bestFit="1" customWidth="1"/>
    <col min="18" max="18" width="13.5" bestFit="1" customWidth="1"/>
    <col min="19" max="19" width="14.19921875" bestFit="1" customWidth="1"/>
    <col min="20" max="20" width="25" bestFit="1" customWidth="1"/>
    <col min="21" max="21" width="25" customWidth="1"/>
  </cols>
  <sheetData>
    <row r="1" spans="1:24" ht="39" customHeight="1" x14ac:dyDescent="0.25">
      <c r="A1" s="20" t="s">
        <v>83</v>
      </c>
      <c r="B1" s="20" t="s">
        <v>84</v>
      </c>
      <c r="C1" s="101" t="s">
        <v>382</v>
      </c>
      <c r="D1" s="20" t="s">
        <v>82</v>
      </c>
      <c r="E1" s="20" t="s">
        <v>86</v>
      </c>
      <c r="F1" s="20" t="s">
        <v>87</v>
      </c>
      <c r="G1" s="20" t="s">
        <v>204</v>
      </c>
      <c r="H1" s="18" t="s">
        <v>0</v>
      </c>
      <c r="I1" s="42" t="s">
        <v>8</v>
      </c>
      <c r="J1" s="44" t="s">
        <v>12</v>
      </c>
      <c r="K1" s="97" t="s">
        <v>11</v>
      </c>
      <c r="L1" s="96" t="s">
        <v>5</v>
      </c>
      <c r="M1" s="96" t="s">
        <v>144</v>
      </c>
      <c r="N1" s="44" t="s">
        <v>7</v>
      </c>
      <c r="O1" s="19" t="s">
        <v>16</v>
      </c>
      <c r="P1" s="19" t="s">
        <v>386</v>
      </c>
      <c r="Q1" s="19" t="s">
        <v>387</v>
      </c>
      <c r="R1" s="19" t="s">
        <v>15</v>
      </c>
      <c r="S1" s="54" t="s">
        <v>23</v>
      </c>
      <c r="T1" s="54" t="s">
        <v>256</v>
      </c>
      <c r="U1" s="94" t="s">
        <v>344</v>
      </c>
    </row>
    <row r="2" spans="1:24" x14ac:dyDescent="0.25">
      <c r="A2" s="21">
        <v>1</v>
      </c>
      <c r="B2" s="22" t="s">
        <v>90</v>
      </c>
      <c r="C2" s="22" t="s">
        <v>26</v>
      </c>
      <c r="D2" s="23" t="s">
        <v>27</v>
      </c>
      <c r="E2" s="24" t="s">
        <v>53</v>
      </c>
      <c r="F2" s="27" t="s">
        <v>53</v>
      </c>
      <c r="G2" s="24" t="str">
        <f>B2&amp;D2&amp;F2</f>
        <v>PROJECT 1 A PEKERJAAN STRUKTURGENERAL</v>
      </c>
      <c r="H2" s="121" t="str">
        <f>VLOOKUP(Table1[[#This Row],[% COMPLETE]],$W$2:$X$5,2,1)</f>
        <v>HIGH</v>
      </c>
      <c r="I2" s="123">
        <v>45478</v>
      </c>
      <c r="J2" s="123">
        <v>45903</v>
      </c>
      <c r="K2" s="127">
        <v>45900</v>
      </c>
      <c r="L2" s="130">
        <v>0.75339999999999996</v>
      </c>
      <c r="M2" s="128" t="s">
        <v>187</v>
      </c>
      <c r="N2" s="124">
        <v>45478</v>
      </c>
      <c r="O2" s="26">
        <f>IF(ISBLANK(I2),0,I2-N2)</f>
        <v>0</v>
      </c>
      <c r="P2" s="120">
        <f t="shared" ref="P2:P33" si="0">$L2*$S2</f>
        <v>320.19499999999999</v>
      </c>
      <c r="Q2" s="120">
        <f t="shared" ref="Q2:Q33" si="1">S2-P2</f>
        <v>104.80500000000001</v>
      </c>
      <c r="R2" s="53">
        <f>IF(ISBLANK(K2),0,(K2-I2)-S2)</f>
        <v>-3</v>
      </c>
      <c r="S2" s="26">
        <f t="shared" ref="S2:S33" si="2">IF(ISBLANK(J2),0,J2-I2)</f>
        <v>425</v>
      </c>
      <c r="T2" s="77">
        <f ca="1">IF(Table1[[#This Row],[STATUS]]="Selesai",0,ROUNDUP(Table1[[#This Row],[PLAN END]]-NOW(),0))</f>
        <v>-28</v>
      </c>
      <c r="U2" s="77">
        <v>3.8286127140760531</v>
      </c>
      <c r="W2">
        <v>0</v>
      </c>
      <c r="X2" t="s">
        <v>393</v>
      </c>
    </row>
    <row r="3" spans="1:24" x14ac:dyDescent="0.25">
      <c r="A3" s="21">
        <v>1</v>
      </c>
      <c r="B3" s="22" t="s">
        <v>90</v>
      </c>
      <c r="C3" s="22" t="s">
        <v>26</v>
      </c>
      <c r="D3" s="23" t="s">
        <v>27</v>
      </c>
      <c r="E3" s="24" t="s">
        <v>79</v>
      </c>
      <c r="F3" s="27" t="s">
        <v>79</v>
      </c>
      <c r="G3" s="24" t="str">
        <f t="shared" ref="G3:G66" si="3">B3&amp;D3&amp;F3</f>
        <v>PROJECT 1 A PEKERJAAN STRUKTURPEMBERSIHAN LAHAN</v>
      </c>
      <c r="H3" s="121" t="str">
        <f>VLOOKUP(Table1[[#This Row],[% COMPLETE]],$W$2:$X$5,2,1)</f>
        <v>LOW</v>
      </c>
      <c r="I3" s="123">
        <v>45478</v>
      </c>
      <c r="J3" s="123">
        <v>45529</v>
      </c>
      <c r="K3" s="127">
        <v>45900</v>
      </c>
      <c r="L3" s="130"/>
      <c r="M3" s="128" t="s">
        <v>188</v>
      </c>
      <c r="N3" s="124">
        <v>45478</v>
      </c>
      <c r="O3" s="26">
        <f t="shared" ref="O3:O66" si="4">IF(ISBLANK(I3),0,I3-N3)</f>
        <v>0</v>
      </c>
      <c r="P3" s="120">
        <f t="shared" si="0"/>
        <v>0</v>
      </c>
      <c r="Q3" s="120">
        <f t="shared" si="1"/>
        <v>51</v>
      </c>
      <c r="R3" s="53">
        <f t="shared" ref="R3:R66" si="5">IF(ISBLANK(K3),0,(K3-I3)-S3)</f>
        <v>371</v>
      </c>
      <c r="S3" s="26">
        <f t="shared" si="2"/>
        <v>51</v>
      </c>
      <c r="T3" s="78">
        <f ca="1">IF(Table1[[#This Row],[STATUS]]="Selesai",0,ROUNDUP(Table1[[#This Row],[PLAN END]]-NOW(),0))</f>
        <v>0</v>
      </c>
      <c r="U3" s="78">
        <v>0</v>
      </c>
      <c r="W3">
        <v>0.25</v>
      </c>
      <c r="X3" t="s">
        <v>394</v>
      </c>
    </row>
    <row r="4" spans="1:24" x14ac:dyDescent="0.25">
      <c r="A4" s="21">
        <v>1</v>
      </c>
      <c r="B4" s="22" t="s">
        <v>90</v>
      </c>
      <c r="C4" s="22" t="s">
        <v>26</v>
      </c>
      <c r="D4" s="23" t="s">
        <v>27</v>
      </c>
      <c r="E4" s="24" t="s">
        <v>80</v>
      </c>
      <c r="F4" s="27" t="s">
        <v>80</v>
      </c>
      <c r="G4" s="24" t="str">
        <f t="shared" si="3"/>
        <v>PROJECT 1 A PEKERJAAN STRUKTURLAND GRADING GALIAN &amp; BUANGAN</v>
      </c>
      <c r="H4" s="121" t="str">
        <f>VLOOKUP(Table1[[#This Row],[% COMPLETE]],$W$2:$X$5,2,1)</f>
        <v>HIGH</v>
      </c>
      <c r="I4" s="123">
        <v>45515</v>
      </c>
      <c r="J4" s="123">
        <v>45669</v>
      </c>
      <c r="K4" s="127">
        <v>45900</v>
      </c>
      <c r="L4" s="130">
        <v>0.78779999999999994</v>
      </c>
      <c r="M4" s="128" t="s">
        <v>187</v>
      </c>
      <c r="N4" s="124">
        <v>45478</v>
      </c>
      <c r="O4" s="26">
        <f t="shared" si="4"/>
        <v>37</v>
      </c>
      <c r="P4" s="120">
        <f t="shared" si="0"/>
        <v>121.32119999999999</v>
      </c>
      <c r="Q4" s="120">
        <f t="shared" si="1"/>
        <v>32.67880000000001</v>
      </c>
      <c r="R4" s="53">
        <f t="shared" si="5"/>
        <v>231</v>
      </c>
      <c r="S4" s="26">
        <f t="shared" si="2"/>
        <v>154</v>
      </c>
      <c r="T4" s="78">
        <f ca="1">IF(Table1[[#This Row],[STATUS]]="Selesai",0,ROUNDUP(Table1[[#This Row],[PLAN END]]-NOW(),0))</f>
        <v>-262</v>
      </c>
      <c r="U4" s="78">
        <v>1.8586563945729366</v>
      </c>
      <c r="W4">
        <v>0.6</v>
      </c>
      <c r="X4" t="s">
        <v>6</v>
      </c>
    </row>
    <row r="5" spans="1:24" x14ac:dyDescent="0.25">
      <c r="A5" s="21">
        <v>1</v>
      </c>
      <c r="B5" s="22" t="s">
        <v>90</v>
      </c>
      <c r="C5" s="22" t="s">
        <v>26</v>
      </c>
      <c r="D5" s="23" t="s">
        <v>27</v>
      </c>
      <c r="E5" s="24" t="s">
        <v>76</v>
      </c>
      <c r="F5" s="23" t="s">
        <v>28</v>
      </c>
      <c r="G5" s="24" t="str">
        <f t="shared" si="3"/>
        <v>PROJECT 1 A PEKERJAAN STRUKTURPEKERJAAN PEKERASAAN JALAN MASUK</v>
      </c>
      <c r="H5" s="121" t="str">
        <f>VLOOKUP(Table1[[#This Row],[% COMPLETE]],$W$2:$X$5,2,1)</f>
        <v>LOW</v>
      </c>
      <c r="I5" s="123">
        <v>45565</v>
      </c>
      <c r="J5" s="123">
        <v>45697</v>
      </c>
      <c r="K5" s="127">
        <v>45900</v>
      </c>
      <c r="L5" s="130">
        <v>0</v>
      </c>
      <c r="M5" s="128" t="s">
        <v>189</v>
      </c>
      <c r="N5" s="124">
        <v>45478</v>
      </c>
      <c r="O5" s="26">
        <f t="shared" si="4"/>
        <v>87</v>
      </c>
      <c r="P5" s="120">
        <f t="shared" si="0"/>
        <v>0</v>
      </c>
      <c r="Q5" s="120">
        <f t="shared" si="1"/>
        <v>132</v>
      </c>
      <c r="R5" s="53">
        <f t="shared" si="5"/>
        <v>203</v>
      </c>
      <c r="S5" s="26">
        <f t="shared" si="2"/>
        <v>132</v>
      </c>
      <c r="T5" s="78">
        <f ca="1">IF(Table1[[#This Row],[STATUS]]="Selesai",0,ROUNDUP(Table1[[#This Row],[PLAN END]]-NOW(),0))</f>
        <v>-234</v>
      </c>
      <c r="U5" s="78">
        <v>0.79194964416177871</v>
      </c>
      <c r="W5">
        <v>1</v>
      </c>
      <c r="X5" t="s">
        <v>6</v>
      </c>
    </row>
    <row r="6" spans="1:24" x14ac:dyDescent="0.25">
      <c r="A6" s="21">
        <v>1</v>
      </c>
      <c r="B6" s="22" t="s">
        <v>90</v>
      </c>
      <c r="C6" s="22" t="s">
        <v>26</v>
      </c>
      <c r="D6" s="23" t="s">
        <v>27</v>
      </c>
      <c r="E6" s="24" t="s">
        <v>76</v>
      </c>
      <c r="F6" s="23" t="s">
        <v>29</v>
      </c>
      <c r="G6" s="24" t="str">
        <f t="shared" si="3"/>
        <v>PROJECT 1 A PEKERJAAN STRUKTURPEKERJAAN PEKERASAAN JALAN KAWASAN &amp; AREA‐ </v>
      </c>
      <c r="H6" s="121" t="str">
        <f>VLOOKUP(Table1[[#This Row],[% COMPLETE]],$W$2:$X$5,2,1)</f>
        <v>LOW</v>
      </c>
      <c r="I6" s="123">
        <v>45726</v>
      </c>
      <c r="J6" s="123">
        <v>45755</v>
      </c>
      <c r="K6" s="127">
        <v>45900</v>
      </c>
      <c r="L6" s="130">
        <v>0.1246</v>
      </c>
      <c r="M6" s="128" t="s">
        <v>189</v>
      </c>
      <c r="N6" s="124">
        <v>45478</v>
      </c>
      <c r="O6" s="26">
        <f t="shared" si="4"/>
        <v>248</v>
      </c>
      <c r="P6" s="120">
        <f t="shared" si="0"/>
        <v>3.6133999999999999</v>
      </c>
      <c r="Q6" s="120">
        <f t="shared" si="1"/>
        <v>25.386600000000001</v>
      </c>
      <c r="R6" s="53">
        <f t="shared" si="5"/>
        <v>145</v>
      </c>
      <c r="S6" s="26">
        <f t="shared" si="2"/>
        <v>29</v>
      </c>
      <c r="T6" s="78">
        <f ca="1">IF(Table1[[#This Row],[STATUS]]="Selesai",0,ROUNDUP(Table1[[#This Row],[PLAN END]]-NOW(),0))</f>
        <v>-176</v>
      </c>
      <c r="U6" s="78">
        <v>1.8581913281290774</v>
      </c>
    </row>
    <row r="7" spans="1:24" x14ac:dyDescent="0.25">
      <c r="A7" s="21">
        <v>1</v>
      </c>
      <c r="B7" s="22" t="s">
        <v>90</v>
      </c>
      <c r="C7" s="22" t="s">
        <v>26</v>
      </c>
      <c r="D7" s="23" t="s">
        <v>27</v>
      </c>
      <c r="E7" s="24" t="s">
        <v>76</v>
      </c>
      <c r="F7" s="23" t="s">
        <v>30</v>
      </c>
      <c r="G7" s="24" t="str">
        <f t="shared" si="3"/>
        <v>PROJECT 1 A PEKERJAAN STRUKTURPEKERJAAN DRAINASE JALAN MASUK &amp; KAWASAN </v>
      </c>
      <c r="H7" s="121" t="str">
        <f>VLOOKUP(Table1[[#This Row],[% COMPLETE]],$W$2:$X$5,2,1)</f>
        <v>MEDIUM</v>
      </c>
      <c r="I7" s="123">
        <v>45754</v>
      </c>
      <c r="J7" s="123">
        <v>45781</v>
      </c>
      <c r="K7" s="127">
        <v>45900</v>
      </c>
      <c r="L7" s="130">
        <v>0.35589999999999999</v>
      </c>
      <c r="M7" s="128" t="s">
        <v>187</v>
      </c>
      <c r="N7" s="124">
        <v>45478</v>
      </c>
      <c r="O7" s="26">
        <f t="shared" si="4"/>
        <v>276</v>
      </c>
      <c r="P7" s="120">
        <f t="shared" si="0"/>
        <v>9.6092999999999993</v>
      </c>
      <c r="Q7" s="120">
        <f t="shared" si="1"/>
        <v>17.390700000000002</v>
      </c>
      <c r="R7" s="53">
        <f t="shared" si="5"/>
        <v>119</v>
      </c>
      <c r="S7" s="26">
        <f t="shared" si="2"/>
        <v>27</v>
      </c>
      <c r="T7" s="78">
        <f ca="1">IF(Table1[[#This Row],[STATUS]]="Selesai",0,ROUNDUP(Table1[[#This Row],[PLAN END]]-NOW(),0))</f>
        <v>-150</v>
      </c>
      <c r="U7" s="78">
        <v>0.45069827803129847</v>
      </c>
    </row>
    <row r="8" spans="1:24" x14ac:dyDescent="0.25">
      <c r="A8" s="21">
        <v>1</v>
      </c>
      <c r="B8" s="22" t="s">
        <v>90</v>
      </c>
      <c r="C8" s="22" t="s">
        <v>26</v>
      </c>
      <c r="D8" s="23" t="s">
        <v>27</v>
      </c>
      <c r="E8" s="24" t="s">
        <v>76</v>
      </c>
      <c r="F8" s="23" t="s">
        <v>31</v>
      </c>
      <c r="G8" s="24" t="str">
        <f t="shared" si="3"/>
        <v>PROJECT 1 A PEKERJAAN STRUKTURPEKERJAAN DRAINASE IPAL &amp; PANEN</v>
      </c>
      <c r="H8" s="121" t="str">
        <f>VLOOKUP(Table1[[#This Row],[% COMPLETE]],$W$2:$X$5,2,1)</f>
        <v>LOW</v>
      </c>
      <c r="I8" s="123">
        <v>45782</v>
      </c>
      <c r="J8" s="123">
        <v>45809</v>
      </c>
      <c r="K8" s="127">
        <v>45900</v>
      </c>
      <c r="L8" s="130">
        <v>0.19869999999999999</v>
      </c>
      <c r="M8" s="128" t="s">
        <v>189</v>
      </c>
      <c r="N8" s="124">
        <v>45478</v>
      </c>
      <c r="O8" s="26">
        <f t="shared" si="4"/>
        <v>304</v>
      </c>
      <c r="P8" s="120">
        <f t="shared" si="0"/>
        <v>5.3648999999999996</v>
      </c>
      <c r="Q8" s="120">
        <f t="shared" si="1"/>
        <v>21.635100000000001</v>
      </c>
      <c r="R8" s="53">
        <f t="shared" si="5"/>
        <v>91</v>
      </c>
      <c r="S8" s="26">
        <f t="shared" si="2"/>
        <v>27</v>
      </c>
      <c r="T8" s="78">
        <f ca="1">IF(Table1[[#This Row],[STATUS]]="Selesai",0,ROUNDUP(Table1[[#This Row],[PLAN END]]-NOW(),0))</f>
        <v>-122</v>
      </c>
      <c r="U8" s="78">
        <v>6.4714074693689341</v>
      </c>
    </row>
    <row r="9" spans="1:24" x14ac:dyDescent="0.25">
      <c r="A9" s="21">
        <v>1</v>
      </c>
      <c r="B9" s="22" t="s">
        <v>90</v>
      </c>
      <c r="C9" s="22" t="s">
        <v>26</v>
      </c>
      <c r="D9" s="23" t="s">
        <v>27</v>
      </c>
      <c r="E9" s="24" t="s">
        <v>77</v>
      </c>
      <c r="F9" s="27" t="s">
        <v>77</v>
      </c>
      <c r="G9" s="24" t="str">
        <f t="shared" si="3"/>
        <v>PROJECT 1 A PEKERJAAN STRUKTURPAGAR PANEL</v>
      </c>
      <c r="H9" s="121" t="str">
        <f>VLOOKUP(Table1[[#This Row],[% COMPLETE]],$W$2:$X$5,2,1)</f>
        <v>MEDIUM</v>
      </c>
      <c r="I9" s="123">
        <v>45530</v>
      </c>
      <c r="J9" s="123">
        <v>45781</v>
      </c>
      <c r="K9" s="127">
        <v>45900</v>
      </c>
      <c r="L9" s="130">
        <v>0.51639999999999997</v>
      </c>
      <c r="M9" s="128" t="s">
        <v>189</v>
      </c>
      <c r="N9" s="124">
        <v>45478</v>
      </c>
      <c r="O9" s="26">
        <f t="shared" si="4"/>
        <v>52</v>
      </c>
      <c r="P9" s="120">
        <f t="shared" si="0"/>
        <v>129.6164</v>
      </c>
      <c r="Q9" s="120">
        <f t="shared" si="1"/>
        <v>121.3836</v>
      </c>
      <c r="R9" s="53">
        <f t="shared" si="5"/>
        <v>119</v>
      </c>
      <c r="S9" s="26">
        <f t="shared" si="2"/>
        <v>251</v>
      </c>
      <c r="T9" s="78">
        <f ca="1">IF(Table1[[#This Row],[STATUS]]="Selesai",0,ROUNDUP(Table1[[#This Row],[PLAN END]]-NOW(),0))</f>
        <v>-150</v>
      </c>
      <c r="U9" s="78">
        <v>2.1938359438979802</v>
      </c>
    </row>
    <row r="10" spans="1:24" x14ac:dyDescent="0.25">
      <c r="A10" s="21">
        <v>1</v>
      </c>
      <c r="B10" s="22" t="s">
        <v>90</v>
      </c>
      <c r="C10" s="22" t="s">
        <v>26</v>
      </c>
      <c r="D10" s="23" t="s">
        <v>27</v>
      </c>
      <c r="E10" s="24" t="s">
        <v>78</v>
      </c>
      <c r="F10" s="27" t="s">
        <v>78</v>
      </c>
      <c r="G10" s="24" t="str">
        <f t="shared" si="3"/>
        <v>PROJECT 1 A PEKERJAAN STRUKTURSEA WATER INTAKE</v>
      </c>
      <c r="H10" s="121" t="str">
        <f>VLOOKUP(Table1[[#This Row],[% COMPLETE]],$W$2:$X$5,2,1)</f>
        <v>MEDIUM</v>
      </c>
      <c r="I10" s="123">
        <v>45558</v>
      </c>
      <c r="J10" s="123">
        <v>45648</v>
      </c>
      <c r="K10" s="127">
        <v>45900</v>
      </c>
      <c r="L10" s="130">
        <v>0.4572</v>
      </c>
      <c r="M10" s="128" t="s">
        <v>187</v>
      </c>
      <c r="N10" s="124">
        <v>45478</v>
      </c>
      <c r="O10" s="26">
        <f t="shared" si="4"/>
        <v>80</v>
      </c>
      <c r="P10" s="120">
        <f t="shared" si="0"/>
        <v>41.147999999999996</v>
      </c>
      <c r="Q10" s="120">
        <f t="shared" si="1"/>
        <v>48.852000000000004</v>
      </c>
      <c r="R10" s="53">
        <f t="shared" si="5"/>
        <v>252</v>
      </c>
      <c r="S10" s="26">
        <f t="shared" si="2"/>
        <v>90</v>
      </c>
      <c r="T10" s="78">
        <f ca="1">IF(Table1[[#This Row],[STATUS]]="Selesai",0,ROUNDUP(Table1[[#This Row],[PLAN END]]-NOW(),0))</f>
        <v>-283</v>
      </c>
      <c r="U10" s="78">
        <v>1.4899400056670535</v>
      </c>
    </row>
    <row r="11" spans="1:24" x14ac:dyDescent="0.25">
      <c r="A11" s="21">
        <v>1</v>
      </c>
      <c r="B11" s="22" t="s">
        <v>90</v>
      </c>
      <c r="C11" s="22" t="s">
        <v>26</v>
      </c>
      <c r="D11" s="23" t="s">
        <v>27</v>
      </c>
      <c r="E11" s="24" t="s">
        <v>67</v>
      </c>
      <c r="F11" s="23" t="s">
        <v>32</v>
      </c>
      <c r="G11" s="24" t="str">
        <f t="shared" si="3"/>
        <v>PROJECT 1 A PEKERJAAN STRUKTURPOND (12 unit)</v>
      </c>
      <c r="H11" s="121" t="str">
        <f>VLOOKUP(Table1[[#This Row],[% COMPLETE]],$W$2:$X$5,2,1)</f>
        <v>LOW</v>
      </c>
      <c r="I11" s="123">
        <v>45495</v>
      </c>
      <c r="J11" s="123">
        <v>45830</v>
      </c>
      <c r="K11" s="127">
        <v>45900</v>
      </c>
      <c r="L11" s="130">
        <v>9.4600000000000004E-2</v>
      </c>
      <c r="M11" s="128" t="s">
        <v>190</v>
      </c>
      <c r="N11" s="124">
        <v>45478</v>
      </c>
      <c r="O11" s="26">
        <f t="shared" si="4"/>
        <v>17</v>
      </c>
      <c r="P11" s="120">
        <f t="shared" si="0"/>
        <v>31.691000000000003</v>
      </c>
      <c r="Q11" s="120">
        <f t="shared" si="1"/>
        <v>303.30899999999997</v>
      </c>
      <c r="R11" s="53">
        <f t="shared" si="5"/>
        <v>70</v>
      </c>
      <c r="S11" s="26">
        <f t="shared" si="2"/>
        <v>335</v>
      </c>
      <c r="T11" s="78">
        <f ca="1">IF(Table1[[#This Row],[STATUS]]="Selesai",0,ROUNDUP(Table1[[#This Row],[PLAN END]]-NOW(),0))</f>
        <v>-101</v>
      </c>
      <c r="U11" s="78">
        <v>33.058446215526601</v>
      </c>
    </row>
    <row r="12" spans="1:24" x14ac:dyDescent="0.25">
      <c r="A12" s="21">
        <v>1</v>
      </c>
      <c r="B12" s="22" t="s">
        <v>90</v>
      </c>
      <c r="C12" s="22" t="s">
        <v>26</v>
      </c>
      <c r="D12" s="23" t="s">
        <v>27</v>
      </c>
      <c r="E12" s="24" t="s">
        <v>67</v>
      </c>
      <c r="F12" s="23" t="s">
        <v>33</v>
      </c>
      <c r="G12" s="24" t="str">
        <f t="shared" si="3"/>
        <v>PROJECT 1 A PEKERJAAN STRUKTURNURSERY POND (4 unit)</v>
      </c>
      <c r="H12" s="121" t="str">
        <f>VLOOKUP(Table1[[#This Row],[% COMPLETE]],$W$2:$X$5,2,1)</f>
        <v>LOW</v>
      </c>
      <c r="I12" s="123">
        <v>45642</v>
      </c>
      <c r="J12" s="123">
        <v>45830</v>
      </c>
      <c r="K12" s="127">
        <v>45900</v>
      </c>
      <c r="L12" s="130">
        <v>0</v>
      </c>
      <c r="M12" s="128" t="s">
        <v>191</v>
      </c>
      <c r="N12" s="124">
        <v>45478</v>
      </c>
      <c r="O12" s="26">
        <f t="shared" si="4"/>
        <v>164</v>
      </c>
      <c r="P12" s="120">
        <f t="shared" si="0"/>
        <v>0</v>
      </c>
      <c r="Q12" s="120">
        <f t="shared" si="1"/>
        <v>188</v>
      </c>
      <c r="R12" s="53">
        <f t="shared" si="5"/>
        <v>70</v>
      </c>
      <c r="S12" s="26">
        <f t="shared" si="2"/>
        <v>188</v>
      </c>
      <c r="T12" s="78">
        <f ca="1">IF(Table1[[#This Row],[STATUS]]="Selesai",0,ROUNDUP(Table1[[#This Row],[PLAN END]]-NOW(),0))</f>
        <v>-101</v>
      </c>
      <c r="U12" s="78">
        <v>1.8989416148357232</v>
      </c>
    </row>
    <row r="13" spans="1:24" x14ac:dyDescent="0.25">
      <c r="A13" s="21">
        <v>1</v>
      </c>
      <c r="B13" s="22" t="s">
        <v>90</v>
      </c>
      <c r="C13" s="22" t="s">
        <v>26</v>
      </c>
      <c r="D13" s="23" t="s">
        <v>27</v>
      </c>
      <c r="E13" s="24" t="s">
        <v>67</v>
      </c>
      <c r="F13" s="23" t="s">
        <v>34</v>
      </c>
      <c r="G13" s="24" t="str">
        <f t="shared" si="3"/>
        <v>PROJECT 1 A PEKERJAAN STRUKTURSKIMER POND (4 unit)</v>
      </c>
      <c r="H13" s="121" t="str">
        <f>VLOOKUP(Table1[[#This Row],[% COMPLETE]],$W$2:$X$5,2,1)</f>
        <v>LOW</v>
      </c>
      <c r="I13" s="123">
        <v>45586</v>
      </c>
      <c r="J13" s="123">
        <v>45704</v>
      </c>
      <c r="K13" s="127">
        <v>45900</v>
      </c>
      <c r="L13" s="130">
        <v>0</v>
      </c>
      <c r="M13" s="128" t="s">
        <v>191</v>
      </c>
      <c r="N13" s="124">
        <v>45478</v>
      </c>
      <c r="O13" s="26">
        <f t="shared" si="4"/>
        <v>108</v>
      </c>
      <c r="P13" s="120">
        <f t="shared" si="0"/>
        <v>0</v>
      </c>
      <c r="Q13" s="120">
        <f t="shared" si="1"/>
        <v>118</v>
      </c>
      <c r="R13" s="53">
        <f t="shared" si="5"/>
        <v>196</v>
      </c>
      <c r="S13" s="26">
        <f t="shared" si="2"/>
        <v>118</v>
      </c>
      <c r="T13" s="78">
        <f ca="1">IF(Table1[[#This Row],[STATUS]]="Selesai",0,ROUNDUP(Table1[[#This Row],[PLAN END]]-NOW(),0))</f>
        <v>-227</v>
      </c>
      <c r="U13" s="78">
        <v>0.61599151131979568</v>
      </c>
    </row>
    <row r="14" spans="1:24" x14ac:dyDescent="0.25">
      <c r="A14" s="21">
        <v>1</v>
      </c>
      <c r="B14" s="22" t="s">
        <v>90</v>
      </c>
      <c r="C14" s="22" t="s">
        <v>26</v>
      </c>
      <c r="D14" s="23" t="s">
        <v>27</v>
      </c>
      <c r="E14" s="24" t="s">
        <v>67</v>
      </c>
      <c r="F14" s="23" t="s">
        <v>35</v>
      </c>
      <c r="G14" s="24" t="str">
        <f t="shared" si="3"/>
        <v>PROJECT 1 A PEKERJAAN STRUKTURCONTROL ROOM &amp; BLOWER (4 unit)</v>
      </c>
      <c r="H14" s="121" t="str">
        <f>VLOOKUP(Table1[[#This Row],[% COMPLETE]],$W$2:$X$5,2,1)</f>
        <v>LOW</v>
      </c>
      <c r="I14" s="123">
        <v>45698</v>
      </c>
      <c r="J14" s="123">
        <v>45760</v>
      </c>
      <c r="K14" s="127">
        <v>45900</v>
      </c>
      <c r="L14" s="130">
        <v>0</v>
      </c>
      <c r="M14" s="128" t="s">
        <v>191</v>
      </c>
      <c r="N14" s="124">
        <v>45478</v>
      </c>
      <c r="O14" s="26">
        <f t="shared" si="4"/>
        <v>220</v>
      </c>
      <c r="P14" s="120">
        <f t="shared" si="0"/>
        <v>0</v>
      </c>
      <c r="Q14" s="120">
        <f t="shared" si="1"/>
        <v>62</v>
      </c>
      <c r="R14" s="53">
        <f t="shared" si="5"/>
        <v>140</v>
      </c>
      <c r="S14" s="26">
        <f t="shared" si="2"/>
        <v>62</v>
      </c>
      <c r="T14" s="78">
        <f ca="1">IF(Table1[[#This Row],[STATUS]]="Selesai",0,ROUNDUP(Table1[[#This Row],[PLAN END]]-NOW(),0))</f>
        <v>-171</v>
      </c>
      <c r="U14" s="78">
        <v>0.42275200889415104</v>
      </c>
    </row>
    <row r="15" spans="1:24" x14ac:dyDescent="0.25">
      <c r="A15" s="21">
        <v>1</v>
      </c>
      <c r="B15" s="22" t="s">
        <v>90</v>
      </c>
      <c r="C15" s="22" t="s">
        <v>26</v>
      </c>
      <c r="D15" s="23" t="s">
        <v>27</v>
      </c>
      <c r="E15" s="24" t="s">
        <v>67</v>
      </c>
      <c r="F15" s="23" t="s">
        <v>36</v>
      </c>
      <c r="G15" s="24" t="str">
        <f t="shared" si="3"/>
        <v>PROJECT 1 A PEKERJAAN STRUKTUROPERATOR HOUSE (2 unit)</v>
      </c>
      <c r="H15" s="121" t="str">
        <f>VLOOKUP(Table1[[#This Row],[% COMPLETE]],$W$2:$X$5,2,1)</f>
        <v>LOW</v>
      </c>
      <c r="I15" s="123">
        <v>45698</v>
      </c>
      <c r="J15" s="123">
        <v>45767</v>
      </c>
      <c r="K15" s="127">
        <v>45900</v>
      </c>
      <c r="L15" s="130">
        <v>0</v>
      </c>
      <c r="M15" s="128" t="s">
        <v>191</v>
      </c>
      <c r="N15" s="124">
        <v>45478</v>
      </c>
      <c r="O15" s="26">
        <f t="shared" si="4"/>
        <v>220</v>
      </c>
      <c r="P15" s="120">
        <f t="shared" si="0"/>
        <v>0</v>
      </c>
      <c r="Q15" s="120">
        <f t="shared" si="1"/>
        <v>69</v>
      </c>
      <c r="R15" s="53">
        <f t="shared" si="5"/>
        <v>133</v>
      </c>
      <c r="S15" s="26">
        <f t="shared" si="2"/>
        <v>69</v>
      </c>
      <c r="T15" s="78">
        <f ca="1">IF(Table1[[#This Row],[STATUS]]="Selesai",0,ROUNDUP(Table1[[#This Row],[PLAN END]]-NOW(),0))</f>
        <v>-164</v>
      </c>
      <c r="U15" s="78">
        <v>5.4312137246679076E-2</v>
      </c>
    </row>
    <row r="16" spans="1:24" x14ac:dyDescent="0.25">
      <c r="A16" s="21">
        <v>1</v>
      </c>
      <c r="B16" s="22" t="s">
        <v>90</v>
      </c>
      <c r="C16" s="22" t="s">
        <v>26</v>
      </c>
      <c r="D16" s="23" t="s">
        <v>27</v>
      </c>
      <c r="E16" s="24" t="s">
        <v>67</v>
      </c>
      <c r="F16" s="23" t="s">
        <v>37</v>
      </c>
      <c r="G16" s="24" t="str">
        <f t="shared" si="3"/>
        <v>PROJECT 1 A PEKERJAAN STRUKTURIPAL</v>
      </c>
      <c r="H16" s="121" t="str">
        <f>VLOOKUP(Table1[[#This Row],[% COMPLETE]],$W$2:$X$5,2,1)</f>
        <v>MEDIUM</v>
      </c>
      <c r="I16" s="123">
        <v>45495</v>
      </c>
      <c r="J16" s="123">
        <v>45788</v>
      </c>
      <c r="K16" s="127">
        <v>45900</v>
      </c>
      <c r="L16" s="130">
        <v>0.4385</v>
      </c>
      <c r="M16" s="128" t="s">
        <v>187</v>
      </c>
      <c r="N16" s="124">
        <v>45478</v>
      </c>
      <c r="O16" s="26">
        <f t="shared" si="4"/>
        <v>17</v>
      </c>
      <c r="P16" s="120">
        <f t="shared" si="0"/>
        <v>128.48050000000001</v>
      </c>
      <c r="Q16" s="120">
        <f t="shared" si="1"/>
        <v>164.51949999999999</v>
      </c>
      <c r="R16" s="53">
        <f t="shared" si="5"/>
        <v>112</v>
      </c>
      <c r="S16" s="26">
        <f t="shared" si="2"/>
        <v>293</v>
      </c>
      <c r="T16" s="78">
        <f ca="1">IF(Table1[[#This Row],[STATUS]]="Selesai",0,ROUNDUP(Table1[[#This Row],[PLAN END]]-NOW(),0))</f>
        <v>-143</v>
      </c>
      <c r="U16" s="78">
        <v>0.74004960479265314</v>
      </c>
    </row>
    <row r="17" spans="1:21" x14ac:dyDescent="0.25">
      <c r="A17" s="21">
        <v>1</v>
      </c>
      <c r="B17" s="22" t="s">
        <v>90</v>
      </c>
      <c r="C17" s="22" t="s">
        <v>26</v>
      </c>
      <c r="D17" s="23" t="s">
        <v>27</v>
      </c>
      <c r="E17" s="24" t="s">
        <v>48</v>
      </c>
      <c r="F17" s="23" t="s">
        <v>38</v>
      </c>
      <c r="G17" s="24" t="str">
        <f t="shared" si="3"/>
        <v>PROJECT 1 A PEKERJAAN STRUKTURRESEARCH CENTER ROOM</v>
      </c>
      <c r="H17" s="121" t="str">
        <f>VLOOKUP(Table1[[#This Row],[% COMPLETE]],$W$2:$X$5,2,1)</f>
        <v>LOW</v>
      </c>
      <c r="I17" s="123">
        <v>45775</v>
      </c>
      <c r="J17" s="123">
        <v>45788</v>
      </c>
      <c r="K17" s="127">
        <v>45900</v>
      </c>
      <c r="L17" s="130">
        <v>0</v>
      </c>
      <c r="M17" s="128" t="s">
        <v>191</v>
      </c>
      <c r="N17" s="124">
        <v>45478</v>
      </c>
      <c r="O17" s="26">
        <f t="shared" si="4"/>
        <v>297</v>
      </c>
      <c r="P17" s="120">
        <f t="shared" si="0"/>
        <v>0</v>
      </c>
      <c r="Q17" s="120">
        <f t="shared" si="1"/>
        <v>13</v>
      </c>
      <c r="R17" s="53">
        <f t="shared" si="5"/>
        <v>112</v>
      </c>
      <c r="S17" s="26">
        <f t="shared" si="2"/>
        <v>13</v>
      </c>
      <c r="T17" s="78">
        <f ca="1">IF(Table1[[#This Row],[STATUS]]="Selesai",0,ROUNDUP(Table1[[#This Row],[PLAN END]]-NOW(),0))</f>
        <v>-143</v>
      </c>
      <c r="U17" s="78">
        <v>0.17748202368678323</v>
      </c>
    </row>
    <row r="18" spans="1:21" x14ac:dyDescent="0.25">
      <c r="A18" s="21">
        <v>1</v>
      </c>
      <c r="B18" s="22" t="s">
        <v>90</v>
      </c>
      <c r="C18" s="22" t="s">
        <v>26</v>
      </c>
      <c r="D18" s="23" t="s">
        <v>27</v>
      </c>
      <c r="E18" s="24" t="s">
        <v>48</v>
      </c>
      <c r="F18" s="23" t="s">
        <v>39</v>
      </c>
      <c r="G18" s="24" t="str">
        <f t="shared" si="3"/>
        <v>PROJECT 1 A PEKERJAAN STRUKTURDEEPWELL PUMP ROOM (DWP)</v>
      </c>
      <c r="H18" s="121" t="str">
        <f>VLOOKUP(Table1[[#This Row],[% COMPLETE]],$W$2:$X$5,2,1)</f>
        <v>HIGH</v>
      </c>
      <c r="I18" s="123">
        <v>45607</v>
      </c>
      <c r="J18" s="123">
        <v>45697</v>
      </c>
      <c r="K18" s="127">
        <v>45900</v>
      </c>
      <c r="L18" s="130">
        <v>0.99970000000000003</v>
      </c>
      <c r="M18" s="128" t="s">
        <v>189</v>
      </c>
      <c r="N18" s="124">
        <v>45478</v>
      </c>
      <c r="O18" s="26">
        <f t="shared" si="4"/>
        <v>129</v>
      </c>
      <c r="P18" s="120">
        <f t="shared" si="0"/>
        <v>89.972999999999999</v>
      </c>
      <c r="Q18" s="120">
        <f t="shared" si="1"/>
        <v>2.7000000000001023E-2</v>
      </c>
      <c r="R18" s="53">
        <f t="shared" si="5"/>
        <v>203</v>
      </c>
      <c r="S18" s="26">
        <f t="shared" si="2"/>
        <v>90</v>
      </c>
      <c r="T18" s="78">
        <f ca="1">IF(Table1[[#This Row],[STATUS]]="Selesai",0,ROUNDUP(Table1[[#This Row],[PLAN END]]-NOW(),0))</f>
        <v>-234</v>
      </c>
      <c r="U18" s="78">
        <v>3.9250044561777282E-2</v>
      </c>
    </row>
    <row r="19" spans="1:21" x14ac:dyDescent="0.25">
      <c r="A19" s="21">
        <v>1</v>
      </c>
      <c r="B19" s="22" t="s">
        <v>90</v>
      </c>
      <c r="C19" s="22" t="s">
        <v>26</v>
      </c>
      <c r="D19" s="23" t="s">
        <v>27</v>
      </c>
      <c r="E19" s="24" t="s">
        <v>48</v>
      </c>
      <c r="F19" s="23" t="s">
        <v>40</v>
      </c>
      <c r="G19" s="24" t="str">
        <f t="shared" si="3"/>
        <v>PROJECT 1 A PEKERJAAN STRUKTURPUPMP ROOM SWI</v>
      </c>
      <c r="H19" s="121" t="str">
        <f>VLOOKUP(Table1[[#This Row],[% COMPLETE]],$W$2:$X$5,2,1)</f>
        <v>LOW</v>
      </c>
      <c r="I19" s="123">
        <v>45670</v>
      </c>
      <c r="J19" s="123">
        <v>45697</v>
      </c>
      <c r="K19" s="127">
        <v>45900</v>
      </c>
      <c r="L19" s="130">
        <v>0</v>
      </c>
      <c r="M19" s="128" t="s">
        <v>191</v>
      </c>
      <c r="N19" s="124">
        <v>45478</v>
      </c>
      <c r="O19" s="26">
        <f t="shared" si="4"/>
        <v>192</v>
      </c>
      <c r="P19" s="120">
        <f t="shared" si="0"/>
        <v>0</v>
      </c>
      <c r="Q19" s="120">
        <f t="shared" si="1"/>
        <v>27</v>
      </c>
      <c r="R19" s="53">
        <f t="shared" si="5"/>
        <v>203</v>
      </c>
      <c r="S19" s="26">
        <f t="shared" si="2"/>
        <v>27</v>
      </c>
      <c r="T19" s="78">
        <f ca="1">IF(Table1[[#This Row],[STATUS]]="Selesai",0,ROUNDUP(Table1[[#This Row],[PLAN END]]-NOW(),0))</f>
        <v>-234</v>
      </c>
      <c r="U19" s="78">
        <v>4.9777015190575383E-2</v>
      </c>
    </row>
    <row r="20" spans="1:21" x14ac:dyDescent="0.25">
      <c r="A20" s="21">
        <v>1</v>
      </c>
      <c r="B20" s="22" t="s">
        <v>90</v>
      </c>
      <c r="C20" s="22" t="s">
        <v>26</v>
      </c>
      <c r="D20" s="23" t="s">
        <v>27</v>
      </c>
      <c r="E20" s="24" t="s">
        <v>48</v>
      </c>
      <c r="F20" s="23" t="s">
        <v>41</v>
      </c>
      <c r="G20" s="24" t="str">
        <f t="shared" si="3"/>
        <v>PROJECT 1 A PEKERJAAN STRUKTURPOWER HOUSE &amp; WEEKLY TANK</v>
      </c>
      <c r="H20" s="121" t="str">
        <f>VLOOKUP(Table1[[#This Row],[% COMPLETE]],$W$2:$X$5,2,1)</f>
        <v>LOW</v>
      </c>
      <c r="I20" s="123">
        <v>45586</v>
      </c>
      <c r="J20" s="123">
        <v>45781</v>
      </c>
      <c r="K20" s="127">
        <v>45900</v>
      </c>
      <c r="L20" s="130">
        <v>0.15770000000000001</v>
      </c>
      <c r="M20" s="128" t="s">
        <v>189</v>
      </c>
      <c r="N20" s="124">
        <v>45478</v>
      </c>
      <c r="O20" s="26">
        <f t="shared" si="4"/>
        <v>108</v>
      </c>
      <c r="P20" s="120">
        <f t="shared" si="0"/>
        <v>30.7515</v>
      </c>
      <c r="Q20" s="120">
        <f t="shared" si="1"/>
        <v>164.24850000000001</v>
      </c>
      <c r="R20" s="53">
        <f t="shared" si="5"/>
        <v>119</v>
      </c>
      <c r="S20" s="26">
        <f t="shared" si="2"/>
        <v>195</v>
      </c>
      <c r="T20" s="78">
        <f ca="1">IF(Table1[[#This Row],[STATUS]]="Selesai",0,ROUNDUP(Table1[[#This Row],[PLAN END]]-NOW(),0))</f>
        <v>-150</v>
      </c>
      <c r="U20" s="78">
        <v>1.9866670170786576</v>
      </c>
    </row>
    <row r="21" spans="1:21" x14ac:dyDescent="0.25">
      <c r="A21" s="21">
        <v>1</v>
      </c>
      <c r="B21" s="22" t="s">
        <v>90</v>
      </c>
      <c r="C21" s="22" t="s">
        <v>26</v>
      </c>
      <c r="D21" s="23" t="s">
        <v>27</v>
      </c>
      <c r="E21" s="24" t="s">
        <v>42</v>
      </c>
      <c r="F21" s="23" t="s">
        <v>43</v>
      </c>
      <c r="G21" s="24" t="str">
        <f t="shared" si="3"/>
        <v>PROJECT 1 A PEKERJAAN STRUKTURPLATFORM RESEARCH CENTER ROOM</v>
      </c>
      <c r="H21" s="121" t="str">
        <f>VLOOKUP(Table1[[#This Row],[% COMPLETE]],$W$2:$X$5,2,1)</f>
        <v>LOW</v>
      </c>
      <c r="I21" s="123">
        <v>45642</v>
      </c>
      <c r="J21" s="123">
        <v>45823</v>
      </c>
      <c r="K21" s="127">
        <v>45900</v>
      </c>
      <c r="L21" s="130">
        <v>0.129</v>
      </c>
      <c r="M21" s="128" t="s">
        <v>191</v>
      </c>
      <c r="N21" s="124">
        <v>45478</v>
      </c>
      <c r="O21" s="26">
        <f t="shared" si="4"/>
        <v>164</v>
      </c>
      <c r="P21" s="120">
        <f t="shared" si="0"/>
        <v>23.349</v>
      </c>
      <c r="Q21" s="120">
        <f t="shared" si="1"/>
        <v>157.65100000000001</v>
      </c>
      <c r="R21" s="53">
        <f t="shared" si="5"/>
        <v>77</v>
      </c>
      <c r="S21" s="26">
        <f t="shared" si="2"/>
        <v>181</v>
      </c>
      <c r="T21" s="78">
        <f ca="1">IF(Table1[[#This Row],[STATUS]]="Selesai",0,ROUNDUP(Table1[[#This Row],[PLAN END]]-NOW(),0))</f>
        <v>-108</v>
      </c>
      <c r="U21" s="78">
        <v>8.0826749208230453</v>
      </c>
    </row>
    <row r="22" spans="1:21" x14ac:dyDescent="0.25">
      <c r="A22" s="21">
        <v>1</v>
      </c>
      <c r="B22" s="22" t="s">
        <v>90</v>
      </c>
      <c r="C22" s="22" t="s">
        <v>26</v>
      </c>
      <c r="D22" s="23" t="s">
        <v>27</v>
      </c>
      <c r="E22" s="24" t="s">
        <v>42</v>
      </c>
      <c r="F22" s="23" t="s">
        <v>44</v>
      </c>
      <c r="G22" s="24" t="str">
        <f t="shared" si="3"/>
        <v>PROJECT 1 A PEKERJAAN STRUKTURTANGGA AKSES AREA RESEARCH CENTER ROOM (DERMA‐           </v>
      </c>
      <c r="H22" s="121" t="str">
        <f>VLOOKUP(Table1[[#This Row],[% COMPLETE]],$W$2:$X$5,2,1)</f>
        <v>LOW</v>
      </c>
      <c r="I22" s="123">
        <v>45803</v>
      </c>
      <c r="J22" s="123">
        <v>45823</v>
      </c>
      <c r="K22" s="127">
        <v>45900</v>
      </c>
      <c r="L22" s="130">
        <v>0</v>
      </c>
      <c r="M22" s="128" t="s">
        <v>191</v>
      </c>
      <c r="N22" s="124">
        <v>45478</v>
      </c>
      <c r="O22" s="26">
        <f t="shared" si="4"/>
        <v>325</v>
      </c>
      <c r="P22" s="120">
        <f t="shared" si="0"/>
        <v>0</v>
      </c>
      <c r="Q22" s="120">
        <f t="shared" si="1"/>
        <v>20</v>
      </c>
      <c r="R22" s="53">
        <f t="shared" si="5"/>
        <v>77</v>
      </c>
      <c r="S22" s="26">
        <f t="shared" si="2"/>
        <v>20</v>
      </c>
      <c r="T22" s="78">
        <f ca="1">IF(Table1[[#This Row],[STATUS]]="Selesai",0,ROUNDUP(Table1[[#This Row],[PLAN END]]-NOW(),0))</f>
        <v>-108</v>
      </c>
      <c r="U22" s="78">
        <v>4.8861619889981514E-2</v>
      </c>
    </row>
    <row r="23" spans="1:21" x14ac:dyDescent="0.25">
      <c r="A23" s="21">
        <v>2</v>
      </c>
      <c r="B23" s="22" t="s">
        <v>90</v>
      </c>
      <c r="C23" s="22" t="s">
        <v>26</v>
      </c>
      <c r="D23" s="25" t="s">
        <v>81</v>
      </c>
      <c r="E23" s="24" t="s">
        <v>45</v>
      </c>
      <c r="F23" s="23" t="s">
        <v>46</v>
      </c>
      <c r="G23" s="24" t="str">
        <f t="shared" si="3"/>
        <v>PROJECT 1 A PEKERJAAN ARSITEKTURCONTROL ROOM &amp; BLOWER HOUSE (4 UNIT)‐</v>
      </c>
      <c r="H23" s="121" t="str">
        <f>VLOOKUP(Table1[[#This Row],[% COMPLETE]],$W$2:$X$5,2,1)</f>
        <v>LOW</v>
      </c>
      <c r="I23" s="123">
        <v>45712</v>
      </c>
      <c r="J23" s="123">
        <v>45767</v>
      </c>
      <c r="K23" s="127">
        <v>45900</v>
      </c>
      <c r="L23" s="130">
        <v>0</v>
      </c>
      <c r="M23" s="128" t="s">
        <v>191</v>
      </c>
      <c r="N23" s="124">
        <v>45478</v>
      </c>
      <c r="O23" s="26">
        <f t="shared" si="4"/>
        <v>234</v>
      </c>
      <c r="P23" s="120">
        <f t="shared" si="0"/>
        <v>0</v>
      </c>
      <c r="Q23" s="120">
        <f t="shared" si="1"/>
        <v>55</v>
      </c>
      <c r="R23" s="53">
        <f t="shared" si="5"/>
        <v>133</v>
      </c>
      <c r="S23" s="26">
        <f t="shared" si="2"/>
        <v>55</v>
      </c>
      <c r="T23" s="78">
        <f ca="1">IF(Table1[[#This Row],[STATUS]]="Selesai",0,ROUNDUP(Table1[[#This Row],[PLAN END]]-NOW(),0))</f>
        <v>-164</v>
      </c>
      <c r="U23" s="78">
        <v>0.22890573488117585</v>
      </c>
    </row>
    <row r="24" spans="1:21" x14ac:dyDescent="0.25">
      <c r="A24" s="21">
        <v>2</v>
      </c>
      <c r="B24" s="22" t="s">
        <v>90</v>
      </c>
      <c r="C24" s="22" t="s">
        <v>26</v>
      </c>
      <c r="D24" s="25" t="s">
        <v>81</v>
      </c>
      <c r="E24" s="24" t="s">
        <v>45</v>
      </c>
      <c r="F24" s="23" t="s">
        <v>47</v>
      </c>
      <c r="G24" s="24" t="str">
        <f t="shared" si="3"/>
        <v>PROJECT 1 A PEKERJAAN ARSITEKTUROPERATOR HOUSE (2 UNIT)‐</v>
      </c>
      <c r="H24" s="121" t="str">
        <f>VLOOKUP(Table1[[#This Row],[% COMPLETE]],$W$2:$X$5,2,1)</f>
        <v>LOW</v>
      </c>
      <c r="I24" s="123">
        <v>45649</v>
      </c>
      <c r="J24" s="123">
        <v>45760</v>
      </c>
      <c r="K24" s="127">
        <v>45900</v>
      </c>
      <c r="L24" s="130">
        <v>0</v>
      </c>
      <c r="M24" s="128" t="s">
        <v>191</v>
      </c>
      <c r="N24" s="124">
        <v>45478</v>
      </c>
      <c r="O24" s="26">
        <f t="shared" si="4"/>
        <v>171</v>
      </c>
      <c r="P24" s="120">
        <f t="shared" si="0"/>
        <v>0</v>
      </c>
      <c r="Q24" s="120">
        <f t="shared" si="1"/>
        <v>111</v>
      </c>
      <c r="R24" s="53">
        <f t="shared" si="5"/>
        <v>140</v>
      </c>
      <c r="S24" s="26">
        <f t="shared" si="2"/>
        <v>111</v>
      </c>
      <c r="T24" s="78">
        <f ca="1">IF(Table1[[#This Row],[STATUS]]="Selesai",0,ROUNDUP(Table1[[#This Row],[PLAN END]]-NOW(),0))</f>
        <v>-171</v>
      </c>
      <c r="U24" s="78">
        <v>7.4966605347794035E-2</v>
      </c>
    </row>
    <row r="25" spans="1:21" x14ac:dyDescent="0.25">
      <c r="A25" s="21">
        <v>2</v>
      </c>
      <c r="B25" s="22" t="s">
        <v>90</v>
      </c>
      <c r="C25" s="22" t="s">
        <v>26</v>
      </c>
      <c r="D25" s="25" t="s">
        <v>81</v>
      </c>
      <c r="E25" s="24" t="s">
        <v>48</v>
      </c>
      <c r="F25" s="23" t="s">
        <v>49</v>
      </c>
      <c r="G25" s="24" t="str">
        <f t="shared" si="3"/>
        <v>PROJECT 1 A PEKERJAAN ARSITEKTURPOWER HOUSE</v>
      </c>
      <c r="H25" s="121" t="str">
        <f>VLOOKUP(Table1[[#This Row],[% COMPLETE]],$W$2:$X$5,2,1)</f>
        <v>LOW</v>
      </c>
      <c r="I25" s="123">
        <v>45677</v>
      </c>
      <c r="J25" s="123">
        <v>45823</v>
      </c>
      <c r="K25" s="127">
        <v>45900</v>
      </c>
      <c r="L25" s="130">
        <v>0</v>
      </c>
      <c r="M25" s="128" t="s">
        <v>191</v>
      </c>
      <c r="N25" s="124">
        <v>45478</v>
      </c>
      <c r="O25" s="26">
        <f t="shared" si="4"/>
        <v>199</v>
      </c>
      <c r="P25" s="120">
        <f t="shared" si="0"/>
        <v>0</v>
      </c>
      <c r="Q25" s="120">
        <f t="shared" si="1"/>
        <v>146</v>
      </c>
      <c r="R25" s="53">
        <f t="shared" si="5"/>
        <v>77</v>
      </c>
      <c r="S25" s="26">
        <f t="shared" si="2"/>
        <v>146</v>
      </c>
      <c r="T25" s="78">
        <f ca="1">IF(Table1[[#This Row],[STATUS]]="Selesai",0,ROUNDUP(Table1[[#This Row],[PLAN END]]-NOW(),0))</f>
        <v>-108</v>
      </c>
      <c r="U25" s="78">
        <v>0.4156489033720388</v>
      </c>
    </row>
    <row r="26" spans="1:21" x14ac:dyDescent="0.25">
      <c r="A26" s="21">
        <v>2</v>
      </c>
      <c r="B26" s="22" t="s">
        <v>90</v>
      </c>
      <c r="C26" s="22" t="s">
        <v>26</v>
      </c>
      <c r="D26" s="25" t="s">
        <v>81</v>
      </c>
      <c r="E26" s="24" t="s">
        <v>48</v>
      </c>
      <c r="F26" s="23" t="s">
        <v>38</v>
      </c>
      <c r="G26" s="24" t="str">
        <f t="shared" si="3"/>
        <v>PROJECT 1 A PEKERJAAN ARSITEKTURRESEARCH CENTER ROOM</v>
      </c>
      <c r="H26" s="121" t="str">
        <f>VLOOKUP(Table1[[#This Row],[% COMPLETE]],$W$2:$X$5,2,1)</f>
        <v>LOW</v>
      </c>
      <c r="I26" s="123">
        <v>45789</v>
      </c>
      <c r="J26" s="123">
        <v>45830</v>
      </c>
      <c r="K26" s="127">
        <v>45900</v>
      </c>
      <c r="L26" s="130">
        <v>0</v>
      </c>
      <c r="M26" s="128" t="s">
        <v>191</v>
      </c>
      <c r="N26" s="124">
        <v>45478</v>
      </c>
      <c r="O26" s="26">
        <f t="shared" si="4"/>
        <v>311</v>
      </c>
      <c r="P26" s="120">
        <f t="shared" si="0"/>
        <v>0</v>
      </c>
      <c r="Q26" s="120">
        <f t="shared" si="1"/>
        <v>41</v>
      </c>
      <c r="R26" s="53">
        <f t="shared" si="5"/>
        <v>70</v>
      </c>
      <c r="S26" s="26">
        <f t="shared" si="2"/>
        <v>41</v>
      </c>
      <c r="T26" s="78">
        <f ca="1">IF(Table1[[#This Row],[STATUS]]="Selesai",0,ROUNDUP(Table1[[#This Row],[PLAN END]]-NOW(),0))</f>
        <v>-101</v>
      </c>
      <c r="U26" s="78">
        <v>0.34221449233860612</v>
      </c>
    </row>
    <row r="27" spans="1:21" x14ac:dyDescent="0.25">
      <c r="A27" s="21">
        <v>2</v>
      </c>
      <c r="B27" s="22" t="s">
        <v>90</v>
      </c>
      <c r="C27" s="22" t="s">
        <v>26</v>
      </c>
      <c r="D27" s="25" t="s">
        <v>81</v>
      </c>
      <c r="E27" s="24" t="s">
        <v>48</v>
      </c>
      <c r="F27" s="23" t="s">
        <v>50</v>
      </c>
      <c r="G27" s="24" t="str">
        <f t="shared" si="3"/>
        <v>PROJECT 1 A PEKERJAAN ARSITEKTURDEEPWELL PUMP ROOM </v>
      </c>
      <c r="H27" s="121" t="str">
        <f>VLOOKUP(Table1[[#This Row],[% COMPLETE]],$W$2:$X$5,2,1)</f>
        <v>LOW</v>
      </c>
      <c r="I27" s="123">
        <v>45530</v>
      </c>
      <c r="J27" s="123">
        <v>45683</v>
      </c>
      <c r="K27" s="127">
        <v>45900</v>
      </c>
      <c r="L27" s="130">
        <v>0.20930000000000001</v>
      </c>
      <c r="M27" s="128" t="s">
        <v>189</v>
      </c>
      <c r="N27" s="124">
        <v>45478</v>
      </c>
      <c r="O27" s="26">
        <f t="shared" si="4"/>
        <v>52</v>
      </c>
      <c r="P27" s="120">
        <f t="shared" si="0"/>
        <v>32.0229</v>
      </c>
      <c r="Q27" s="120">
        <f t="shared" si="1"/>
        <v>120.97710000000001</v>
      </c>
      <c r="R27" s="53">
        <f t="shared" si="5"/>
        <v>217</v>
      </c>
      <c r="S27" s="26">
        <f t="shared" si="2"/>
        <v>153</v>
      </c>
      <c r="T27" s="78">
        <f ca="1">IF(Table1[[#This Row],[STATUS]]="Selesai",0,ROUNDUP(Table1[[#This Row],[PLAN END]]-NOW(),0))</f>
        <v>-248</v>
      </c>
      <c r="U27" s="78">
        <v>2.0404487343946266E-2</v>
      </c>
    </row>
    <row r="28" spans="1:21" x14ac:dyDescent="0.25">
      <c r="A28" s="21">
        <v>2</v>
      </c>
      <c r="B28" s="22" t="s">
        <v>90</v>
      </c>
      <c r="C28" s="22" t="s">
        <v>26</v>
      </c>
      <c r="D28" s="25" t="s">
        <v>81</v>
      </c>
      <c r="E28" s="24" t="s">
        <v>48</v>
      </c>
      <c r="F28" s="23" t="s">
        <v>51</v>
      </c>
      <c r="G28" s="24" t="str">
        <f t="shared" si="3"/>
        <v>PROJECT 1 A PEKERJAAN ARSITEKTURPUMP HOUSE SWI</v>
      </c>
      <c r="H28" s="121" t="str">
        <f>VLOOKUP(Table1[[#This Row],[% COMPLETE]],$W$2:$X$5,2,1)</f>
        <v>LOW</v>
      </c>
      <c r="I28" s="123">
        <v>45691</v>
      </c>
      <c r="J28" s="123">
        <v>45725</v>
      </c>
      <c r="K28" s="127">
        <v>45900</v>
      </c>
      <c r="L28" s="130">
        <v>0</v>
      </c>
      <c r="M28" s="128" t="s">
        <v>191</v>
      </c>
      <c r="N28" s="124">
        <v>45478</v>
      </c>
      <c r="O28" s="26">
        <f t="shared" si="4"/>
        <v>213</v>
      </c>
      <c r="P28" s="120">
        <f t="shared" si="0"/>
        <v>0</v>
      </c>
      <c r="Q28" s="120">
        <f t="shared" si="1"/>
        <v>34</v>
      </c>
      <c r="R28" s="53">
        <f t="shared" si="5"/>
        <v>175</v>
      </c>
      <c r="S28" s="26">
        <f t="shared" si="2"/>
        <v>34</v>
      </c>
      <c r="T28" s="78">
        <f ca="1">IF(Table1[[#This Row],[STATUS]]="Selesai",0,ROUNDUP(Table1[[#This Row],[PLAN END]]-NOW(),0))</f>
        <v>-206</v>
      </c>
      <c r="U28" s="78">
        <v>2.3371433481226382E-2</v>
      </c>
    </row>
    <row r="29" spans="1:21" x14ac:dyDescent="0.25">
      <c r="A29" s="21">
        <v>3</v>
      </c>
      <c r="B29" s="22" t="s">
        <v>90</v>
      </c>
      <c r="C29" s="22" t="s">
        <v>26</v>
      </c>
      <c r="D29" s="25" t="s">
        <v>52</v>
      </c>
      <c r="E29" s="24" t="s">
        <v>53</v>
      </c>
      <c r="F29" s="27" t="s">
        <v>53</v>
      </c>
      <c r="G29" s="24" t="str">
        <f t="shared" si="3"/>
        <v>PROJECT 1 A PEKERJAAN ELEKTRIKALGENERAL</v>
      </c>
      <c r="H29" s="121" t="str">
        <f>VLOOKUP(Table1[[#This Row],[% COMPLETE]],$W$2:$X$5,2,1)</f>
        <v>LOW</v>
      </c>
      <c r="I29" s="123">
        <v>45670</v>
      </c>
      <c r="J29" s="123">
        <v>45837</v>
      </c>
      <c r="K29" s="127">
        <v>45900</v>
      </c>
      <c r="L29" s="130">
        <v>4.7800000000000002E-2</v>
      </c>
      <c r="M29" s="128" t="s">
        <v>191</v>
      </c>
      <c r="N29" s="124">
        <v>45478</v>
      </c>
      <c r="O29" s="26">
        <f t="shared" si="4"/>
        <v>192</v>
      </c>
      <c r="P29" s="120">
        <f t="shared" si="0"/>
        <v>7.9826000000000006</v>
      </c>
      <c r="Q29" s="120">
        <f t="shared" si="1"/>
        <v>159.01740000000001</v>
      </c>
      <c r="R29" s="53">
        <f t="shared" si="5"/>
        <v>63</v>
      </c>
      <c r="S29" s="26">
        <f t="shared" si="2"/>
        <v>167</v>
      </c>
      <c r="T29" s="78">
        <f ca="1">IF(Table1[[#This Row],[STATUS]]="Selesai",0,ROUNDUP(Table1[[#This Row],[PLAN END]]-NOW(),0))</f>
        <v>-94</v>
      </c>
      <c r="U29" s="78">
        <v>2.9187755059895788</v>
      </c>
    </row>
    <row r="30" spans="1:21" x14ac:dyDescent="0.25">
      <c r="A30" s="21">
        <v>3</v>
      </c>
      <c r="B30" s="22" t="s">
        <v>90</v>
      </c>
      <c r="C30" s="22" t="s">
        <v>26</v>
      </c>
      <c r="D30" s="25" t="s">
        <v>52</v>
      </c>
      <c r="E30" s="24" t="s">
        <v>48</v>
      </c>
      <c r="F30" s="23" t="s">
        <v>54</v>
      </c>
      <c r="G30" s="24" t="str">
        <f t="shared" si="3"/>
        <v>PROJECT 1 A PEKERJAAN ELEKTRIKALRESEARCH CENTER ROOM &amp; SWI‐</v>
      </c>
      <c r="H30" s="121" t="str">
        <f>VLOOKUP(Table1[[#This Row],[% COMPLETE]],$W$2:$X$5,2,1)</f>
        <v>LOW</v>
      </c>
      <c r="I30" s="123">
        <v>45733</v>
      </c>
      <c r="J30" s="123">
        <v>45872</v>
      </c>
      <c r="K30" s="127">
        <v>45900</v>
      </c>
      <c r="L30" s="130">
        <v>0</v>
      </c>
      <c r="M30" s="128" t="s">
        <v>191</v>
      </c>
      <c r="N30" s="124">
        <v>45478</v>
      </c>
      <c r="O30" s="26">
        <f t="shared" si="4"/>
        <v>255</v>
      </c>
      <c r="P30" s="120">
        <f t="shared" si="0"/>
        <v>0</v>
      </c>
      <c r="Q30" s="120">
        <f t="shared" si="1"/>
        <v>139</v>
      </c>
      <c r="R30" s="53">
        <f t="shared" si="5"/>
        <v>28</v>
      </c>
      <c r="S30" s="26">
        <f t="shared" si="2"/>
        <v>139</v>
      </c>
      <c r="T30" s="78">
        <f ca="1">IF(Table1[[#This Row],[STATUS]]="Selesai",0,ROUNDUP(Table1[[#This Row],[PLAN END]]-NOW(),0))</f>
        <v>-59</v>
      </c>
      <c r="U30" s="78">
        <v>0.11596582079047627</v>
      </c>
    </row>
    <row r="31" spans="1:21" x14ac:dyDescent="0.25">
      <c r="A31" s="21">
        <v>3</v>
      </c>
      <c r="B31" s="22" t="s">
        <v>90</v>
      </c>
      <c r="C31" s="22" t="s">
        <v>26</v>
      </c>
      <c r="D31" s="25" t="s">
        <v>52</v>
      </c>
      <c r="E31" s="24" t="s">
        <v>48</v>
      </c>
      <c r="F31" s="23" t="s">
        <v>55</v>
      </c>
      <c r="G31" s="24" t="str">
        <f t="shared" si="3"/>
        <v>PROJECT 1 A PEKERJAAN ELEKTRIKALCONTROL ROOM &amp; BLOWER HOUSE 1 s/d 4</v>
      </c>
      <c r="H31" s="121" t="str">
        <f>VLOOKUP(Table1[[#This Row],[% COMPLETE]],$W$2:$X$5,2,1)</f>
        <v>LOW</v>
      </c>
      <c r="I31" s="123">
        <v>45712</v>
      </c>
      <c r="J31" s="123">
        <v>45774</v>
      </c>
      <c r="K31" s="127">
        <v>45900</v>
      </c>
      <c r="L31" s="130">
        <v>0</v>
      </c>
      <c r="M31" s="128" t="s">
        <v>191</v>
      </c>
      <c r="N31" s="124">
        <v>45478</v>
      </c>
      <c r="O31" s="26">
        <f t="shared" si="4"/>
        <v>234</v>
      </c>
      <c r="P31" s="120">
        <f t="shared" si="0"/>
        <v>0</v>
      </c>
      <c r="Q31" s="120">
        <f t="shared" si="1"/>
        <v>62</v>
      </c>
      <c r="R31" s="53">
        <f t="shared" si="5"/>
        <v>126</v>
      </c>
      <c r="S31" s="26">
        <f t="shared" si="2"/>
        <v>62</v>
      </c>
      <c r="T31" s="78">
        <f ca="1">IF(Table1[[#This Row],[STATUS]]="Selesai",0,ROUNDUP(Table1[[#This Row],[PLAN END]]-NOW(),0))</f>
        <v>-157</v>
      </c>
      <c r="U31" s="78">
        <v>8.1747544717989548E-2</v>
      </c>
    </row>
    <row r="32" spans="1:21" x14ac:dyDescent="0.25">
      <c r="A32" s="21">
        <v>3</v>
      </c>
      <c r="B32" s="22" t="s">
        <v>90</v>
      </c>
      <c r="C32" s="22" t="s">
        <v>26</v>
      </c>
      <c r="D32" s="25" t="s">
        <v>52</v>
      </c>
      <c r="E32" s="24" t="s">
        <v>48</v>
      </c>
      <c r="F32" s="23" t="s">
        <v>56</v>
      </c>
      <c r="G32" s="24" t="str">
        <f t="shared" si="3"/>
        <v>PROJECT 1 A PEKERJAAN ELEKTRIKALOPERATOR HOUSE  1 s/d 2</v>
      </c>
      <c r="H32" s="121" t="str">
        <f>VLOOKUP(Table1[[#This Row],[% COMPLETE]],$W$2:$X$5,2,1)</f>
        <v>LOW</v>
      </c>
      <c r="I32" s="123">
        <v>45705</v>
      </c>
      <c r="J32" s="123">
        <v>45725</v>
      </c>
      <c r="K32" s="127">
        <v>45900</v>
      </c>
      <c r="L32" s="130">
        <v>0</v>
      </c>
      <c r="M32" s="128" t="s">
        <v>191</v>
      </c>
      <c r="N32" s="124">
        <v>45478</v>
      </c>
      <c r="O32" s="26">
        <f t="shared" si="4"/>
        <v>227</v>
      </c>
      <c r="P32" s="120">
        <f t="shared" si="0"/>
        <v>0</v>
      </c>
      <c r="Q32" s="120">
        <f t="shared" si="1"/>
        <v>20</v>
      </c>
      <c r="R32" s="53">
        <f t="shared" si="5"/>
        <v>175</v>
      </c>
      <c r="S32" s="26">
        <f t="shared" si="2"/>
        <v>20</v>
      </c>
      <c r="T32" s="78">
        <f ca="1">IF(Table1[[#This Row],[STATUS]]="Selesai",0,ROUNDUP(Table1[[#This Row],[PLAN END]]-NOW(),0))</f>
        <v>-206</v>
      </c>
      <c r="U32" s="78">
        <v>4.396791761852549E-2</v>
      </c>
    </row>
    <row r="33" spans="1:21" x14ac:dyDescent="0.25">
      <c r="A33" s="21">
        <v>3</v>
      </c>
      <c r="B33" s="22" t="s">
        <v>90</v>
      </c>
      <c r="C33" s="22" t="s">
        <v>26</v>
      </c>
      <c r="D33" s="25" t="s">
        <v>52</v>
      </c>
      <c r="E33" s="24" t="s">
        <v>48</v>
      </c>
      <c r="F33" s="23" t="s">
        <v>57</v>
      </c>
      <c r="G33" s="24" t="str">
        <f t="shared" si="3"/>
        <v>PROJECT 1 A PEKERJAAN ELEKTRIKALDEEP WELL PUMP ROOM</v>
      </c>
      <c r="H33" s="121" t="str">
        <f>VLOOKUP(Table1[[#This Row],[% COMPLETE]],$W$2:$X$5,2,1)</f>
        <v>LOW</v>
      </c>
      <c r="I33" s="123">
        <v>45579</v>
      </c>
      <c r="J33" s="123">
        <v>45725</v>
      </c>
      <c r="K33" s="127">
        <v>45900</v>
      </c>
      <c r="L33" s="130">
        <v>0</v>
      </c>
      <c r="M33" s="128" t="s">
        <v>191</v>
      </c>
      <c r="N33" s="124">
        <v>45478</v>
      </c>
      <c r="O33" s="26">
        <f t="shared" si="4"/>
        <v>101</v>
      </c>
      <c r="P33" s="120">
        <f t="shared" si="0"/>
        <v>0</v>
      </c>
      <c r="Q33" s="120">
        <f t="shared" si="1"/>
        <v>146</v>
      </c>
      <c r="R33" s="53">
        <f t="shared" si="5"/>
        <v>175</v>
      </c>
      <c r="S33" s="26">
        <f t="shared" si="2"/>
        <v>146</v>
      </c>
      <c r="T33" s="78">
        <f ca="1">IF(Table1[[#This Row],[STATUS]]="Selesai",0,ROUNDUP(Table1[[#This Row],[PLAN END]]-NOW(),0))</f>
        <v>-206</v>
      </c>
      <c r="U33" s="78">
        <v>1.2091683970173784E-2</v>
      </c>
    </row>
    <row r="34" spans="1:21" x14ac:dyDescent="0.25">
      <c r="A34" s="21">
        <v>3</v>
      </c>
      <c r="B34" s="22" t="s">
        <v>90</v>
      </c>
      <c r="C34" s="22" t="s">
        <v>26</v>
      </c>
      <c r="D34" s="25" t="s">
        <v>52</v>
      </c>
      <c r="E34" s="24" t="s">
        <v>48</v>
      </c>
      <c r="F34" s="23" t="s">
        <v>49</v>
      </c>
      <c r="G34" s="24" t="str">
        <f t="shared" si="3"/>
        <v>PROJECT 1 A PEKERJAAN ELEKTRIKALPOWER HOUSE</v>
      </c>
      <c r="H34" s="121" t="str">
        <f>VLOOKUP(Table1[[#This Row],[% COMPLETE]],$W$2:$X$5,2,1)</f>
        <v>LOW</v>
      </c>
      <c r="I34" s="123">
        <v>45649</v>
      </c>
      <c r="J34" s="123">
        <v>45683</v>
      </c>
      <c r="K34" s="127">
        <v>45900</v>
      </c>
      <c r="L34" s="130">
        <v>0.1056</v>
      </c>
      <c r="M34" s="128" t="s">
        <v>191</v>
      </c>
      <c r="N34" s="124">
        <v>45478</v>
      </c>
      <c r="O34" s="26">
        <f t="shared" si="4"/>
        <v>171</v>
      </c>
      <c r="P34" s="120">
        <f t="shared" ref="P34:P65" si="6">$L34*$S34</f>
        <v>3.5903999999999998</v>
      </c>
      <c r="Q34" s="120">
        <f t="shared" ref="Q34:Q65" si="7">S34-P34</f>
        <v>30.409600000000001</v>
      </c>
      <c r="R34" s="53">
        <f t="shared" si="5"/>
        <v>217</v>
      </c>
      <c r="S34" s="26">
        <f t="shared" ref="S34:S66" si="8">IF(ISBLANK(J34),0,J34-I34)</f>
        <v>34</v>
      </c>
      <c r="T34" s="78">
        <f ca="1">IF(Table1[[#This Row],[STATUS]]="Selesai",0,ROUNDUP(Table1[[#This Row],[PLAN END]]-NOW(),0))</f>
        <v>-248</v>
      </c>
      <c r="U34" s="78">
        <v>2.2129086244257725</v>
      </c>
    </row>
    <row r="35" spans="1:21" x14ac:dyDescent="0.25">
      <c r="A35" s="21">
        <v>3</v>
      </c>
      <c r="B35" s="22" t="s">
        <v>90</v>
      </c>
      <c r="C35" s="22" t="s">
        <v>26</v>
      </c>
      <c r="D35" s="25" t="s">
        <v>52</v>
      </c>
      <c r="E35" s="24" t="s">
        <v>58</v>
      </c>
      <c r="F35" s="23" t="s">
        <v>59</v>
      </c>
      <c r="G35" s="24" t="str">
        <f t="shared" si="3"/>
        <v>PROJECT 1 A PEKERJAAN ELEKTRIKALGENERAL AREA POND</v>
      </c>
      <c r="H35" s="121" t="str">
        <f>VLOOKUP(Table1[[#This Row],[% COMPLETE]],$W$2:$X$5,2,1)</f>
        <v>LOW</v>
      </c>
      <c r="I35" s="123">
        <v>45698</v>
      </c>
      <c r="J35" s="123">
        <v>45788</v>
      </c>
      <c r="K35" s="127">
        <v>45900</v>
      </c>
      <c r="L35" s="130">
        <v>0.21909999999999999</v>
      </c>
      <c r="M35" s="128" t="s">
        <v>191</v>
      </c>
      <c r="N35" s="124">
        <v>45478</v>
      </c>
      <c r="O35" s="26">
        <f t="shared" si="4"/>
        <v>220</v>
      </c>
      <c r="P35" s="120">
        <f t="shared" si="6"/>
        <v>19.718999999999998</v>
      </c>
      <c r="Q35" s="120">
        <f t="shared" si="7"/>
        <v>70.281000000000006</v>
      </c>
      <c r="R35" s="53">
        <f t="shared" si="5"/>
        <v>112</v>
      </c>
      <c r="S35" s="26">
        <f t="shared" si="8"/>
        <v>90</v>
      </c>
      <c r="T35" s="78">
        <f ca="1">IF(Table1[[#This Row],[STATUS]]="Selesai",0,ROUNDUP(Table1[[#This Row],[PLAN END]]-NOW(),0))</f>
        <v>-143</v>
      </c>
      <c r="U35" s="78">
        <v>0.7163956909384217</v>
      </c>
    </row>
    <row r="36" spans="1:21" x14ac:dyDescent="0.25">
      <c r="A36" s="21">
        <v>3</v>
      </c>
      <c r="B36" s="22" t="s">
        <v>90</v>
      </c>
      <c r="C36" s="22" t="s">
        <v>26</v>
      </c>
      <c r="D36" s="25" t="s">
        <v>52</v>
      </c>
      <c r="E36" s="24" t="s">
        <v>58</v>
      </c>
      <c r="F36" s="23" t="s">
        <v>60</v>
      </c>
      <c r="G36" s="24" t="str">
        <f t="shared" si="3"/>
        <v>PROJECT 1 A PEKERJAAN ELEKTRIKALPOND BLOCK 1‐C.1 s/d 2‐C.2 (typical)</v>
      </c>
      <c r="H36" s="121" t="str">
        <f>VLOOKUP(Table1[[#This Row],[% COMPLETE]],$W$2:$X$5,2,1)</f>
        <v>LOW</v>
      </c>
      <c r="I36" s="123">
        <v>45642</v>
      </c>
      <c r="J36" s="123">
        <v>45879</v>
      </c>
      <c r="K36" s="127">
        <v>45900</v>
      </c>
      <c r="L36" s="130">
        <v>0</v>
      </c>
      <c r="M36" s="128" t="s">
        <v>191</v>
      </c>
      <c r="N36" s="124">
        <v>45478</v>
      </c>
      <c r="O36" s="26">
        <f t="shared" si="4"/>
        <v>164</v>
      </c>
      <c r="P36" s="120">
        <f t="shared" si="6"/>
        <v>0</v>
      </c>
      <c r="Q36" s="120">
        <f t="shared" si="7"/>
        <v>237</v>
      </c>
      <c r="R36" s="53">
        <f t="shared" si="5"/>
        <v>21</v>
      </c>
      <c r="S36" s="26">
        <f t="shared" si="8"/>
        <v>237</v>
      </c>
      <c r="T36" s="78">
        <f ca="1">IF(Table1[[#This Row],[STATUS]]="Selesai",0,ROUNDUP(Table1[[#This Row],[PLAN END]]-NOW(),0))</f>
        <v>-52</v>
      </c>
      <c r="U36" s="78">
        <v>2.788276283922893</v>
      </c>
    </row>
    <row r="37" spans="1:21" x14ac:dyDescent="0.25">
      <c r="A37" s="21">
        <v>4</v>
      </c>
      <c r="B37" s="22" t="s">
        <v>90</v>
      </c>
      <c r="C37" s="22" t="s">
        <v>26</v>
      </c>
      <c r="D37" s="23" t="s">
        <v>25</v>
      </c>
      <c r="E37" s="24" t="s">
        <v>53</v>
      </c>
      <c r="F37" s="23" t="s">
        <v>61</v>
      </c>
      <c r="G37" s="24" t="str">
        <f t="shared" si="3"/>
        <v>PROJECT 1 A PEKERJAAN MEKANIKALAIR BERSIH</v>
      </c>
      <c r="H37" s="121" t="str">
        <f>VLOOKUP(Table1[[#This Row],[% COMPLETE]],$W$2:$X$5,2,1)</f>
        <v>HIGH</v>
      </c>
      <c r="I37" s="123">
        <v>45481</v>
      </c>
      <c r="J37" s="123">
        <v>45879</v>
      </c>
      <c r="K37" s="127">
        <v>45900</v>
      </c>
      <c r="L37" s="130">
        <v>0.84599999999999997</v>
      </c>
      <c r="M37" s="128" t="s">
        <v>187</v>
      </c>
      <c r="N37" s="124">
        <v>45478</v>
      </c>
      <c r="O37" s="26">
        <f t="shared" si="4"/>
        <v>3</v>
      </c>
      <c r="P37" s="120">
        <f t="shared" si="6"/>
        <v>336.70799999999997</v>
      </c>
      <c r="Q37" s="120">
        <f t="shared" si="7"/>
        <v>61.29200000000003</v>
      </c>
      <c r="R37" s="53">
        <f t="shared" si="5"/>
        <v>21</v>
      </c>
      <c r="S37" s="26">
        <f t="shared" si="8"/>
        <v>398</v>
      </c>
      <c r="T37" s="78">
        <f ca="1">IF(Table1[[#This Row],[STATUS]]="Selesai",0,ROUNDUP(Table1[[#This Row],[PLAN END]]-NOW(),0))</f>
        <v>-52</v>
      </c>
      <c r="U37" s="78">
        <v>0.24445340046690409</v>
      </c>
    </row>
    <row r="38" spans="1:21" x14ac:dyDescent="0.25">
      <c r="A38" s="21">
        <v>4</v>
      </c>
      <c r="B38" s="22" t="s">
        <v>90</v>
      </c>
      <c r="C38" s="22" t="s">
        <v>26</v>
      </c>
      <c r="D38" s="23" t="s">
        <v>25</v>
      </c>
      <c r="E38" s="24" t="s">
        <v>53</v>
      </c>
      <c r="F38" s="23" t="s">
        <v>62</v>
      </c>
      <c r="G38" s="24" t="str">
        <f t="shared" si="3"/>
        <v>PROJECT 1 A PEKERJAAN MEKANIKALSEA WATER</v>
      </c>
      <c r="H38" s="121" t="str">
        <f>VLOOKUP(Table1[[#This Row],[% COMPLETE]],$W$2:$X$5,2,1)</f>
        <v>MEDIUM</v>
      </c>
      <c r="I38" s="123">
        <v>45754</v>
      </c>
      <c r="J38" s="123">
        <v>45781</v>
      </c>
      <c r="K38" s="127">
        <v>45900</v>
      </c>
      <c r="L38" s="130">
        <v>0.33679999999999999</v>
      </c>
      <c r="M38" s="128" t="s">
        <v>191</v>
      </c>
      <c r="N38" s="124">
        <v>45478</v>
      </c>
      <c r="O38" s="26">
        <f t="shared" si="4"/>
        <v>276</v>
      </c>
      <c r="P38" s="120">
        <f t="shared" si="6"/>
        <v>9.0936000000000003</v>
      </c>
      <c r="Q38" s="120">
        <f t="shared" si="7"/>
        <v>17.906399999999998</v>
      </c>
      <c r="R38" s="53">
        <f t="shared" si="5"/>
        <v>119</v>
      </c>
      <c r="S38" s="26">
        <f t="shared" si="8"/>
        <v>27</v>
      </c>
      <c r="T38" s="78">
        <f ca="1">IF(Table1[[#This Row],[STATUS]]="Selesai",0,ROUNDUP(Table1[[#This Row],[PLAN END]]-NOW(),0))</f>
        <v>-150</v>
      </c>
      <c r="U38" s="78">
        <v>1.3834064445609398</v>
      </c>
    </row>
    <row r="39" spans="1:21" x14ac:dyDescent="0.25">
      <c r="A39" s="21">
        <v>4</v>
      </c>
      <c r="B39" s="22" t="s">
        <v>90</v>
      </c>
      <c r="C39" s="22" t="s">
        <v>26</v>
      </c>
      <c r="D39" s="23" t="s">
        <v>25</v>
      </c>
      <c r="E39" s="24" t="s">
        <v>53</v>
      </c>
      <c r="F39" s="23" t="s">
        <v>63</v>
      </c>
      <c r="G39" s="24" t="str">
        <f t="shared" si="3"/>
        <v>PROJECT 1 A PEKERJAAN MEKANIKALGALIAN &amp; TIMBUNAN PIPA</v>
      </c>
      <c r="H39" s="121" t="str">
        <f>VLOOKUP(Table1[[#This Row],[% COMPLETE]],$W$2:$X$5,2,1)</f>
        <v>LOW</v>
      </c>
      <c r="I39" s="123">
        <v>45754</v>
      </c>
      <c r="J39" s="123">
        <v>45767</v>
      </c>
      <c r="K39" s="127">
        <v>45900</v>
      </c>
      <c r="L39" s="130">
        <v>0</v>
      </c>
      <c r="M39" s="128" t="s">
        <v>191</v>
      </c>
      <c r="N39" s="124">
        <v>45478</v>
      </c>
      <c r="O39" s="26">
        <f t="shared" si="4"/>
        <v>276</v>
      </c>
      <c r="P39" s="120">
        <f t="shared" si="6"/>
        <v>0</v>
      </c>
      <c r="Q39" s="120">
        <f t="shared" si="7"/>
        <v>13</v>
      </c>
      <c r="R39" s="53">
        <f t="shared" si="5"/>
        <v>133</v>
      </c>
      <c r="S39" s="26">
        <f t="shared" si="8"/>
        <v>13</v>
      </c>
      <c r="T39" s="78">
        <f ca="1">IF(Table1[[#This Row],[STATUS]]="Selesai",0,ROUNDUP(Table1[[#This Row],[PLAN END]]-NOW(),0))</f>
        <v>-164</v>
      </c>
      <c r="U39" s="78">
        <v>0.39134230671971154</v>
      </c>
    </row>
    <row r="40" spans="1:21" x14ac:dyDescent="0.25">
      <c r="A40" s="21">
        <v>4</v>
      </c>
      <c r="B40" s="22" t="s">
        <v>90</v>
      </c>
      <c r="C40" s="22" t="s">
        <v>26</v>
      </c>
      <c r="D40" s="23" t="s">
        <v>25</v>
      </c>
      <c r="E40" s="24" t="s">
        <v>48</v>
      </c>
      <c r="F40" s="23" t="s">
        <v>64</v>
      </c>
      <c r="G40" s="24" t="str">
        <f t="shared" si="3"/>
        <v>PROJECT 1 A PEKERJAAN MEKANIKALPOWE HOUSE</v>
      </c>
      <c r="H40" s="121" t="str">
        <f>VLOOKUP(Table1[[#This Row],[% COMPLETE]],$W$2:$X$5,2,1)</f>
        <v>LOW</v>
      </c>
      <c r="I40" s="123">
        <v>45754</v>
      </c>
      <c r="J40" s="123">
        <v>45831</v>
      </c>
      <c r="K40" s="127">
        <v>45900</v>
      </c>
      <c r="L40" s="130">
        <v>4.4999999999999997E-3</v>
      </c>
      <c r="M40" s="128" t="s">
        <v>191</v>
      </c>
      <c r="N40" s="124">
        <v>45478</v>
      </c>
      <c r="O40" s="26">
        <f t="shared" si="4"/>
        <v>276</v>
      </c>
      <c r="P40" s="120">
        <f t="shared" si="6"/>
        <v>0.34649999999999997</v>
      </c>
      <c r="Q40" s="120">
        <f t="shared" si="7"/>
        <v>76.653499999999994</v>
      </c>
      <c r="R40" s="53">
        <f t="shared" si="5"/>
        <v>69</v>
      </c>
      <c r="S40" s="26">
        <f t="shared" si="8"/>
        <v>77</v>
      </c>
      <c r="T40" s="78">
        <f ca="1">IF(Table1[[#This Row],[STATUS]]="Selesai",0,ROUNDUP(Table1[[#This Row],[PLAN END]]-NOW(),0))</f>
        <v>-100</v>
      </c>
      <c r="U40" s="78">
        <v>0.10777677087659648</v>
      </c>
    </row>
    <row r="41" spans="1:21" x14ac:dyDescent="0.25">
      <c r="A41" s="21">
        <v>4</v>
      </c>
      <c r="B41" s="22" t="s">
        <v>90</v>
      </c>
      <c r="C41" s="22" t="s">
        <v>26</v>
      </c>
      <c r="D41" s="23" t="s">
        <v>25</v>
      </c>
      <c r="E41" s="24" t="s">
        <v>48</v>
      </c>
      <c r="F41" s="23" t="s">
        <v>65</v>
      </c>
      <c r="G41" s="24" t="str">
        <f t="shared" si="3"/>
        <v>PROJECT 1 A PEKERJAAN MEKANIKALRESEARCH CENTRE ROOM</v>
      </c>
      <c r="H41" s="121" t="str">
        <f>VLOOKUP(Table1[[#This Row],[% COMPLETE]],$W$2:$X$5,2,1)</f>
        <v>LOW</v>
      </c>
      <c r="I41" s="123">
        <v>45754</v>
      </c>
      <c r="J41" s="123">
        <v>45830</v>
      </c>
      <c r="K41" s="127">
        <v>45900</v>
      </c>
      <c r="L41" s="130">
        <v>8.1500000000000003E-2</v>
      </c>
      <c r="M41" s="128" t="s">
        <v>191</v>
      </c>
      <c r="N41" s="124">
        <v>45478</v>
      </c>
      <c r="O41" s="26">
        <f t="shared" si="4"/>
        <v>276</v>
      </c>
      <c r="P41" s="120">
        <f t="shared" si="6"/>
        <v>6.194</v>
      </c>
      <c r="Q41" s="120">
        <f t="shared" si="7"/>
        <v>69.805999999999997</v>
      </c>
      <c r="R41" s="53">
        <f t="shared" si="5"/>
        <v>70</v>
      </c>
      <c r="S41" s="26">
        <f t="shared" si="8"/>
        <v>76</v>
      </c>
      <c r="T41" s="78">
        <f ca="1">IF(Table1[[#This Row],[STATUS]]="Selesai",0,ROUNDUP(Table1[[#This Row],[PLAN END]]-NOW(),0))</f>
        <v>-101</v>
      </c>
      <c r="U41" s="78">
        <v>8.2318386059768451E-3</v>
      </c>
    </row>
    <row r="42" spans="1:21" x14ac:dyDescent="0.25">
      <c r="A42" s="21">
        <v>4</v>
      </c>
      <c r="B42" s="22" t="s">
        <v>90</v>
      </c>
      <c r="C42" s="22" t="s">
        <v>26</v>
      </c>
      <c r="D42" s="23" t="s">
        <v>25</v>
      </c>
      <c r="E42" s="24" t="s">
        <v>48</v>
      </c>
      <c r="F42" s="23" t="s">
        <v>37</v>
      </c>
      <c r="G42" s="24" t="str">
        <f t="shared" si="3"/>
        <v>PROJECT 1 A PEKERJAAN MEKANIKALIPAL</v>
      </c>
      <c r="H42" s="121" t="str">
        <f>VLOOKUP(Table1[[#This Row],[% COMPLETE]],$W$2:$X$5,2,1)</f>
        <v>LOW</v>
      </c>
      <c r="I42" s="123">
        <v>45544</v>
      </c>
      <c r="J42" s="123">
        <v>45774</v>
      </c>
      <c r="K42" s="127">
        <v>45900</v>
      </c>
      <c r="L42" s="130">
        <v>0.20580000000000001</v>
      </c>
      <c r="M42" s="128" t="s">
        <v>191</v>
      </c>
      <c r="N42" s="124">
        <v>45478</v>
      </c>
      <c r="O42" s="26">
        <f t="shared" si="4"/>
        <v>66</v>
      </c>
      <c r="P42" s="120">
        <f t="shared" si="6"/>
        <v>47.334000000000003</v>
      </c>
      <c r="Q42" s="120">
        <f t="shared" si="7"/>
        <v>182.666</v>
      </c>
      <c r="R42" s="53">
        <f t="shared" si="5"/>
        <v>126</v>
      </c>
      <c r="S42" s="26">
        <f t="shared" si="8"/>
        <v>230</v>
      </c>
      <c r="T42" s="78">
        <f ca="1">IF(Table1[[#This Row],[STATUS]]="Selesai",0,ROUNDUP(Table1[[#This Row],[PLAN END]]-NOW(),0))</f>
        <v>-157</v>
      </c>
      <c r="U42" s="78">
        <v>6.3041469860199054E-2</v>
      </c>
    </row>
    <row r="43" spans="1:21" x14ac:dyDescent="0.25">
      <c r="A43" s="21">
        <v>4</v>
      </c>
      <c r="B43" s="22" t="s">
        <v>90</v>
      </c>
      <c r="C43" s="22" t="s">
        <v>26</v>
      </c>
      <c r="D43" s="23" t="s">
        <v>25</v>
      </c>
      <c r="E43" s="24" t="s">
        <v>48</v>
      </c>
      <c r="F43" s="23" t="s">
        <v>66</v>
      </c>
      <c r="G43" s="24" t="str">
        <f t="shared" si="3"/>
        <v>PROJECT 1 A PEKERJAAN MEKANIKALRESERVOIR SEA WATER INTAKE</v>
      </c>
      <c r="H43" s="121" t="str">
        <f>VLOOKUP(Table1[[#This Row],[% COMPLETE]],$W$2:$X$5,2,1)</f>
        <v>LOW</v>
      </c>
      <c r="I43" s="123">
        <v>45698</v>
      </c>
      <c r="J43" s="123">
        <v>45725</v>
      </c>
      <c r="K43" s="127">
        <v>45900</v>
      </c>
      <c r="L43" s="130">
        <v>0.2019</v>
      </c>
      <c r="M43" s="128" t="s">
        <v>191</v>
      </c>
      <c r="N43" s="124">
        <v>45478</v>
      </c>
      <c r="O43" s="26">
        <f t="shared" si="4"/>
        <v>220</v>
      </c>
      <c r="P43" s="120">
        <f t="shared" si="6"/>
        <v>5.4512999999999998</v>
      </c>
      <c r="Q43" s="120">
        <f t="shared" si="7"/>
        <v>21.5487</v>
      </c>
      <c r="R43" s="53">
        <f t="shared" si="5"/>
        <v>175</v>
      </c>
      <c r="S43" s="26">
        <f t="shared" si="8"/>
        <v>27</v>
      </c>
      <c r="T43" s="78">
        <f ca="1">IF(Table1[[#This Row],[STATUS]]="Selesai",0,ROUNDUP(Table1[[#This Row],[PLAN END]]-NOW(),0))</f>
        <v>-206</v>
      </c>
      <c r="U43" s="78">
        <v>3.5386814494663736E-2</v>
      </c>
    </row>
    <row r="44" spans="1:21" x14ac:dyDescent="0.25">
      <c r="A44" s="21">
        <v>4</v>
      </c>
      <c r="B44" s="22" t="s">
        <v>90</v>
      </c>
      <c r="C44" s="22" t="s">
        <v>26</v>
      </c>
      <c r="D44" s="23" t="s">
        <v>25</v>
      </c>
      <c r="E44" s="24" t="s">
        <v>67</v>
      </c>
      <c r="F44" s="23" t="s">
        <v>70</v>
      </c>
      <c r="G44" s="24" t="str">
        <f t="shared" si="3"/>
        <v>PROJECT 1 A PEKERJAAN MEKANIKALNURSERY POND (4 UNIT)</v>
      </c>
      <c r="H44" s="121" t="str">
        <f>VLOOKUP(Table1[[#This Row],[% COMPLETE]],$W$2:$X$5,2,1)</f>
        <v>LOW</v>
      </c>
      <c r="I44" s="123">
        <v>45642</v>
      </c>
      <c r="J44" s="123">
        <v>45830</v>
      </c>
      <c r="K44" s="127">
        <v>45900</v>
      </c>
      <c r="L44" s="130">
        <v>0.2301</v>
      </c>
      <c r="M44" s="128" t="s">
        <v>191</v>
      </c>
      <c r="N44" s="124">
        <v>45478</v>
      </c>
      <c r="O44" s="26">
        <f t="shared" si="4"/>
        <v>164</v>
      </c>
      <c r="P44" s="120">
        <f t="shared" si="6"/>
        <v>43.258800000000001</v>
      </c>
      <c r="Q44" s="120">
        <f t="shared" si="7"/>
        <v>144.74119999999999</v>
      </c>
      <c r="R44" s="53">
        <f t="shared" si="5"/>
        <v>70</v>
      </c>
      <c r="S44" s="26">
        <f t="shared" si="8"/>
        <v>188</v>
      </c>
      <c r="T44" s="78">
        <f ca="1">IF(Table1[[#This Row],[STATUS]]="Selesai",0,ROUNDUP(Table1[[#This Row],[PLAN END]]-NOW(),0))</f>
        <v>-101</v>
      </c>
      <c r="U44" s="78">
        <v>0.58542108403682003</v>
      </c>
    </row>
    <row r="45" spans="1:21" x14ac:dyDescent="0.25">
      <c r="A45" s="21">
        <v>4</v>
      </c>
      <c r="B45" s="22" t="s">
        <v>90</v>
      </c>
      <c r="C45" s="22" t="s">
        <v>26</v>
      </c>
      <c r="D45" s="23" t="s">
        <v>25</v>
      </c>
      <c r="E45" s="24" t="s">
        <v>67</v>
      </c>
      <c r="F45" s="23" t="s">
        <v>68</v>
      </c>
      <c r="G45" s="24" t="str">
        <f t="shared" si="3"/>
        <v>PROJECT 1 A PEKERJAAN MEKANIKALMAIN POND (12 UNIT)</v>
      </c>
      <c r="H45" s="121" t="str">
        <f>VLOOKUP(Table1[[#This Row],[% COMPLETE]],$W$2:$X$5,2,1)</f>
        <v>MEDIUM</v>
      </c>
      <c r="I45" s="123">
        <v>45481</v>
      </c>
      <c r="J45" s="123">
        <v>45816</v>
      </c>
      <c r="K45" s="127">
        <v>45900</v>
      </c>
      <c r="L45" s="130">
        <v>0.37669999999999998</v>
      </c>
      <c r="M45" s="128" t="s">
        <v>191</v>
      </c>
      <c r="N45" s="124">
        <v>45478</v>
      </c>
      <c r="O45" s="26">
        <f t="shared" si="4"/>
        <v>3</v>
      </c>
      <c r="P45" s="120">
        <f t="shared" si="6"/>
        <v>126.19449999999999</v>
      </c>
      <c r="Q45" s="120">
        <f t="shared" si="7"/>
        <v>208.80549999999999</v>
      </c>
      <c r="R45" s="53">
        <f t="shared" si="5"/>
        <v>84</v>
      </c>
      <c r="S45" s="26">
        <f t="shared" si="8"/>
        <v>335</v>
      </c>
      <c r="T45" s="78">
        <f ca="1">IF(Table1[[#This Row],[STATUS]]="Selesai",0,ROUNDUP(Table1[[#This Row],[PLAN END]]-NOW(),0))</f>
        <v>-115</v>
      </c>
      <c r="U45" s="78">
        <v>18.96429322855024</v>
      </c>
    </row>
    <row r="46" spans="1:21" x14ac:dyDescent="0.25">
      <c r="A46" s="21">
        <v>4</v>
      </c>
      <c r="B46" s="22" t="s">
        <v>90</v>
      </c>
      <c r="C46" s="22" t="s">
        <v>26</v>
      </c>
      <c r="D46" s="23" t="s">
        <v>25</v>
      </c>
      <c r="E46" s="24" t="s">
        <v>67</v>
      </c>
      <c r="F46" s="23" t="s">
        <v>69</v>
      </c>
      <c r="G46" s="24" t="str">
        <f t="shared" si="3"/>
        <v>PROJECT 1 A PEKERJAAN MEKANIKALPROBIOTIK P[OND (4 UNIT)</v>
      </c>
      <c r="H46" s="121" t="str">
        <f>VLOOKUP(Table1[[#This Row],[% COMPLETE]],$W$2:$X$5,2,1)</f>
        <v>LOW</v>
      </c>
      <c r="I46" s="123">
        <v>45670</v>
      </c>
      <c r="J46" s="123">
        <v>45725</v>
      </c>
      <c r="K46" s="127">
        <v>45900</v>
      </c>
      <c r="L46" s="130">
        <v>7.6799999999999993E-2</v>
      </c>
      <c r="M46" s="128" t="s">
        <v>191</v>
      </c>
      <c r="N46" s="124">
        <v>45478</v>
      </c>
      <c r="O46" s="26">
        <f t="shared" si="4"/>
        <v>192</v>
      </c>
      <c r="P46" s="120">
        <f t="shared" si="6"/>
        <v>4.2239999999999993</v>
      </c>
      <c r="Q46" s="120">
        <f t="shared" si="7"/>
        <v>50.776000000000003</v>
      </c>
      <c r="R46" s="53">
        <f t="shared" si="5"/>
        <v>175</v>
      </c>
      <c r="S46" s="26">
        <f t="shared" si="8"/>
        <v>55</v>
      </c>
      <c r="T46" s="78">
        <f ca="1">IF(Table1[[#This Row],[STATUS]]="Selesai",0,ROUNDUP(Table1[[#This Row],[PLAN END]]-NOW(),0))</f>
        <v>-206</v>
      </c>
      <c r="U46" s="78">
        <v>2.1882553326908354E-2</v>
      </c>
    </row>
    <row r="47" spans="1:21" x14ac:dyDescent="0.25">
      <c r="A47" s="21">
        <v>4</v>
      </c>
      <c r="B47" s="22" t="s">
        <v>90</v>
      </c>
      <c r="C47" s="22" t="s">
        <v>26</v>
      </c>
      <c r="D47" s="23" t="s">
        <v>25</v>
      </c>
      <c r="E47" s="24" t="s">
        <v>67</v>
      </c>
      <c r="F47" s="23" t="s">
        <v>71</v>
      </c>
      <c r="G47" s="24" t="str">
        <f t="shared" si="3"/>
        <v>PROJECT 1 A PEKERJAAN MEKANIKALSKIMMER POND (4 UNIT)</v>
      </c>
      <c r="H47" s="121" t="str">
        <f>VLOOKUP(Table1[[#This Row],[% COMPLETE]],$W$2:$X$5,2,1)</f>
        <v>MEDIUM</v>
      </c>
      <c r="I47" s="123">
        <v>45670</v>
      </c>
      <c r="J47" s="123">
        <v>45697</v>
      </c>
      <c r="K47" s="127">
        <v>45900</v>
      </c>
      <c r="L47" s="130">
        <v>0.44629999999999997</v>
      </c>
      <c r="M47" s="128" t="s">
        <v>191</v>
      </c>
      <c r="N47" s="124">
        <v>45478</v>
      </c>
      <c r="O47" s="26">
        <f t="shared" si="4"/>
        <v>192</v>
      </c>
      <c r="P47" s="120">
        <f t="shared" si="6"/>
        <v>12.050099999999999</v>
      </c>
      <c r="Q47" s="120">
        <f t="shared" si="7"/>
        <v>14.949900000000001</v>
      </c>
      <c r="R47" s="53">
        <f t="shared" si="5"/>
        <v>203</v>
      </c>
      <c r="S47" s="26">
        <f t="shared" si="8"/>
        <v>27</v>
      </c>
      <c r="T47" s="78">
        <f ca="1">IF(Table1[[#This Row],[STATUS]]="Selesai",0,ROUNDUP(Table1[[#This Row],[PLAN END]]-NOW(),0))</f>
        <v>-234</v>
      </c>
      <c r="U47" s="78">
        <v>0.10433791562790558</v>
      </c>
    </row>
    <row r="48" spans="1:21" x14ac:dyDescent="0.25">
      <c r="A48" s="21">
        <v>4</v>
      </c>
      <c r="B48" s="22" t="s">
        <v>90</v>
      </c>
      <c r="C48" s="22" t="s">
        <v>26</v>
      </c>
      <c r="D48" s="23" t="s">
        <v>25</v>
      </c>
      <c r="E48" s="24" t="s">
        <v>67</v>
      </c>
      <c r="F48" s="23" t="s">
        <v>72</v>
      </c>
      <c r="G48" s="24" t="str">
        <f t="shared" si="3"/>
        <v>PROJECT 1 A PEKERJAAN MEKANIKALCONTROL ROOM (4 UNIT)</v>
      </c>
      <c r="H48" s="121" t="str">
        <f>VLOOKUP(Table1[[#This Row],[% COMPLETE]],$W$2:$X$5,2,1)</f>
        <v>LOW</v>
      </c>
      <c r="I48" s="123">
        <v>45698</v>
      </c>
      <c r="J48" s="123">
        <v>45774</v>
      </c>
      <c r="K48" s="127">
        <v>45900</v>
      </c>
      <c r="L48" s="130">
        <v>0</v>
      </c>
      <c r="M48" s="128" t="s">
        <v>191</v>
      </c>
      <c r="N48" s="124">
        <v>45478</v>
      </c>
      <c r="O48" s="26">
        <f t="shared" si="4"/>
        <v>220</v>
      </c>
      <c r="P48" s="120">
        <f t="shared" si="6"/>
        <v>0</v>
      </c>
      <c r="Q48" s="120">
        <f t="shared" si="7"/>
        <v>76</v>
      </c>
      <c r="R48" s="53">
        <f t="shared" si="5"/>
        <v>126</v>
      </c>
      <c r="S48" s="26">
        <f t="shared" si="8"/>
        <v>76</v>
      </c>
      <c r="T48" s="78">
        <f ca="1">IF(Table1[[#This Row],[STATUS]]="Selesai",0,ROUNDUP(Table1[[#This Row],[PLAN END]]-NOW(),0))</f>
        <v>-157</v>
      </c>
      <c r="U48" s="78">
        <v>1.6500421520262731</v>
      </c>
    </row>
    <row r="49" spans="1:21" x14ac:dyDescent="0.25">
      <c r="A49" s="21">
        <v>4</v>
      </c>
      <c r="B49" s="22" t="s">
        <v>90</v>
      </c>
      <c r="C49" s="22" t="s">
        <v>26</v>
      </c>
      <c r="D49" s="23" t="s">
        <v>25</v>
      </c>
      <c r="E49" s="24" t="s">
        <v>67</v>
      </c>
      <c r="F49" s="23" t="s">
        <v>73</v>
      </c>
      <c r="G49" s="24" t="str">
        <f t="shared" si="3"/>
        <v>PROJECT 1 A PEKERJAAN MEKANIKALOPERATOR HOUSE (2 UNIT)</v>
      </c>
      <c r="H49" s="121" t="str">
        <f>VLOOKUP(Table1[[#This Row],[% COMPLETE]],$W$2:$X$5,2,1)</f>
        <v>LOW</v>
      </c>
      <c r="I49" s="123">
        <v>45754</v>
      </c>
      <c r="J49" s="123">
        <v>45823</v>
      </c>
      <c r="K49" s="127">
        <v>45900</v>
      </c>
      <c r="L49" s="130">
        <v>0</v>
      </c>
      <c r="M49" s="128" t="s">
        <v>191</v>
      </c>
      <c r="N49" s="124">
        <v>45478</v>
      </c>
      <c r="O49" s="26">
        <f t="shared" si="4"/>
        <v>276</v>
      </c>
      <c r="P49" s="120">
        <f t="shared" si="6"/>
        <v>0</v>
      </c>
      <c r="Q49" s="120">
        <f t="shared" si="7"/>
        <v>69</v>
      </c>
      <c r="R49" s="53">
        <f t="shared" si="5"/>
        <v>77</v>
      </c>
      <c r="S49" s="26">
        <f t="shared" si="8"/>
        <v>69</v>
      </c>
      <c r="T49" s="78">
        <f ca="1">IF(Table1[[#This Row],[STATUS]]="Selesai",0,ROUNDUP(Table1[[#This Row],[PLAN END]]-NOW(),0))</f>
        <v>-108</v>
      </c>
      <c r="U49" s="78">
        <v>1.4876499045579906E-2</v>
      </c>
    </row>
    <row r="50" spans="1:21" x14ac:dyDescent="0.25">
      <c r="A50" s="21">
        <v>4</v>
      </c>
      <c r="B50" s="22" t="s">
        <v>90</v>
      </c>
      <c r="C50" s="22" t="s">
        <v>26</v>
      </c>
      <c r="D50" s="23" t="s">
        <v>25</v>
      </c>
      <c r="E50" s="24" t="s">
        <v>67</v>
      </c>
      <c r="F50" s="23" t="s">
        <v>74</v>
      </c>
      <c r="G50" s="24" t="str">
        <f t="shared" si="3"/>
        <v>PROJECT 1 A PEKERJAAN MEKANIKALGALIAN &amp; TIM BUNAN PIPA (4 AREA)</v>
      </c>
      <c r="H50" s="121" t="str">
        <f>VLOOKUP(Table1[[#This Row],[% COMPLETE]],$W$2:$X$5,2,1)</f>
        <v>LOW</v>
      </c>
      <c r="I50" s="123">
        <v>45782</v>
      </c>
      <c r="J50" s="123">
        <v>45837</v>
      </c>
      <c r="K50" s="127">
        <v>45900</v>
      </c>
      <c r="L50" s="130">
        <v>7.2700000000000001E-2</v>
      </c>
      <c r="M50" s="128" t="s">
        <v>191</v>
      </c>
      <c r="N50" s="124">
        <v>45478</v>
      </c>
      <c r="O50" s="26">
        <f t="shared" si="4"/>
        <v>304</v>
      </c>
      <c r="P50" s="120">
        <f t="shared" si="6"/>
        <v>3.9984999999999999</v>
      </c>
      <c r="Q50" s="120">
        <f t="shared" si="7"/>
        <v>51.0015</v>
      </c>
      <c r="R50" s="53">
        <f t="shared" si="5"/>
        <v>63</v>
      </c>
      <c r="S50" s="26">
        <f t="shared" si="8"/>
        <v>55</v>
      </c>
      <c r="T50" s="78">
        <f ca="1">IF(Table1[[#This Row],[STATUS]]="Selesai",0,ROUNDUP(Table1[[#This Row],[PLAN END]]-NOW(),0))</f>
        <v>-94</v>
      </c>
      <c r="U50" s="78">
        <v>6.7954571404563111E-2</v>
      </c>
    </row>
    <row r="51" spans="1:21" x14ac:dyDescent="0.25">
      <c r="A51" s="21">
        <v>4</v>
      </c>
      <c r="B51" s="22" t="s">
        <v>90</v>
      </c>
      <c r="C51" s="22" t="s">
        <v>26</v>
      </c>
      <c r="D51" s="23" t="s">
        <v>25</v>
      </c>
      <c r="E51" s="24" t="s">
        <v>42</v>
      </c>
      <c r="F51" s="23" t="s">
        <v>75</v>
      </c>
      <c r="G51" s="24" t="str">
        <f t="shared" si="3"/>
        <v>PROJECT 1 A PEKERJAAN MEKANIKALTRESTLE RESEARCH CENTRE ROOM &amp; PLATFORM SWI</v>
      </c>
      <c r="H51" s="121" t="str">
        <f>VLOOKUP(Table1[[#This Row],[% COMPLETE]],$W$2:$X$5,2,1)</f>
        <v>LOW</v>
      </c>
      <c r="I51" s="123">
        <v>45698</v>
      </c>
      <c r="J51" s="123">
        <v>45725</v>
      </c>
      <c r="K51" s="127">
        <v>45900</v>
      </c>
      <c r="L51" s="130">
        <v>9.7999999999999997E-3</v>
      </c>
      <c r="M51" s="128" t="s">
        <v>191</v>
      </c>
      <c r="N51" s="124">
        <v>45478</v>
      </c>
      <c r="O51" s="26">
        <f t="shared" si="4"/>
        <v>220</v>
      </c>
      <c r="P51" s="120">
        <f t="shared" si="6"/>
        <v>0.2646</v>
      </c>
      <c r="Q51" s="120">
        <f t="shared" si="7"/>
        <v>26.735399999999998</v>
      </c>
      <c r="R51" s="53">
        <f t="shared" si="5"/>
        <v>175</v>
      </c>
      <c r="S51" s="26">
        <f t="shared" si="8"/>
        <v>27</v>
      </c>
      <c r="T51" s="78">
        <f ca="1">IF(Table1[[#This Row],[STATUS]]="Selesai",0,ROUNDUP(Table1[[#This Row],[PLAN END]]-NOW(),0))</f>
        <v>-206</v>
      </c>
      <c r="U51" s="78">
        <v>0.24341470950651456</v>
      </c>
    </row>
    <row r="52" spans="1:21" s="145" customFormat="1" ht="13.8" customHeight="1" x14ac:dyDescent="0.25">
      <c r="A52" s="131">
        <v>1</v>
      </c>
      <c r="B52" s="132" t="s">
        <v>89</v>
      </c>
      <c r="C52" s="133" t="s">
        <v>88</v>
      </c>
      <c r="D52" s="134" t="s">
        <v>27</v>
      </c>
      <c r="E52" s="132" t="s">
        <v>53</v>
      </c>
      <c r="F52" s="135" t="s">
        <v>53</v>
      </c>
      <c r="G52" s="132" t="str">
        <f t="shared" si="3"/>
        <v>PROJECT 1 BPEKERJAAN STRUKTURGENERAL</v>
      </c>
      <c r="H52" s="136" t="str">
        <f>VLOOKUP(Table1[[#This Row],[% COMPLETE]],$W$2:$X$5,2,1)</f>
        <v>MEDIUM</v>
      </c>
      <c r="I52" s="137">
        <v>45516</v>
      </c>
      <c r="J52" s="137">
        <v>45942</v>
      </c>
      <c r="K52" s="138">
        <v>45900</v>
      </c>
      <c r="L52" s="139">
        <v>0.58089999999999997</v>
      </c>
      <c r="M52" s="128" t="s">
        <v>187</v>
      </c>
      <c r="N52" s="140">
        <v>45505</v>
      </c>
      <c r="O52" s="141">
        <f t="shared" si="4"/>
        <v>11</v>
      </c>
      <c r="P52" s="142">
        <f t="shared" si="6"/>
        <v>247.46339999999998</v>
      </c>
      <c r="Q52" s="142">
        <f t="shared" si="7"/>
        <v>178.53660000000002</v>
      </c>
      <c r="R52" s="143">
        <f t="shared" si="5"/>
        <v>-42</v>
      </c>
      <c r="S52" s="141">
        <f t="shared" si="8"/>
        <v>426</v>
      </c>
      <c r="T52" s="144">
        <f ca="1">IF(Table1[[#This Row],[STATUS]]="Selesai",0,ROUNDUP(Table1[[#This Row],[PLAN END]]-NOW(),0))</f>
        <v>12</v>
      </c>
      <c r="U52" s="144">
        <v>0</v>
      </c>
    </row>
    <row r="53" spans="1:21" s="145" customFormat="1" ht="13.8" customHeight="1" x14ac:dyDescent="0.25">
      <c r="A53" s="131">
        <v>1</v>
      </c>
      <c r="B53" s="132" t="s">
        <v>89</v>
      </c>
      <c r="C53" s="133" t="s">
        <v>88</v>
      </c>
      <c r="D53" s="134" t="s">
        <v>27</v>
      </c>
      <c r="E53" s="132" t="s">
        <v>48</v>
      </c>
      <c r="F53" s="134" t="s">
        <v>91</v>
      </c>
      <c r="G53" s="132" t="str">
        <f t="shared" si="3"/>
        <v>PROJECT 1 BPEKERJAAN STRUKTURGUARD HOUSE 1</v>
      </c>
      <c r="H53" s="136" t="str">
        <f>VLOOKUP(Table1[[#This Row],[% COMPLETE]],$W$2:$X$5,2,1)</f>
        <v>HIGH</v>
      </c>
      <c r="I53" s="137">
        <v>45516</v>
      </c>
      <c r="J53" s="137">
        <v>45942</v>
      </c>
      <c r="K53" s="138">
        <v>45900</v>
      </c>
      <c r="L53" s="139">
        <v>1</v>
      </c>
      <c r="M53" s="128" t="s">
        <v>188</v>
      </c>
      <c r="N53" s="140">
        <v>45505</v>
      </c>
      <c r="O53" s="141">
        <f t="shared" si="4"/>
        <v>11</v>
      </c>
      <c r="P53" s="142">
        <f t="shared" si="6"/>
        <v>426</v>
      </c>
      <c r="Q53" s="142">
        <f t="shared" si="7"/>
        <v>0</v>
      </c>
      <c r="R53" s="143">
        <f t="shared" si="5"/>
        <v>-42</v>
      </c>
      <c r="S53" s="141">
        <f t="shared" si="8"/>
        <v>426</v>
      </c>
      <c r="T53" s="144">
        <f ca="1">IF(Table1[[#This Row],[STATUS]]="Selesai",0,ROUNDUP(Table1[[#This Row],[PLAN END]]-NOW(),0))</f>
        <v>0</v>
      </c>
      <c r="U53" s="144">
        <v>0</v>
      </c>
    </row>
    <row r="54" spans="1:21" s="145" customFormat="1" ht="13.8" customHeight="1" x14ac:dyDescent="0.25">
      <c r="A54" s="131">
        <v>1</v>
      </c>
      <c r="B54" s="132" t="s">
        <v>89</v>
      </c>
      <c r="C54" s="133" t="s">
        <v>88</v>
      </c>
      <c r="D54" s="134" t="s">
        <v>27</v>
      </c>
      <c r="E54" s="132" t="s">
        <v>48</v>
      </c>
      <c r="F54" s="134" t="s">
        <v>92</v>
      </c>
      <c r="G54" s="132" t="str">
        <f t="shared" si="3"/>
        <v>PROJECT 1 BPEKERJAAN STRUKTURGUARD HOUSE 2</v>
      </c>
      <c r="H54" s="136" t="str">
        <f>VLOOKUP(Table1[[#This Row],[% COMPLETE]],$W$2:$X$5,2,1)</f>
        <v>LOW</v>
      </c>
      <c r="I54" s="137">
        <v>45516</v>
      </c>
      <c r="J54" s="137">
        <v>45942</v>
      </c>
      <c r="K54" s="138">
        <v>45900</v>
      </c>
      <c r="L54" s="139">
        <v>0</v>
      </c>
      <c r="M54" s="128" t="s">
        <v>191</v>
      </c>
      <c r="N54" s="140">
        <v>45505</v>
      </c>
      <c r="O54" s="141">
        <f t="shared" si="4"/>
        <v>11</v>
      </c>
      <c r="P54" s="142">
        <f t="shared" si="6"/>
        <v>0</v>
      </c>
      <c r="Q54" s="142">
        <f t="shared" si="7"/>
        <v>426</v>
      </c>
      <c r="R54" s="143">
        <f t="shared" si="5"/>
        <v>-42</v>
      </c>
      <c r="S54" s="141">
        <f t="shared" si="8"/>
        <v>426</v>
      </c>
      <c r="T54" s="144">
        <f ca="1">IF(Table1[[#This Row],[STATUS]]="Selesai",0,ROUNDUP(Table1[[#This Row],[PLAN END]]-NOW(),0))</f>
        <v>12</v>
      </c>
      <c r="U54" s="144">
        <v>0</v>
      </c>
    </row>
    <row r="55" spans="1:21" s="145" customFormat="1" ht="13.8" customHeight="1" x14ac:dyDescent="0.25">
      <c r="A55" s="131">
        <v>1</v>
      </c>
      <c r="B55" s="132" t="s">
        <v>89</v>
      </c>
      <c r="C55" s="133" t="s">
        <v>88</v>
      </c>
      <c r="D55" s="134" t="s">
        <v>27</v>
      </c>
      <c r="E55" s="132" t="s">
        <v>48</v>
      </c>
      <c r="F55" s="134" t="s">
        <v>93</v>
      </c>
      <c r="G55" s="132" t="str">
        <f t="shared" si="3"/>
        <v>PROJECT 1 BPEKERJAAN STRUKTURFEED WAREHOUSE</v>
      </c>
      <c r="H55" s="136" t="str">
        <f>VLOOKUP(Table1[[#This Row],[% COMPLETE]],$W$2:$X$5,2,1)</f>
        <v>HIGH</v>
      </c>
      <c r="I55" s="137">
        <v>45762</v>
      </c>
      <c r="J55" s="137">
        <v>45816</v>
      </c>
      <c r="K55" s="138">
        <v>45900</v>
      </c>
      <c r="L55" s="139">
        <v>1</v>
      </c>
      <c r="M55" s="128" t="s">
        <v>187</v>
      </c>
      <c r="N55" s="140">
        <v>45505</v>
      </c>
      <c r="O55" s="141">
        <f t="shared" si="4"/>
        <v>257</v>
      </c>
      <c r="P55" s="142">
        <f t="shared" si="6"/>
        <v>54</v>
      </c>
      <c r="Q55" s="142">
        <f t="shared" si="7"/>
        <v>0</v>
      </c>
      <c r="R55" s="143">
        <f t="shared" si="5"/>
        <v>84</v>
      </c>
      <c r="S55" s="141">
        <f t="shared" si="8"/>
        <v>54</v>
      </c>
      <c r="T55" s="144">
        <f ca="1">IF(Table1[[#This Row],[STATUS]]="Selesai",0,ROUNDUP(Table1[[#This Row],[PLAN END]]-NOW(),0))</f>
        <v>-115</v>
      </c>
      <c r="U55" s="144">
        <v>7.3157389496987042</v>
      </c>
    </row>
    <row r="56" spans="1:21" s="145" customFormat="1" ht="13.8" customHeight="1" x14ac:dyDescent="0.25">
      <c r="A56" s="131">
        <v>1</v>
      </c>
      <c r="B56" s="132" t="s">
        <v>89</v>
      </c>
      <c r="C56" s="133" t="s">
        <v>88</v>
      </c>
      <c r="D56" s="134" t="s">
        <v>27</v>
      </c>
      <c r="E56" s="132" t="s">
        <v>48</v>
      </c>
      <c r="F56" s="134" t="s">
        <v>94</v>
      </c>
      <c r="G56" s="132" t="str">
        <f t="shared" si="3"/>
        <v>PROJECT 1 BPEKERJAAN STRUKTURLABORATORIUM</v>
      </c>
      <c r="H56" s="136" t="str">
        <f>VLOOKUP(Table1[[#This Row],[% COMPLETE]],$W$2:$X$5,2,1)</f>
        <v>HIGH</v>
      </c>
      <c r="I56" s="137">
        <v>45762</v>
      </c>
      <c r="J56" s="137">
        <v>45865</v>
      </c>
      <c r="K56" s="138">
        <v>45900</v>
      </c>
      <c r="L56" s="139">
        <v>0.85970000000000002</v>
      </c>
      <c r="M56" s="128" t="s">
        <v>187</v>
      </c>
      <c r="N56" s="140">
        <v>45505</v>
      </c>
      <c r="O56" s="141">
        <f t="shared" si="4"/>
        <v>257</v>
      </c>
      <c r="P56" s="142">
        <f t="shared" si="6"/>
        <v>88.549099999999996</v>
      </c>
      <c r="Q56" s="142">
        <f t="shared" si="7"/>
        <v>14.450900000000004</v>
      </c>
      <c r="R56" s="143">
        <f t="shared" si="5"/>
        <v>35</v>
      </c>
      <c r="S56" s="141">
        <f t="shared" si="8"/>
        <v>103</v>
      </c>
      <c r="T56" s="144">
        <f ca="1">IF(Table1[[#This Row],[STATUS]]="Selesai",0,ROUNDUP(Table1[[#This Row],[PLAN END]]-NOW(),0))</f>
        <v>-66</v>
      </c>
      <c r="U56" s="144">
        <v>1.2678290518311721</v>
      </c>
    </row>
    <row r="57" spans="1:21" s="145" customFormat="1" ht="13.8" customHeight="1" x14ac:dyDescent="0.25">
      <c r="A57" s="131">
        <v>1</v>
      </c>
      <c r="B57" s="132" t="s">
        <v>89</v>
      </c>
      <c r="C57" s="133" t="s">
        <v>88</v>
      </c>
      <c r="D57" s="134" t="s">
        <v>27</v>
      </c>
      <c r="E57" s="132" t="s">
        <v>48</v>
      </c>
      <c r="F57" s="134" t="s">
        <v>95</v>
      </c>
      <c r="G57" s="132" t="str">
        <f t="shared" si="3"/>
        <v>PROJECT 1 BPEKERJAAN STRUKTURWATER TOWER 1</v>
      </c>
      <c r="H57" s="136" t="str">
        <f>VLOOKUP(Table1[[#This Row],[% COMPLETE]],$W$2:$X$5,2,1)</f>
        <v>HIGH</v>
      </c>
      <c r="I57" s="137">
        <v>45782</v>
      </c>
      <c r="J57" s="137">
        <v>45802</v>
      </c>
      <c r="K57" s="138">
        <v>45900</v>
      </c>
      <c r="L57" s="139">
        <v>1</v>
      </c>
      <c r="M57" s="128" t="s">
        <v>191</v>
      </c>
      <c r="N57" s="140">
        <v>45505</v>
      </c>
      <c r="O57" s="141">
        <f t="shared" si="4"/>
        <v>277</v>
      </c>
      <c r="P57" s="142">
        <f t="shared" si="6"/>
        <v>20</v>
      </c>
      <c r="Q57" s="142">
        <f t="shared" si="7"/>
        <v>0</v>
      </c>
      <c r="R57" s="143">
        <f t="shared" si="5"/>
        <v>98</v>
      </c>
      <c r="S57" s="141">
        <f t="shared" si="8"/>
        <v>20</v>
      </c>
      <c r="T57" s="144">
        <f ca="1">IF(Table1[[#This Row],[STATUS]]="Selesai",0,ROUNDUP(Table1[[#This Row],[PLAN END]]-NOW(),0))</f>
        <v>-129</v>
      </c>
      <c r="U57" s="144">
        <v>0.90362130154493769</v>
      </c>
    </row>
    <row r="58" spans="1:21" s="145" customFormat="1" ht="13.8" customHeight="1" x14ac:dyDescent="0.25">
      <c r="A58" s="131">
        <v>1</v>
      </c>
      <c r="B58" s="132" t="s">
        <v>89</v>
      </c>
      <c r="C58" s="133" t="s">
        <v>88</v>
      </c>
      <c r="D58" s="134" t="s">
        <v>27</v>
      </c>
      <c r="E58" s="132" t="s">
        <v>48</v>
      </c>
      <c r="F58" s="134" t="s">
        <v>95</v>
      </c>
      <c r="G58" s="132" t="str">
        <f t="shared" si="3"/>
        <v>PROJECT 1 BPEKERJAAN STRUKTURWATER TOWER 1</v>
      </c>
      <c r="H58" s="136" t="str">
        <f>VLOOKUP(Table1[[#This Row],[% COMPLETE]],$W$2:$X$5,2,1)</f>
        <v>HIGH</v>
      </c>
      <c r="I58" s="137">
        <v>45782</v>
      </c>
      <c r="J58" s="137">
        <v>45802</v>
      </c>
      <c r="K58" s="138">
        <v>45900</v>
      </c>
      <c r="L58" s="139">
        <v>1</v>
      </c>
      <c r="M58" s="128" t="s">
        <v>190</v>
      </c>
      <c r="N58" s="140">
        <v>45505</v>
      </c>
      <c r="O58" s="141">
        <f t="shared" si="4"/>
        <v>277</v>
      </c>
      <c r="P58" s="142">
        <f t="shared" si="6"/>
        <v>20</v>
      </c>
      <c r="Q58" s="142">
        <f t="shared" si="7"/>
        <v>0</v>
      </c>
      <c r="R58" s="143">
        <f t="shared" si="5"/>
        <v>98</v>
      </c>
      <c r="S58" s="141">
        <f t="shared" si="8"/>
        <v>20</v>
      </c>
      <c r="T58" s="144">
        <f ca="1">IF(Table1[[#This Row],[STATUS]]="Selesai",0,ROUNDUP(Table1[[#This Row],[PLAN END]]-NOW(),0))</f>
        <v>-129</v>
      </c>
      <c r="U58" s="144">
        <v>0.90362130154493769</v>
      </c>
    </row>
    <row r="59" spans="1:21" s="145" customFormat="1" ht="13.8" customHeight="1" x14ac:dyDescent="0.25">
      <c r="A59" s="131">
        <v>1</v>
      </c>
      <c r="B59" s="132" t="s">
        <v>89</v>
      </c>
      <c r="C59" s="133" t="s">
        <v>88</v>
      </c>
      <c r="D59" s="134" t="s">
        <v>27</v>
      </c>
      <c r="E59" s="132" t="s">
        <v>48</v>
      </c>
      <c r="F59" s="134" t="s">
        <v>96</v>
      </c>
      <c r="G59" s="132" t="str">
        <f t="shared" si="3"/>
        <v>PROJECT 1 BPEKERJAAN STRUKTURGUARD TOWER</v>
      </c>
      <c r="H59" s="136" t="str">
        <f>VLOOKUP(Table1[[#This Row],[% COMPLETE]],$W$2:$X$5,2,1)</f>
        <v>MEDIUM</v>
      </c>
      <c r="I59" s="137">
        <v>45768</v>
      </c>
      <c r="J59" s="137">
        <v>45823</v>
      </c>
      <c r="K59" s="138">
        <v>45900</v>
      </c>
      <c r="L59" s="139">
        <v>0.29820000000000002</v>
      </c>
      <c r="M59" s="128" t="s">
        <v>187</v>
      </c>
      <c r="N59" s="140">
        <v>45505</v>
      </c>
      <c r="O59" s="141">
        <f t="shared" si="4"/>
        <v>263</v>
      </c>
      <c r="P59" s="142">
        <f t="shared" si="6"/>
        <v>16.401</v>
      </c>
      <c r="Q59" s="142">
        <f t="shared" si="7"/>
        <v>38.599000000000004</v>
      </c>
      <c r="R59" s="143">
        <f t="shared" si="5"/>
        <v>77</v>
      </c>
      <c r="S59" s="141">
        <f t="shared" si="8"/>
        <v>55</v>
      </c>
      <c r="T59" s="144">
        <f ca="1">IF(Table1[[#This Row],[STATUS]]="Selesai",0,ROUNDUP(Table1[[#This Row],[PLAN END]]-NOW(),0))</f>
        <v>-108</v>
      </c>
      <c r="U59" s="144">
        <v>0.90362130154493769</v>
      </c>
    </row>
    <row r="60" spans="1:21" s="145" customFormat="1" ht="13.8" customHeight="1" x14ac:dyDescent="0.25">
      <c r="A60" s="131">
        <v>1</v>
      </c>
      <c r="B60" s="132" t="s">
        <v>89</v>
      </c>
      <c r="C60" s="133" t="s">
        <v>88</v>
      </c>
      <c r="D60" s="134" t="s">
        <v>27</v>
      </c>
      <c r="E60" s="132" t="s">
        <v>48</v>
      </c>
      <c r="F60" s="134" t="s">
        <v>97</v>
      </c>
      <c r="G60" s="132" t="str">
        <f t="shared" si="3"/>
        <v>PROJECT 1 BPEKERJAAN STRUKTURKANTIN</v>
      </c>
      <c r="H60" s="136" t="str">
        <f>VLOOKUP(Table1[[#This Row],[% COMPLETE]],$W$2:$X$5,2,1)</f>
        <v>HIGH</v>
      </c>
      <c r="I60" s="137">
        <v>45768</v>
      </c>
      <c r="J60" s="137">
        <v>45858</v>
      </c>
      <c r="K60" s="138">
        <v>45900</v>
      </c>
      <c r="L60" s="139">
        <v>0.99270000000000003</v>
      </c>
      <c r="M60" s="128" t="s">
        <v>187</v>
      </c>
      <c r="N60" s="140">
        <v>45505</v>
      </c>
      <c r="O60" s="141">
        <f t="shared" si="4"/>
        <v>263</v>
      </c>
      <c r="P60" s="142">
        <f t="shared" si="6"/>
        <v>89.343000000000004</v>
      </c>
      <c r="Q60" s="142">
        <f t="shared" si="7"/>
        <v>0.65699999999999648</v>
      </c>
      <c r="R60" s="143">
        <f t="shared" si="5"/>
        <v>42</v>
      </c>
      <c r="S60" s="141">
        <f t="shared" si="8"/>
        <v>90</v>
      </c>
      <c r="T60" s="144">
        <f ca="1">IF(Table1[[#This Row],[STATUS]]="Selesai",0,ROUNDUP(Table1[[#This Row],[PLAN END]]-NOW(),0))</f>
        <v>-73</v>
      </c>
      <c r="U60" s="144">
        <v>1.5818776119585585</v>
      </c>
    </row>
    <row r="61" spans="1:21" s="145" customFormat="1" ht="13.8" customHeight="1" x14ac:dyDescent="0.25">
      <c r="A61" s="131">
        <v>1</v>
      </c>
      <c r="B61" s="132" t="s">
        <v>89</v>
      </c>
      <c r="C61" s="133" t="s">
        <v>88</v>
      </c>
      <c r="D61" s="134" t="s">
        <v>27</v>
      </c>
      <c r="E61" s="132" t="s">
        <v>48</v>
      </c>
      <c r="F61" s="134" t="s">
        <v>98</v>
      </c>
      <c r="G61" s="132" t="str">
        <f t="shared" si="3"/>
        <v>PROJECT 1 BPEKERJAAN STRUKTURFAMILY STAFF HOUSE</v>
      </c>
      <c r="H61" s="136" t="str">
        <f>VLOOKUP(Table1[[#This Row],[% COMPLETE]],$W$2:$X$5,2,1)</f>
        <v>MEDIUM</v>
      </c>
      <c r="I61" s="137">
        <v>45768</v>
      </c>
      <c r="J61" s="137">
        <v>45893</v>
      </c>
      <c r="K61" s="138">
        <v>45900</v>
      </c>
      <c r="L61" s="139">
        <v>0.25729999999999997</v>
      </c>
      <c r="M61" s="128" t="s">
        <v>187</v>
      </c>
      <c r="N61" s="140">
        <v>45505</v>
      </c>
      <c r="O61" s="141">
        <f t="shared" si="4"/>
        <v>263</v>
      </c>
      <c r="P61" s="142">
        <f t="shared" si="6"/>
        <v>32.162499999999994</v>
      </c>
      <c r="Q61" s="142">
        <f t="shared" si="7"/>
        <v>92.837500000000006</v>
      </c>
      <c r="R61" s="143">
        <f t="shared" si="5"/>
        <v>7</v>
      </c>
      <c r="S61" s="141">
        <f t="shared" si="8"/>
        <v>125</v>
      </c>
      <c r="T61" s="144">
        <f ca="1">IF(Table1[[#This Row],[STATUS]]="Selesai",0,ROUNDUP(Table1[[#This Row],[PLAN END]]-NOW(),0))</f>
        <v>-38</v>
      </c>
      <c r="U61" s="144">
        <v>1.2842274814527748</v>
      </c>
    </row>
    <row r="62" spans="1:21" s="145" customFormat="1" ht="13.8" customHeight="1" x14ac:dyDescent="0.25">
      <c r="A62" s="131">
        <v>1</v>
      </c>
      <c r="B62" s="132" t="s">
        <v>89</v>
      </c>
      <c r="C62" s="133" t="s">
        <v>88</v>
      </c>
      <c r="D62" s="134" t="s">
        <v>27</v>
      </c>
      <c r="E62" s="132" t="s">
        <v>48</v>
      </c>
      <c r="F62" s="134" t="s">
        <v>99</v>
      </c>
      <c r="G62" s="132" t="str">
        <f t="shared" si="3"/>
        <v>PROJECT 1 BPEKERJAAN STRUKTURWORKSHOP</v>
      </c>
      <c r="H62" s="136" t="str">
        <f>VLOOKUP(Table1[[#This Row],[% COMPLETE]],$W$2:$X$5,2,1)</f>
        <v>HIGH</v>
      </c>
      <c r="I62" s="137">
        <v>45775</v>
      </c>
      <c r="J62" s="137">
        <v>45865</v>
      </c>
      <c r="K62" s="138">
        <v>45900</v>
      </c>
      <c r="L62" s="139">
        <v>1</v>
      </c>
      <c r="M62" s="128" t="s">
        <v>187</v>
      </c>
      <c r="N62" s="140">
        <v>45505</v>
      </c>
      <c r="O62" s="141">
        <f t="shared" si="4"/>
        <v>270</v>
      </c>
      <c r="P62" s="142">
        <f t="shared" si="6"/>
        <v>90</v>
      </c>
      <c r="Q62" s="142">
        <f t="shared" si="7"/>
        <v>0</v>
      </c>
      <c r="R62" s="143">
        <f t="shared" si="5"/>
        <v>35</v>
      </c>
      <c r="S62" s="141">
        <f t="shared" si="8"/>
        <v>90</v>
      </c>
      <c r="T62" s="144">
        <f ca="1">IF(Table1[[#This Row],[STATUS]]="Selesai",0,ROUNDUP(Table1[[#This Row],[PLAN END]]-NOW(),0))</f>
        <v>-66</v>
      </c>
      <c r="U62" s="144">
        <v>6.1841913050091657</v>
      </c>
    </row>
    <row r="63" spans="1:21" s="145" customFormat="1" ht="13.8" customHeight="1" x14ac:dyDescent="0.25">
      <c r="A63" s="131">
        <v>1</v>
      </c>
      <c r="B63" s="132" t="s">
        <v>89</v>
      </c>
      <c r="C63" s="133" t="s">
        <v>88</v>
      </c>
      <c r="D63" s="134" t="s">
        <v>27</v>
      </c>
      <c r="E63" s="132" t="s">
        <v>48</v>
      </c>
      <c r="F63" s="134" t="s">
        <v>100</v>
      </c>
      <c r="G63" s="132" t="str">
        <f t="shared" si="3"/>
        <v>PROJECT 1 BPEKERJAAN STRUKTURMOSQUE</v>
      </c>
      <c r="H63" s="136" t="str">
        <f>VLOOKUP(Table1[[#This Row],[% COMPLETE]],$W$2:$X$5,2,1)</f>
        <v>LOW</v>
      </c>
      <c r="I63" s="137">
        <v>45516</v>
      </c>
      <c r="J63" s="137">
        <v>45942</v>
      </c>
      <c r="K63" s="138">
        <v>45900</v>
      </c>
      <c r="L63" s="139">
        <v>0</v>
      </c>
      <c r="M63" s="128" t="s">
        <v>187</v>
      </c>
      <c r="N63" s="140">
        <v>45505</v>
      </c>
      <c r="O63" s="141">
        <f t="shared" si="4"/>
        <v>11</v>
      </c>
      <c r="P63" s="142">
        <f t="shared" si="6"/>
        <v>0</v>
      </c>
      <c r="Q63" s="142">
        <f t="shared" si="7"/>
        <v>426</v>
      </c>
      <c r="R63" s="143">
        <f t="shared" si="5"/>
        <v>-42</v>
      </c>
      <c r="S63" s="141">
        <f t="shared" si="8"/>
        <v>426</v>
      </c>
      <c r="T63" s="144">
        <f ca="1">IF(Table1[[#This Row],[STATUS]]="Selesai",0,ROUNDUP(Table1[[#This Row],[PLAN END]]-NOW(),0))</f>
        <v>12</v>
      </c>
      <c r="U63" s="144">
        <v>0</v>
      </c>
    </row>
    <row r="64" spans="1:21" s="145" customFormat="1" ht="13.8" customHeight="1" x14ac:dyDescent="0.25">
      <c r="A64" s="131">
        <v>1</v>
      </c>
      <c r="B64" s="132" t="s">
        <v>89</v>
      </c>
      <c r="C64" s="133" t="s">
        <v>88</v>
      </c>
      <c r="D64" s="134" t="s">
        <v>27</v>
      </c>
      <c r="E64" s="132" t="s">
        <v>48</v>
      </c>
      <c r="F64" s="134" t="s">
        <v>101</v>
      </c>
      <c r="G64" s="132" t="str">
        <f t="shared" si="3"/>
        <v>PROJECT 1 BPEKERJAAN STRUKTURPUMP HOUSE</v>
      </c>
      <c r="H64" s="136" t="str">
        <f>VLOOKUP(Table1[[#This Row],[% COMPLETE]],$W$2:$X$5,2,1)</f>
        <v>HIGH</v>
      </c>
      <c r="I64" s="137">
        <v>45782</v>
      </c>
      <c r="J64" s="137">
        <v>45851</v>
      </c>
      <c r="K64" s="138">
        <v>45900</v>
      </c>
      <c r="L64" s="139">
        <v>0.85829999999999995</v>
      </c>
      <c r="M64" s="128" t="s">
        <v>187</v>
      </c>
      <c r="N64" s="140">
        <v>45505</v>
      </c>
      <c r="O64" s="141">
        <f t="shared" si="4"/>
        <v>277</v>
      </c>
      <c r="P64" s="142">
        <f t="shared" si="6"/>
        <v>59.222699999999996</v>
      </c>
      <c r="Q64" s="142">
        <f t="shared" si="7"/>
        <v>9.7773000000000039</v>
      </c>
      <c r="R64" s="143">
        <f t="shared" si="5"/>
        <v>49</v>
      </c>
      <c r="S64" s="141">
        <f t="shared" si="8"/>
        <v>69</v>
      </c>
      <c r="T64" s="144">
        <f ca="1">IF(Table1[[#This Row],[STATUS]]="Selesai",0,ROUNDUP(Table1[[#This Row],[PLAN END]]-NOW(),0))</f>
        <v>-80</v>
      </c>
      <c r="U64" s="144">
        <v>0.94074024135300072</v>
      </c>
    </row>
    <row r="65" spans="1:21" s="145" customFormat="1" ht="13.8" customHeight="1" x14ac:dyDescent="0.25">
      <c r="A65" s="131">
        <v>1</v>
      </c>
      <c r="B65" s="132" t="s">
        <v>89</v>
      </c>
      <c r="C65" s="133" t="s">
        <v>88</v>
      </c>
      <c r="D65" s="134" t="s">
        <v>27</v>
      </c>
      <c r="E65" s="132" t="s">
        <v>48</v>
      </c>
      <c r="F65" s="134" t="s">
        <v>102</v>
      </c>
      <c r="G65" s="132" t="str">
        <f t="shared" si="3"/>
        <v>PROJECT 1 BPEKERJAAN STRUKTURDORMITORY FEMALE</v>
      </c>
      <c r="H65" s="136" t="str">
        <f>VLOOKUP(Table1[[#This Row],[% COMPLETE]],$W$2:$X$5,2,1)</f>
        <v>HIGH</v>
      </c>
      <c r="I65" s="137">
        <v>45775</v>
      </c>
      <c r="J65" s="137">
        <v>45886</v>
      </c>
      <c r="K65" s="138">
        <v>45900</v>
      </c>
      <c r="L65" s="139">
        <v>0.9879</v>
      </c>
      <c r="M65" s="128" t="s">
        <v>187</v>
      </c>
      <c r="N65" s="140">
        <v>45505</v>
      </c>
      <c r="O65" s="141">
        <f t="shared" si="4"/>
        <v>270</v>
      </c>
      <c r="P65" s="142">
        <f t="shared" si="6"/>
        <v>109.65689999999999</v>
      </c>
      <c r="Q65" s="142">
        <f t="shared" si="7"/>
        <v>1.3431000000000068</v>
      </c>
      <c r="R65" s="143">
        <f t="shared" si="5"/>
        <v>14</v>
      </c>
      <c r="S65" s="141">
        <f t="shared" si="8"/>
        <v>111</v>
      </c>
      <c r="T65" s="144">
        <f ca="1">IF(Table1[[#This Row],[STATUS]]="Selesai",0,ROUNDUP(Table1[[#This Row],[PLAN END]]-NOW(),0))</f>
        <v>-45</v>
      </c>
      <c r="U65" s="144">
        <v>1.2317038245452467</v>
      </c>
    </row>
    <row r="66" spans="1:21" s="145" customFormat="1" ht="13.8" customHeight="1" x14ac:dyDescent="0.25">
      <c r="A66" s="131">
        <v>1</v>
      </c>
      <c r="B66" s="132" t="s">
        <v>89</v>
      </c>
      <c r="C66" s="133" t="s">
        <v>88</v>
      </c>
      <c r="D66" s="134" t="s">
        <v>27</v>
      </c>
      <c r="E66" s="132" t="s">
        <v>48</v>
      </c>
      <c r="F66" s="134" t="s">
        <v>103</v>
      </c>
      <c r="G66" s="132" t="str">
        <f t="shared" si="3"/>
        <v>PROJECT 1 BPEKERJAAN STRUKTURDORMITORY MALE</v>
      </c>
      <c r="H66" s="136" t="str">
        <f>VLOOKUP(Table1[[#This Row],[% COMPLETE]],$W$2:$X$5,2,1)</f>
        <v>LOW</v>
      </c>
      <c r="I66" s="137">
        <v>45593</v>
      </c>
      <c r="J66" s="137">
        <v>45879</v>
      </c>
      <c r="K66" s="138">
        <v>45900</v>
      </c>
      <c r="L66" s="139">
        <v>0.17519999999999999</v>
      </c>
      <c r="M66" s="128" t="s">
        <v>187</v>
      </c>
      <c r="N66" s="140">
        <v>45505</v>
      </c>
      <c r="O66" s="141">
        <f t="shared" si="4"/>
        <v>88</v>
      </c>
      <c r="P66" s="142">
        <f t="shared" ref="P66:P97" si="9">$L66*$S66</f>
        <v>50.107199999999999</v>
      </c>
      <c r="Q66" s="142">
        <f t="shared" ref="Q66:Q97" si="10">S66-P66</f>
        <v>235.89279999999999</v>
      </c>
      <c r="R66" s="143">
        <f t="shared" si="5"/>
        <v>21</v>
      </c>
      <c r="S66" s="141">
        <f t="shared" si="8"/>
        <v>286</v>
      </c>
      <c r="T66" s="144">
        <f ca="1">IF(Table1[[#This Row],[STATUS]]="Selesai",0,ROUNDUP(Table1[[#This Row],[PLAN END]]-NOW(),0))</f>
        <v>-52</v>
      </c>
      <c r="U66" s="144">
        <v>4.341217820948339</v>
      </c>
    </row>
    <row r="67" spans="1:21" s="145" customFormat="1" ht="13.8" customHeight="1" x14ac:dyDescent="0.25">
      <c r="A67" s="131">
        <v>1</v>
      </c>
      <c r="B67" s="132" t="s">
        <v>89</v>
      </c>
      <c r="C67" s="133" t="s">
        <v>88</v>
      </c>
      <c r="D67" s="134" t="s">
        <v>27</v>
      </c>
      <c r="E67" s="132" t="s">
        <v>48</v>
      </c>
      <c r="F67" s="134" t="s">
        <v>114</v>
      </c>
      <c r="G67" s="132" t="str">
        <f t="shared" ref="G67:G127" si="11">B67&amp;D67&amp;F67</f>
        <v xml:space="preserve">PROJECT 1 BPEKERJAAN STRUKTURGAZEBOO </v>
      </c>
      <c r="H67" s="136" t="str">
        <f>VLOOKUP(Table1[[#This Row],[% COMPLETE]],$W$2:$X$5,2,1)</f>
        <v>HIGH</v>
      </c>
      <c r="I67" s="137">
        <v>45810</v>
      </c>
      <c r="J67" s="137">
        <v>45830</v>
      </c>
      <c r="K67" s="138">
        <v>45900</v>
      </c>
      <c r="L67" s="139">
        <v>1</v>
      </c>
      <c r="M67" s="128" t="s">
        <v>190</v>
      </c>
      <c r="N67" s="140">
        <v>45505</v>
      </c>
      <c r="O67" s="141">
        <f t="shared" ref="O67:O127" si="12">IF(ISBLANK(I67),0,I67-N67)</f>
        <v>305</v>
      </c>
      <c r="P67" s="142">
        <f t="shared" si="9"/>
        <v>20</v>
      </c>
      <c r="Q67" s="142">
        <f t="shared" si="10"/>
        <v>0</v>
      </c>
      <c r="R67" s="143">
        <f t="shared" ref="R67:R127" si="13">IF(ISBLANK(K67),0,(K67-I67)-S67)</f>
        <v>70</v>
      </c>
      <c r="S67" s="141">
        <f t="shared" ref="S67:S127" si="14">IF(ISBLANK(J67),0,J67-I67)</f>
        <v>20</v>
      </c>
      <c r="T67" s="144">
        <f ca="1">IF(Table1[[#This Row],[STATUS]]="Selesai",0,ROUNDUP(Table1[[#This Row],[PLAN END]]-NOW(),0))</f>
        <v>-101</v>
      </c>
      <c r="U67" s="144">
        <v>1.2874256064363331E-2</v>
      </c>
    </row>
    <row r="68" spans="1:21" s="145" customFormat="1" ht="13.8" customHeight="1" x14ac:dyDescent="0.25">
      <c r="A68" s="131">
        <v>1</v>
      </c>
      <c r="B68" s="132" t="s">
        <v>89</v>
      </c>
      <c r="C68" s="133" t="s">
        <v>88</v>
      </c>
      <c r="D68" s="134" t="s">
        <v>27</v>
      </c>
      <c r="E68" s="132" t="s">
        <v>48</v>
      </c>
      <c r="F68" s="134" t="s">
        <v>105</v>
      </c>
      <c r="G68" s="132" t="str">
        <f t="shared" si="11"/>
        <v>PROJECT 1 BPEKERJAAN STRUKTURGARDU HUB</v>
      </c>
      <c r="H68" s="136" t="str">
        <f>VLOOKUP(Table1[[#This Row],[% COMPLETE]],$W$2:$X$5,2,1)</f>
        <v>LOW</v>
      </c>
      <c r="I68" s="137">
        <v>45762</v>
      </c>
      <c r="J68" s="137">
        <v>45794</v>
      </c>
      <c r="K68" s="138">
        <v>45900</v>
      </c>
      <c r="L68" s="139">
        <v>0.1241</v>
      </c>
      <c r="M68" s="128" t="s">
        <v>187</v>
      </c>
      <c r="N68" s="140">
        <v>45505</v>
      </c>
      <c r="O68" s="141">
        <f t="shared" si="12"/>
        <v>257</v>
      </c>
      <c r="P68" s="142">
        <f t="shared" si="9"/>
        <v>3.9712000000000001</v>
      </c>
      <c r="Q68" s="142">
        <f t="shared" si="10"/>
        <v>28.0288</v>
      </c>
      <c r="R68" s="143">
        <f t="shared" si="13"/>
        <v>106</v>
      </c>
      <c r="S68" s="141">
        <f t="shared" si="14"/>
        <v>32</v>
      </c>
      <c r="T68" s="144">
        <f ca="1">IF(Table1[[#This Row],[STATUS]]="Selesai",0,ROUNDUP(Table1[[#This Row],[PLAN END]]-NOW(),0))</f>
        <v>-137</v>
      </c>
      <c r="U68" s="144">
        <v>0.87755848995820385</v>
      </c>
    </row>
    <row r="69" spans="1:21" s="145" customFormat="1" ht="13.8" customHeight="1" x14ac:dyDescent="0.25">
      <c r="A69" s="131">
        <v>1</v>
      </c>
      <c r="B69" s="132" t="s">
        <v>89</v>
      </c>
      <c r="C69" s="133" t="s">
        <v>88</v>
      </c>
      <c r="D69" s="134" t="s">
        <v>27</v>
      </c>
      <c r="E69" s="132" t="s">
        <v>48</v>
      </c>
      <c r="F69" s="134" t="s">
        <v>106</v>
      </c>
      <c r="G69" s="132" t="str">
        <f>B69&amp;D69&amp;F69</f>
        <v>PROJECT 1 BPEKERJAAN STRUKTURWEIGHT HOUSE</v>
      </c>
      <c r="H69" s="136" t="str">
        <f>VLOOKUP(Table1[[#This Row],[% COMPLETE]],$W$2:$X$5,2,1)</f>
        <v>HIGH</v>
      </c>
      <c r="I69" s="137">
        <v>45782</v>
      </c>
      <c r="J69" s="137">
        <v>45851</v>
      </c>
      <c r="K69" s="138">
        <v>45900</v>
      </c>
      <c r="L69" s="139">
        <v>0.91180000000000005</v>
      </c>
      <c r="M69" s="128" t="s">
        <v>187</v>
      </c>
      <c r="N69" s="140">
        <v>45505</v>
      </c>
      <c r="O69" s="141">
        <f t="shared" si="12"/>
        <v>277</v>
      </c>
      <c r="P69" s="142">
        <f t="shared" si="9"/>
        <v>62.914200000000001</v>
      </c>
      <c r="Q69" s="142">
        <f t="shared" si="10"/>
        <v>6.085799999999999</v>
      </c>
      <c r="R69" s="143">
        <f t="shared" si="13"/>
        <v>49</v>
      </c>
      <c r="S69" s="141">
        <f t="shared" si="14"/>
        <v>69</v>
      </c>
      <c r="T69" s="144">
        <f ca="1">IF(Table1[[#This Row],[STATUS]]="Selesai",0,ROUNDUP(Table1[[#This Row],[PLAN END]]-NOW(),0))</f>
        <v>-80</v>
      </c>
      <c r="U69" s="144">
        <v>5.6463899562994637</v>
      </c>
    </row>
    <row r="70" spans="1:21" s="145" customFormat="1" ht="13.8" customHeight="1" x14ac:dyDescent="0.25">
      <c r="A70" s="131">
        <v>1</v>
      </c>
      <c r="B70" s="132" t="s">
        <v>89</v>
      </c>
      <c r="C70" s="133" t="s">
        <v>88</v>
      </c>
      <c r="D70" s="134" t="s">
        <v>27</v>
      </c>
      <c r="E70" s="132" t="s">
        <v>48</v>
      </c>
      <c r="F70" s="134" t="s">
        <v>107</v>
      </c>
      <c r="G70" s="132" t="str">
        <f t="shared" si="11"/>
        <v>PROJECT 1 BPEKERJAAN STRUKTUROFFICE</v>
      </c>
      <c r="H70" s="136" t="str">
        <f>VLOOKUP(Table1[[#This Row],[% COMPLETE]],$W$2:$X$5,2,1)</f>
        <v>HIGH</v>
      </c>
      <c r="I70" s="137">
        <v>45762</v>
      </c>
      <c r="J70" s="137">
        <v>45858</v>
      </c>
      <c r="K70" s="138">
        <v>45900</v>
      </c>
      <c r="L70" s="139">
        <v>0.99999199999999999</v>
      </c>
      <c r="M70" s="128" t="s">
        <v>187</v>
      </c>
      <c r="N70" s="140">
        <v>45505</v>
      </c>
      <c r="O70" s="141">
        <f t="shared" si="12"/>
        <v>257</v>
      </c>
      <c r="P70" s="142">
        <f t="shared" si="9"/>
        <v>95.999232000000006</v>
      </c>
      <c r="Q70" s="142">
        <f t="shared" si="10"/>
        <v>7.6799999999366264E-4</v>
      </c>
      <c r="R70" s="143">
        <f t="shared" si="13"/>
        <v>42</v>
      </c>
      <c r="S70" s="141">
        <f t="shared" si="14"/>
        <v>96</v>
      </c>
      <c r="T70" s="144">
        <f ca="1">IF(Table1[[#This Row],[STATUS]]="Selesai",0,ROUNDUP(Table1[[#This Row],[PLAN END]]-NOW(),0))</f>
        <v>-73</v>
      </c>
      <c r="U70" s="144">
        <v>3.3921463524873796</v>
      </c>
    </row>
    <row r="71" spans="1:21" s="145" customFormat="1" ht="13.8" customHeight="1" x14ac:dyDescent="0.25">
      <c r="A71" s="131">
        <v>1</v>
      </c>
      <c r="B71" s="132" t="s">
        <v>89</v>
      </c>
      <c r="C71" s="133" t="s">
        <v>88</v>
      </c>
      <c r="D71" s="134" t="s">
        <v>27</v>
      </c>
      <c r="E71" s="132" t="s">
        <v>48</v>
      </c>
      <c r="F71" s="134" t="s">
        <v>108</v>
      </c>
      <c r="G71" s="132" t="str">
        <f t="shared" si="11"/>
        <v>PROJECT 1 BPEKERJAAN STRUKTURTPS</v>
      </c>
      <c r="H71" s="136" t="str">
        <f>VLOOKUP(Table1[[#This Row],[% COMPLETE]],$W$2:$X$5,2,1)</f>
        <v>HIGH</v>
      </c>
      <c r="I71" s="137">
        <v>45782</v>
      </c>
      <c r="J71" s="137">
        <v>45879</v>
      </c>
      <c r="K71" s="138">
        <v>45900</v>
      </c>
      <c r="L71" s="139">
        <v>0.76270000000000004</v>
      </c>
      <c r="M71" s="128" t="s">
        <v>187</v>
      </c>
      <c r="N71" s="140">
        <v>45505</v>
      </c>
      <c r="O71" s="141">
        <f t="shared" si="12"/>
        <v>277</v>
      </c>
      <c r="P71" s="142">
        <f t="shared" si="9"/>
        <v>73.98190000000001</v>
      </c>
      <c r="Q71" s="142">
        <f t="shared" si="10"/>
        <v>23.01809999999999</v>
      </c>
      <c r="R71" s="143">
        <f t="shared" si="13"/>
        <v>21</v>
      </c>
      <c r="S71" s="141">
        <f t="shared" si="14"/>
        <v>97</v>
      </c>
      <c r="T71" s="144">
        <f ca="1">IF(Table1[[#This Row],[STATUS]]="Selesai",0,ROUNDUP(Table1[[#This Row],[PLAN END]]-NOW(),0))</f>
        <v>-52</v>
      </c>
      <c r="U71" s="144">
        <v>1.1565364385446064</v>
      </c>
    </row>
    <row r="72" spans="1:21" s="145" customFormat="1" ht="13.8" customHeight="1" x14ac:dyDescent="0.25">
      <c r="A72" s="131">
        <v>1</v>
      </c>
      <c r="B72" s="132" t="s">
        <v>89</v>
      </c>
      <c r="C72" s="133" t="s">
        <v>88</v>
      </c>
      <c r="D72" s="134" t="s">
        <v>27</v>
      </c>
      <c r="E72" s="132" t="s">
        <v>48</v>
      </c>
      <c r="F72" s="134" t="s">
        <v>109</v>
      </c>
      <c r="G72" s="132" t="str">
        <f t="shared" si="11"/>
        <v>PROJECT 1 BPEKERJAAN STRUKTURMAIN GATE</v>
      </c>
      <c r="H72" s="136" t="str">
        <f>VLOOKUP(Table1[[#This Row],[% COMPLETE]],$W$2:$X$5,2,1)</f>
        <v>LOW</v>
      </c>
      <c r="I72" s="137">
        <v>45775</v>
      </c>
      <c r="J72" s="137">
        <v>45891</v>
      </c>
      <c r="K72" s="138">
        <v>45900</v>
      </c>
      <c r="L72" s="139">
        <v>3.225E-3</v>
      </c>
      <c r="M72" s="128" t="s">
        <v>187</v>
      </c>
      <c r="N72" s="140">
        <v>45505</v>
      </c>
      <c r="O72" s="141">
        <f t="shared" si="12"/>
        <v>270</v>
      </c>
      <c r="P72" s="142">
        <f t="shared" si="9"/>
        <v>0.37409999999999999</v>
      </c>
      <c r="Q72" s="142">
        <f t="shared" si="10"/>
        <v>115.6259</v>
      </c>
      <c r="R72" s="143">
        <f t="shared" si="13"/>
        <v>9</v>
      </c>
      <c r="S72" s="141">
        <f t="shared" si="14"/>
        <v>116</v>
      </c>
      <c r="T72" s="144">
        <f ca="1">IF(Table1[[#This Row],[STATUS]]="Selesai",0,ROUNDUP(Table1[[#This Row],[PLAN END]]-NOW(),0))</f>
        <v>-40</v>
      </c>
      <c r="U72" s="144">
        <v>0.35948495436649136</v>
      </c>
    </row>
    <row r="73" spans="1:21" s="145" customFormat="1" ht="13.8" customHeight="1" x14ac:dyDescent="0.25">
      <c r="A73" s="131">
        <v>1</v>
      </c>
      <c r="B73" s="132" t="s">
        <v>89</v>
      </c>
      <c r="C73" s="133" t="s">
        <v>88</v>
      </c>
      <c r="D73" s="134" t="s">
        <v>27</v>
      </c>
      <c r="E73" s="132" t="s">
        <v>110</v>
      </c>
      <c r="F73" s="134" t="s">
        <v>111</v>
      </c>
      <c r="G73" s="132" t="str">
        <f t="shared" si="11"/>
        <v>PROJECT 1 BPEKERJAAN STRUKTURGUEST HOUSE</v>
      </c>
      <c r="H73" s="136" t="str">
        <f>VLOOKUP(Table1[[#This Row],[% COMPLETE]],$W$2:$X$5,2,1)</f>
        <v>LOW</v>
      </c>
      <c r="I73" s="137">
        <v>45516</v>
      </c>
      <c r="J73" s="137">
        <v>45851</v>
      </c>
      <c r="K73" s="138">
        <v>45900</v>
      </c>
      <c r="L73" s="139">
        <v>0</v>
      </c>
      <c r="M73" s="128" t="s">
        <v>187</v>
      </c>
      <c r="N73" s="140">
        <v>45505</v>
      </c>
      <c r="O73" s="141">
        <f t="shared" si="12"/>
        <v>11</v>
      </c>
      <c r="P73" s="142">
        <f t="shared" si="9"/>
        <v>0</v>
      </c>
      <c r="Q73" s="142">
        <f t="shared" si="10"/>
        <v>335</v>
      </c>
      <c r="R73" s="143">
        <f t="shared" si="13"/>
        <v>49</v>
      </c>
      <c r="S73" s="141">
        <f t="shared" si="14"/>
        <v>335</v>
      </c>
      <c r="T73" s="144">
        <f ca="1">IF(Table1[[#This Row],[STATUS]]="Selesai",0,ROUNDUP(Table1[[#This Row],[PLAN END]]-NOW(),0))</f>
        <v>-80</v>
      </c>
      <c r="U73" s="144">
        <v>0</v>
      </c>
    </row>
    <row r="74" spans="1:21" s="145" customFormat="1" ht="13.8" customHeight="1" x14ac:dyDescent="0.25">
      <c r="A74" s="131">
        <v>1</v>
      </c>
      <c r="B74" s="132" t="s">
        <v>89</v>
      </c>
      <c r="C74" s="133" t="s">
        <v>88</v>
      </c>
      <c r="D74" s="134" t="s">
        <v>27</v>
      </c>
      <c r="E74" s="132" t="s">
        <v>110</v>
      </c>
      <c r="F74" s="134" t="s">
        <v>112</v>
      </c>
      <c r="G74" s="132" t="str">
        <f t="shared" si="11"/>
        <v>PROJECT 1 BPEKERJAAN STRUKTURPRIVATE HOUSE</v>
      </c>
      <c r="H74" s="136" t="str">
        <f>VLOOKUP(Table1[[#This Row],[% COMPLETE]],$W$2:$X$5,2,1)</f>
        <v>LOW</v>
      </c>
      <c r="I74" s="137">
        <v>45516</v>
      </c>
      <c r="J74" s="137">
        <v>45942</v>
      </c>
      <c r="K74" s="138">
        <v>45900</v>
      </c>
      <c r="L74" s="139">
        <v>0</v>
      </c>
      <c r="M74" s="128" t="s">
        <v>187</v>
      </c>
      <c r="N74" s="140">
        <v>45505</v>
      </c>
      <c r="O74" s="141">
        <f t="shared" si="12"/>
        <v>11</v>
      </c>
      <c r="P74" s="142">
        <f t="shared" si="9"/>
        <v>0</v>
      </c>
      <c r="Q74" s="142">
        <f t="shared" si="10"/>
        <v>426</v>
      </c>
      <c r="R74" s="143">
        <f t="shared" si="13"/>
        <v>-42</v>
      </c>
      <c r="S74" s="141">
        <f t="shared" si="14"/>
        <v>426</v>
      </c>
      <c r="T74" s="144">
        <f ca="1">IF(Table1[[#This Row],[STATUS]]="Selesai",0,ROUNDUP(Table1[[#This Row],[PLAN END]]-NOW(),0))</f>
        <v>12</v>
      </c>
      <c r="U74" s="144">
        <v>0</v>
      </c>
    </row>
    <row r="75" spans="1:21" s="145" customFormat="1" ht="13.8" customHeight="1" x14ac:dyDescent="0.25">
      <c r="A75" s="131">
        <v>1</v>
      </c>
      <c r="B75" s="132" t="s">
        <v>89</v>
      </c>
      <c r="C75" s="133" t="s">
        <v>88</v>
      </c>
      <c r="D75" s="134" t="s">
        <v>27</v>
      </c>
      <c r="E75" s="132" t="s">
        <v>110</v>
      </c>
      <c r="F75" s="134" t="s">
        <v>113</v>
      </c>
      <c r="G75" s="132" t="str">
        <f t="shared" si="11"/>
        <v>PROJECT 1 BPEKERJAAN STRUKTURVVIP HOUSE</v>
      </c>
      <c r="H75" s="136" t="str">
        <f>VLOOKUP(Table1[[#This Row],[% COMPLETE]],$W$2:$X$5,2,1)</f>
        <v>LOW</v>
      </c>
      <c r="I75" s="137">
        <v>45762</v>
      </c>
      <c r="J75" s="137">
        <v>45900</v>
      </c>
      <c r="K75" s="138">
        <v>45900</v>
      </c>
      <c r="L75" s="139">
        <v>0.1328</v>
      </c>
      <c r="M75" s="128" t="s">
        <v>190</v>
      </c>
      <c r="N75" s="140">
        <v>45505</v>
      </c>
      <c r="O75" s="141">
        <f t="shared" si="12"/>
        <v>257</v>
      </c>
      <c r="P75" s="142">
        <f t="shared" si="9"/>
        <v>18.3264</v>
      </c>
      <c r="Q75" s="142">
        <f t="shared" si="10"/>
        <v>119.67359999999999</v>
      </c>
      <c r="R75" s="143">
        <f t="shared" si="13"/>
        <v>0</v>
      </c>
      <c r="S75" s="141">
        <f t="shared" si="14"/>
        <v>138</v>
      </c>
      <c r="T75" s="144">
        <f ca="1">IF(Table1[[#This Row],[STATUS]]="Selesai",0,ROUNDUP(Table1[[#This Row],[PLAN END]]-NOW(),0))</f>
        <v>-31</v>
      </c>
      <c r="U75" s="144">
        <v>7.3681118933140155</v>
      </c>
    </row>
    <row r="76" spans="1:21" s="145" customFormat="1" ht="13.8" customHeight="1" x14ac:dyDescent="0.25">
      <c r="A76" s="131">
        <v>2</v>
      </c>
      <c r="B76" s="132" t="s">
        <v>89</v>
      </c>
      <c r="C76" s="133" t="s">
        <v>88</v>
      </c>
      <c r="D76" s="133" t="s">
        <v>24</v>
      </c>
      <c r="E76" s="132" t="s">
        <v>48</v>
      </c>
      <c r="F76" s="134" t="s">
        <v>94</v>
      </c>
      <c r="G76" s="132" t="str">
        <f t="shared" si="11"/>
        <v>PROJECT 1 BPEKERJAAN ARSITEKTURLABORATORIUM</v>
      </c>
      <c r="H76" s="136" t="str">
        <f>VLOOKUP(Table1[[#This Row],[% COMPLETE]],$W$2:$X$5,2,1)</f>
        <v>HIGH</v>
      </c>
      <c r="I76" s="137">
        <v>45859</v>
      </c>
      <c r="J76" s="137">
        <v>45893</v>
      </c>
      <c r="K76" s="138">
        <v>45900</v>
      </c>
      <c r="L76" s="139">
        <v>0.70679999999999998</v>
      </c>
      <c r="M76" s="128" t="s">
        <v>191</v>
      </c>
      <c r="N76" s="140">
        <v>45505</v>
      </c>
      <c r="O76" s="141">
        <f t="shared" si="12"/>
        <v>354</v>
      </c>
      <c r="P76" s="142">
        <f t="shared" si="9"/>
        <v>24.031199999999998</v>
      </c>
      <c r="Q76" s="142">
        <f t="shared" si="10"/>
        <v>9.9688000000000017</v>
      </c>
      <c r="R76" s="143">
        <f t="shared" si="13"/>
        <v>7</v>
      </c>
      <c r="S76" s="141">
        <f t="shared" si="14"/>
        <v>34</v>
      </c>
      <c r="T76" s="144">
        <f ca="1">IF(Table1[[#This Row],[STATUS]]="Selesai",0,ROUNDUP(Table1[[#This Row],[PLAN END]]-NOW(),0))</f>
        <v>-38</v>
      </c>
      <c r="U76" s="144">
        <v>1.9262225609604624</v>
      </c>
    </row>
    <row r="77" spans="1:21" s="145" customFormat="1" ht="13.8" customHeight="1" x14ac:dyDescent="0.25">
      <c r="A77" s="131">
        <v>2</v>
      </c>
      <c r="B77" s="132" t="s">
        <v>89</v>
      </c>
      <c r="C77" s="133" t="s">
        <v>88</v>
      </c>
      <c r="D77" s="133" t="s">
        <v>24</v>
      </c>
      <c r="E77" s="132" t="s">
        <v>48</v>
      </c>
      <c r="F77" s="134" t="s">
        <v>92</v>
      </c>
      <c r="G77" s="132" t="str">
        <f t="shared" si="11"/>
        <v>PROJECT 1 BPEKERJAAN ARSITEKTURGUARD HOUSE 2</v>
      </c>
      <c r="H77" s="136" t="str">
        <f>VLOOKUP(Table1[[#This Row],[% COMPLETE]],$W$2:$X$5,2,1)</f>
        <v>LOW</v>
      </c>
      <c r="I77" s="137">
        <v>45516</v>
      </c>
      <c r="J77" s="137">
        <v>45942</v>
      </c>
      <c r="K77" s="138">
        <v>45900</v>
      </c>
      <c r="L77" s="139">
        <v>0</v>
      </c>
      <c r="M77" s="128" t="s">
        <v>191</v>
      </c>
      <c r="N77" s="140">
        <v>45505</v>
      </c>
      <c r="O77" s="141">
        <f t="shared" si="12"/>
        <v>11</v>
      </c>
      <c r="P77" s="142">
        <f t="shared" si="9"/>
        <v>0</v>
      </c>
      <c r="Q77" s="142">
        <f t="shared" si="10"/>
        <v>426</v>
      </c>
      <c r="R77" s="143">
        <f t="shared" si="13"/>
        <v>-42</v>
      </c>
      <c r="S77" s="141">
        <f t="shared" si="14"/>
        <v>426</v>
      </c>
      <c r="T77" s="144">
        <f ca="1">IF(Table1[[#This Row],[STATUS]]="Selesai",0,ROUNDUP(Table1[[#This Row],[PLAN END]]-NOW(),0))</f>
        <v>12</v>
      </c>
      <c r="U77" s="144">
        <v>0</v>
      </c>
    </row>
    <row r="78" spans="1:21" s="145" customFormat="1" ht="13.8" customHeight="1" x14ac:dyDescent="0.25">
      <c r="A78" s="131">
        <v>2</v>
      </c>
      <c r="B78" s="132" t="s">
        <v>89</v>
      </c>
      <c r="C78" s="133" t="s">
        <v>88</v>
      </c>
      <c r="D78" s="133" t="s">
        <v>24</v>
      </c>
      <c r="E78" s="132" t="s">
        <v>48</v>
      </c>
      <c r="F78" s="134" t="s">
        <v>93</v>
      </c>
      <c r="G78" s="132" t="str">
        <f t="shared" si="11"/>
        <v>PROJECT 1 BPEKERJAAN ARSITEKTURFEED WAREHOUSE</v>
      </c>
      <c r="H78" s="136" t="str">
        <f>VLOOKUP(Table1[[#This Row],[% COMPLETE]],$W$2:$X$5,2,1)</f>
        <v>HIGH</v>
      </c>
      <c r="I78" s="137">
        <v>45796</v>
      </c>
      <c r="J78" s="137">
        <v>45814</v>
      </c>
      <c r="K78" s="138">
        <v>45900</v>
      </c>
      <c r="L78" s="139">
        <v>0.84150000000000003</v>
      </c>
      <c r="M78" s="128" t="s">
        <v>190</v>
      </c>
      <c r="N78" s="140">
        <v>45505</v>
      </c>
      <c r="O78" s="141">
        <f t="shared" si="12"/>
        <v>291</v>
      </c>
      <c r="P78" s="142">
        <f t="shared" si="9"/>
        <v>15.147</v>
      </c>
      <c r="Q78" s="142">
        <f t="shared" si="10"/>
        <v>2.8529999999999998</v>
      </c>
      <c r="R78" s="143">
        <f t="shared" si="13"/>
        <v>86</v>
      </c>
      <c r="S78" s="141">
        <f t="shared" si="14"/>
        <v>18</v>
      </c>
      <c r="T78" s="144">
        <f ca="1">IF(Table1[[#This Row],[STATUS]]="Selesai",0,ROUNDUP(Table1[[#This Row],[PLAN END]]-NOW(),0))</f>
        <v>-117</v>
      </c>
      <c r="U78" s="144">
        <v>2.6947696149272917</v>
      </c>
    </row>
    <row r="79" spans="1:21" s="145" customFormat="1" ht="13.8" customHeight="1" x14ac:dyDescent="0.25">
      <c r="A79" s="131">
        <v>2</v>
      </c>
      <c r="B79" s="132" t="s">
        <v>89</v>
      </c>
      <c r="C79" s="133" t="s">
        <v>88</v>
      </c>
      <c r="D79" s="133" t="s">
        <v>24</v>
      </c>
      <c r="E79" s="132" t="s">
        <v>48</v>
      </c>
      <c r="F79" s="134" t="s">
        <v>103</v>
      </c>
      <c r="G79" s="132" t="str">
        <f t="shared" si="11"/>
        <v>PROJECT 1 BPEKERJAAN ARSITEKTURDORMITORY MALE</v>
      </c>
      <c r="H79" s="136" t="str">
        <f>VLOOKUP(Table1[[#This Row],[% COMPLETE]],$W$2:$X$5,2,1)</f>
        <v>LOW</v>
      </c>
      <c r="I79" s="137">
        <v>45838</v>
      </c>
      <c r="J79" s="137">
        <v>45907</v>
      </c>
      <c r="K79" s="138">
        <v>45900</v>
      </c>
      <c r="L79" s="139">
        <v>0.14460000000000001</v>
      </c>
      <c r="M79" s="128" t="s">
        <v>190</v>
      </c>
      <c r="N79" s="140">
        <v>45505</v>
      </c>
      <c r="O79" s="141">
        <f t="shared" si="12"/>
        <v>333</v>
      </c>
      <c r="P79" s="142">
        <f t="shared" si="9"/>
        <v>9.9774000000000012</v>
      </c>
      <c r="Q79" s="142">
        <f t="shared" si="10"/>
        <v>59.022599999999997</v>
      </c>
      <c r="R79" s="143">
        <f t="shared" si="13"/>
        <v>-7</v>
      </c>
      <c r="S79" s="141">
        <f t="shared" si="14"/>
        <v>69</v>
      </c>
      <c r="T79" s="144">
        <f ca="1">IF(Table1[[#This Row],[STATUS]]="Selesai",0,ROUNDUP(Table1[[#This Row],[PLAN END]]-NOW(),0))</f>
        <v>-24</v>
      </c>
      <c r="U79" s="144">
        <v>7.1455552805644906</v>
      </c>
    </row>
    <row r="80" spans="1:21" s="145" customFormat="1" ht="13.8" customHeight="1" x14ac:dyDescent="0.25">
      <c r="A80" s="131">
        <v>2</v>
      </c>
      <c r="B80" s="132" t="s">
        <v>89</v>
      </c>
      <c r="C80" s="133" t="s">
        <v>88</v>
      </c>
      <c r="D80" s="133" t="s">
        <v>24</v>
      </c>
      <c r="E80" s="132" t="s">
        <v>48</v>
      </c>
      <c r="F80" s="134" t="s">
        <v>97</v>
      </c>
      <c r="G80" s="132" t="str">
        <f t="shared" si="11"/>
        <v>PROJECT 1 BPEKERJAAN ARSITEKTURKANTIN</v>
      </c>
      <c r="H80" s="136" t="str">
        <f>VLOOKUP(Table1[[#This Row],[% COMPLETE]],$W$2:$X$5,2,1)</f>
        <v>HIGH</v>
      </c>
      <c r="I80" s="137">
        <v>45824</v>
      </c>
      <c r="J80" s="137">
        <v>45886</v>
      </c>
      <c r="K80" s="138">
        <v>45900</v>
      </c>
      <c r="L80" s="139">
        <v>0.81530000000000002</v>
      </c>
      <c r="M80" s="128" t="s">
        <v>187</v>
      </c>
      <c r="N80" s="140">
        <v>45505</v>
      </c>
      <c r="O80" s="141">
        <f t="shared" si="12"/>
        <v>319</v>
      </c>
      <c r="P80" s="142">
        <f t="shared" si="9"/>
        <v>50.5486</v>
      </c>
      <c r="Q80" s="142">
        <f t="shared" si="10"/>
        <v>11.4514</v>
      </c>
      <c r="R80" s="143">
        <f t="shared" si="13"/>
        <v>14</v>
      </c>
      <c r="S80" s="141">
        <f t="shared" si="14"/>
        <v>62</v>
      </c>
      <c r="T80" s="144">
        <f ca="1">IF(Table1[[#This Row],[STATUS]]="Selesai",0,ROUNDUP(Table1[[#This Row],[PLAN END]]-NOW(),0))</f>
        <v>-45</v>
      </c>
      <c r="U80" s="144">
        <v>2.1250737260073151</v>
      </c>
    </row>
    <row r="81" spans="1:21" s="145" customFormat="1" ht="13.8" customHeight="1" x14ac:dyDescent="0.25">
      <c r="A81" s="131">
        <v>2</v>
      </c>
      <c r="B81" s="132" t="s">
        <v>89</v>
      </c>
      <c r="C81" s="133" t="s">
        <v>88</v>
      </c>
      <c r="D81" s="133" t="s">
        <v>24</v>
      </c>
      <c r="E81" s="132" t="s">
        <v>48</v>
      </c>
      <c r="F81" s="134" t="s">
        <v>99</v>
      </c>
      <c r="G81" s="132" t="str">
        <f t="shared" si="11"/>
        <v>PROJECT 1 BPEKERJAAN ARSITEKTURWORKSHOP</v>
      </c>
      <c r="H81" s="136" t="str">
        <f>VLOOKUP(Table1[[#This Row],[% COMPLETE]],$W$2:$X$5,2,1)</f>
        <v>HIGH</v>
      </c>
      <c r="I81" s="137">
        <v>45831</v>
      </c>
      <c r="J81" s="137">
        <v>45514</v>
      </c>
      <c r="K81" s="138">
        <v>45900</v>
      </c>
      <c r="L81" s="139">
        <v>0.91210000000000002</v>
      </c>
      <c r="M81" s="128" t="s">
        <v>190</v>
      </c>
      <c r="N81" s="140">
        <v>45505</v>
      </c>
      <c r="O81" s="141">
        <f t="shared" si="12"/>
        <v>326</v>
      </c>
      <c r="P81" s="142">
        <f t="shared" si="9"/>
        <v>-289.13569999999999</v>
      </c>
      <c r="Q81" s="142">
        <f t="shared" si="10"/>
        <v>-27.864300000000014</v>
      </c>
      <c r="R81" s="143">
        <f t="shared" si="13"/>
        <v>386</v>
      </c>
      <c r="S81" s="141">
        <f t="shared" si="14"/>
        <v>-317</v>
      </c>
      <c r="T81" s="144">
        <f ca="1">IF(Table1[[#This Row],[STATUS]]="Selesai",0,ROUNDUP(Table1[[#This Row],[PLAN END]]-NOW(),0))</f>
        <v>-417</v>
      </c>
      <c r="U81" s="144">
        <v>2.2141421850391501</v>
      </c>
    </row>
    <row r="82" spans="1:21" s="145" customFormat="1" ht="13.8" customHeight="1" x14ac:dyDescent="0.25">
      <c r="A82" s="131">
        <v>2</v>
      </c>
      <c r="B82" s="132" t="s">
        <v>89</v>
      </c>
      <c r="C82" s="133" t="s">
        <v>88</v>
      </c>
      <c r="D82" s="133" t="s">
        <v>24</v>
      </c>
      <c r="E82" s="132" t="s">
        <v>48</v>
      </c>
      <c r="F82" s="134" t="s">
        <v>98</v>
      </c>
      <c r="G82" s="132" t="str">
        <f t="shared" si="11"/>
        <v>PROJECT 1 BPEKERJAAN ARSITEKTURFAMILY STAFF HOUSE</v>
      </c>
      <c r="H82" s="136" t="str">
        <f>VLOOKUP(Table1[[#This Row],[% COMPLETE]],$W$2:$X$5,2,1)</f>
        <v>LOW</v>
      </c>
      <c r="I82" s="137">
        <v>45845</v>
      </c>
      <c r="J82" s="137">
        <v>45930</v>
      </c>
      <c r="K82" s="138">
        <v>45900</v>
      </c>
      <c r="L82" s="139">
        <v>7.5800000000000006E-2</v>
      </c>
      <c r="M82" s="128" t="s">
        <v>190</v>
      </c>
      <c r="N82" s="140">
        <v>45505</v>
      </c>
      <c r="O82" s="141">
        <f t="shared" si="12"/>
        <v>340</v>
      </c>
      <c r="P82" s="142">
        <f t="shared" si="9"/>
        <v>6.4430000000000005</v>
      </c>
      <c r="Q82" s="142">
        <f t="shared" si="10"/>
        <v>78.557000000000002</v>
      </c>
      <c r="R82" s="143">
        <f t="shared" si="13"/>
        <v>-30</v>
      </c>
      <c r="S82" s="141">
        <f t="shared" si="14"/>
        <v>85</v>
      </c>
      <c r="T82" s="144">
        <f ca="1">IF(Table1[[#This Row],[STATUS]]="Selesai",0,ROUNDUP(Table1[[#This Row],[PLAN END]]-NOW(),0))</f>
        <v>-1</v>
      </c>
      <c r="U82" s="144">
        <v>2.1434231234710972</v>
      </c>
    </row>
    <row r="83" spans="1:21" s="145" customFormat="1" ht="13.8" customHeight="1" x14ac:dyDescent="0.25">
      <c r="A83" s="131">
        <v>2</v>
      </c>
      <c r="B83" s="132" t="s">
        <v>89</v>
      </c>
      <c r="C83" s="133" t="s">
        <v>88</v>
      </c>
      <c r="D83" s="133" t="s">
        <v>24</v>
      </c>
      <c r="E83" s="132" t="s">
        <v>48</v>
      </c>
      <c r="F83" s="134" t="s">
        <v>100</v>
      </c>
      <c r="G83" s="132" t="str">
        <f t="shared" si="11"/>
        <v>PROJECT 1 BPEKERJAAN ARSITEKTURMOSQUE</v>
      </c>
      <c r="H83" s="136" t="str">
        <f>VLOOKUP(Table1[[#This Row],[% COMPLETE]],$W$2:$X$5,2,1)</f>
        <v>LOW</v>
      </c>
      <c r="I83" s="137">
        <v>45516</v>
      </c>
      <c r="J83" s="137">
        <v>45942</v>
      </c>
      <c r="K83" s="138">
        <v>45900</v>
      </c>
      <c r="L83" s="139">
        <v>0</v>
      </c>
      <c r="M83" s="128" t="s">
        <v>187</v>
      </c>
      <c r="N83" s="140">
        <v>45505</v>
      </c>
      <c r="O83" s="141">
        <f t="shared" si="12"/>
        <v>11</v>
      </c>
      <c r="P83" s="142">
        <f t="shared" si="9"/>
        <v>0</v>
      </c>
      <c r="Q83" s="142">
        <f t="shared" si="10"/>
        <v>426</v>
      </c>
      <c r="R83" s="143">
        <f t="shared" si="13"/>
        <v>-42</v>
      </c>
      <c r="S83" s="141">
        <f t="shared" si="14"/>
        <v>426</v>
      </c>
      <c r="T83" s="144">
        <f ca="1">IF(Table1[[#This Row],[STATUS]]="Selesai",0,ROUNDUP(Table1[[#This Row],[PLAN END]]-NOW(),0))</f>
        <v>12</v>
      </c>
      <c r="U83" s="144">
        <v>0</v>
      </c>
    </row>
    <row r="84" spans="1:21" s="145" customFormat="1" ht="13.8" customHeight="1" x14ac:dyDescent="0.25">
      <c r="A84" s="131">
        <v>2</v>
      </c>
      <c r="B84" s="132" t="s">
        <v>89</v>
      </c>
      <c r="C84" s="133" t="s">
        <v>88</v>
      </c>
      <c r="D84" s="133" t="s">
        <v>24</v>
      </c>
      <c r="E84" s="132" t="s">
        <v>48</v>
      </c>
      <c r="F84" s="134" t="s">
        <v>107</v>
      </c>
      <c r="G84" s="132" t="str">
        <f t="shared" si="11"/>
        <v>PROJECT 1 BPEKERJAAN ARSITEKTUROFFICE</v>
      </c>
      <c r="H84" s="136" t="str">
        <f>VLOOKUP(Table1[[#This Row],[% COMPLETE]],$W$2:$X$5,2,1)</f>
        <v>HIGH</v>
      </c>
      <c r="I84" s="137">
        <v>45824</v>
      </c>
      <c r="J84" s="137">
        <v>45872</v>
      </c>
      <c r="K84" s="138">
        <v>45900</v>
      </c>
      <c r="L84" s="139">
        <v>0.87190000000000001</v>
      </c>
      <c r="M84" s="128" t="s">
        <v>187</v>
      </c>
      <c r="N84" s="140">
        <v>45505</v>
      </c>
      <c r="O84" s="141">
        <f t="shared" si="12"/>
        <v>319</v>
      </c>
      <c r="P84" s="142">
        <f t="shared" si="9"/>
        <v>41.851199999999999</v>
      </c>
      <c r="Q84" s="142">
        <f t="shared" si="10"/>
        <v>6.1488000000000014</v>
      </c>
      <c r="R84" s="143">
        <f t="shared" si="13"/>
        <v>28</v>
      </c>
      <c r="S84" s="141">
        <f t="shared" si="14"/>
        <v>48</v>
      </c>
      <c r="T84" s="144">
        <f ca="1">IF(Table1[[#This Row],[STATUS]]="Selesai",0,ROUNDUP(Table1[[#This Row],[PLAN END]]-NOW(),0))</f>
        <v>-59</v>
      </c>
      <c r="U84" s="144">
        <v>4.2091892986185098</v>
      </c>
    </row>
    <row r="85" spans="1:21" s="145" customFormat="1" ht="13.8" customHeight="1" x14ac:dyDescent="0.25">
      <c r="A85" s="131">
        <v>2</v>
      </c>
      <c r="B85" s="132" t="s">
        <v>89</v>
      </c>
      <c r="C85" s="133" t="s">
        <v>88</v>
      </c>
      <c r="D85" s="133" t="s">
        <v>24</v>
      </c>
      <c r="E85" s="132" t="s">
        <v>48</v>
      </c>
      <c r="F85" s="134" t="s">
        <v>106</v>
      </c>
      <c r="G85" s="132" t="str">
        <f t="shared" si="11"/>
        <v>PROJECT 1 BPEKERJAAN ARSITEKTURWEIGHT HOUSE</v>
      </c>
      <c r="H85" s="136" t="str">
        <f>VLOOKUP(Table1[[#This Row],[% COMPLETE]],$W$2:$X$5,2,1)</f>
        <v>HIGH</v>
      </c>
      <c r="I85" s="137">
        <v>45817</v>
      </c>
      <c r="J85" s="137">
        <v>45865</v>
      </c>
      <c r="K85" s="138">
        <v>45900</v>
      </c>
      <c r="L85" s="139">
        <v>0.87160000000000004</v>
      </c>
      <c r="M85" s="128" t="s">
        <v>191</v>
      </c>
      <c r="N85" s="140">
        <v>45505</v>
      </c>
      <c r="O85" s="141">
        <f t="shared" si="12"/>
        <v>312</v>
      </c>
      <c r="P85" s="142">
        <f t="shared" si="9"/>
        <v>41.836800000000004</v>
      </c>
      <c r="Q85" s="142">
        <f t="shared" si="10"/>
        <v>6.1631999999999962</v>
      </c>
      <c r="R85" s="143">
        <f t="shared" si="13"/>
        <v>35</v>
      </c>
      <c r="S85" s="141">
        <f t="shared" si="14"/>
        <v>48</v>
      </c>
      <c r="T85" s="144">
        <f ca="1">IF(Table1[[#This Row],[STATUS]]="Selesai",0,ROUNDUP(Table1[[#This Row],[PLAN END]]-NOW(),0))</f>
        <v>-66</v>
      </c>
      <c r="U85" s="144">
        <v>0.67906690555318538</v>
      </c>
    </row>
    <row r="86" spans="1:21" s="145" customFormat="1" ht="13.8" customHeight="1" x14ac:dyDescent="0.25">
      <c r="A86" s="131">
        <v>2</v>
      </c>
      <c r="B86" s="132" t="s">
        <v>89</v>
      </c>
      <c r="C86" s="133" t="s">
        <v>88</v>
      </c>
      <c r="D86" s="133" t="s">
        <v>24</v>
      </c>
      <c r="E86" s="132" t="s">
        <v>48</v>
      </c>
      <c r="F86" s="134" t="s">
        <v>115</v>
      </c>
      <c r="G86" s="132" t="str">
        <f t="shared" si="11"/>
        <v>PROJECT 1 BPEKERJAAN ARSITEKTURGAZEBOO (BY VENDOR)</v>
      </c>
      <c r="H86" s="136" t="str">
        <f>VLOOKUP(Table1[[#This Row],[% COMPLETE]],$W$2:$X$5,2,1)</f>
        <v>LOW</v>
      </c>
      <c r="I86" s="137">
        <v>45831</v>
      </c>
      <c r="J86" s="137">
        <v>45844</v>
      </c>
      <c r="K86" s="138">
        <v>45900</v>
      </c>
      <c r="L86" s="139">
        <v>0</v>
      </c>
      <c r="M86" s="128" t="s">
        <v>190</v>
      </c>
      <c r="N86" s="140">
        <v>45505</v>
      </c>
      <c r="O86" s="141">
        <f t="shared" si="12"/>
        <v>326</v>
      </c>
      <c r="P86" s="142">
        <f t="shared" si="9"/>
        <v>0</v>
      </c>
      <c r="Q86" s="142">
        <f t="shared" si="10"/>
        <v>13</v>
      </c>
      <c r="R86" s="143">
        <f t="shared" si="13"/>
        <v>56</v>
      </c>
      <c r="S86" s="141">
        <f t="shared" si="14"/>
        <v>13</v>
      </c>
      <c r="T86" s="144">
        <f ca="1">IF(Table1[[#This Row],[STATUS]]="Selesai",0,ROUNDUP(Table1[[#This Row],[PLAN END]]-NOW(),0))</f>
        <v>-87</v>
      </c>
      <c r="U86" s="144">
        <v>0.3705846265159719</v>
      </c>
    </row>
    <row r="87" spans="1:21" s="145" customFormat="1" ht="13.8" customHeight="1" x14ac:dyDescent="0.25">
      <c r="A87" s="131">
        <v>2</v>
      </c>
      <c r="B87" s="132" t="s">
        <v>89</v>
      </c>
      <c r="C87" s="133" t="s">
        <v>88</v>
      </c>
      <c r="D87" s="133" t="s">
        <v>24</v>
      </c>
      <c r="E87" s="132" t="s">
        <v>48</v>
      </c>
      <c r="F87" s="134" t="s">
        <v>101</v>
      </c>
      <c r="G87" s="132" t="str">
        <f t="shared" si="11"/>
        <v>PROJECT 1 BPEKERJAAN ARSITEKTURPUMP HOUSE</v>
      </c>
      <c r="H87" s="136" t="str">
        <f>VLOOKUP(Table1[[#This Row],[% COMPLETE]],$W$2:$X$5,2,1)</f>
        <v>HIGH</v>
      </c>
      <c r="I87" s="137">
        <v>45796</v>
      </c>
      <c r="J87" s="137">
        <v>45865</v>
      </c>
      <c r="K87" s="138">
        <v>45900</v>
      </c>
      <c r="L87" s="139">
        <v>0.86219999999999997</v>
      </c>
      <c r="M87" s="128" t="s">
        <v>190</v>
      </c>
      <c r="N87" s="140">
        <v>45505</v>
      </c>
      <c r="O87" s="141">
        <f t="shared" si="12"/>
        <v>291</v>
      </c>
      <c r="P87" s="142">
        <f t="shared" si="9"/>
        <v>59.491799999999998</v>
      </c>
      <c r="Q87" s="142">
        <f t="shared" si="10"/>
        <v>9.5082000000000022</v>
      </c>
      <c r="R87" s="143">
        <f t="shared" si="13"/>
        <v>35</v>
      </c>
      <c r="S87" s="141">
        <f t="shared" si="14"/>
        <v>69</v>
      </c>
      <c r="T87" s="144">
        <f ca="1">IF(Table1[[#This Row],[STATUS]]="Selesai",0,ROUNDUP(Table1[[#This Row],[PLAN END]]-NOW(),0))</f>
        <v>-66</v>
      </c>
      <c r="U87" s="144">
        <v>0.46782862216660642</v>
      </c>
    </row>
    <row r="88" spans="1:21" s="145" customFormat="1" ht="13.8" customHeight="1" x14ac:dyDescent="0.25">
      <c r="A88" s="131">
        <v>2</v>
      </c>
      <c r="B88" s="132" t="s">
        <v>89</v>
      </c>
      <c r="C88" s="133" t="s">
        <v>88</v>
      </c>
      <c r="D88" s="133" t="s">
        <v>24</v>
      </c>
      <c r="E88" s="132" t="s">
        <v>48</v>
      </c>
      <c r="F88" s="134" t="s">
        <v>102</v>
      </c>
      <c r="G88" s="132" t="str">
        <f t="shared" si="11"/>
        <v>PROJECT 1 BPEKERJAAN ARSITEKTURDORMITORY FEMALE</v>
      </c>
      <c r="H88" s="136" t="str">
        <f>VLOOKUP(Table1[[#This Row],[% COMPLETE]],$W$2:$X$5,2,1)</f>
        <v>HIGH</v>
      </c>
      <c r="I88" s="137">
        <v>45845</v>
      </c>
      <c r="J88" s="137">
        <v>45808</v>
      </c>
      <c r="K88" s="138">
        <v>45900</v>
      </c>
      <c r="L88" s="139">
        <v>0.71130000000000004</v>
      </c>
      <c r="M88" s="128" t="s">
        <v>187</v>
      </c>
      <c r="N88" s="140">
        <v>45505</v>
      </c>
      <c r="O88" s="141">
        <f t="shared" si="12"/>
        <v>340</v>
      </c>
      <c r="P88" s="142">
        <f t="shared" si="9"/>
        <v>-26.318100000000001</v>
      </c>
      <c r="Q88" s="142">
        <f t="shared" si="10"/>
        <v>-10.681899999999999</v>
      </c>
      <c r="R88" s="143">
        <f t="shared" si="13"/>
        <v>92</v>
      </c>
      <c r="S88" s="141">
        <f t="shared" si="14"/>
        <v>-37</v>
      </c>
      <c r="T88" s="144">
        <f ca="1">IF(Table1[[#This Row],[STATUS]]="Selesai",0,ROUNDUP(Table1[[#This Row],[PLAN END]]-NOW(),0))</f>
        <v>-123</v>
      </c>
      <c r="U88" s="144">
        <v>2.1434231234710972</v>
      </c>
    </row>
    <row r="89" spans="1:21" s="145" customFormat="1" ht="13.8" customHeight="1" x14ac:dyDescent="0.25">
      <c r="A89" s="131">
        <v>2</v>
      </c>
      <c r="B89" s="132" t="s">
        <v>89</v>
      </c>
      <c r="C89" s="133" t="s">
        <v>88</v>
      </c>
      <c r="D89" s="133" t="s">
        <v>24</v>
      </c>
      <c r="E89" s="132" t="s">
        <v>48</v>
      </c>
      <c r="F89" s="134" t="s">
        <v>91</v>
      </c>
      <c r="G89" s="132" t="str">
        <f t="shared" si="11"/>
        <v>PROJECT 1 BPEKERJAAN ARSITEKTURGUARD HOUSE 1</v>
      </c>
      <c r="H89" s="136" t="str">
        <f>VLOOKUP(Table1[[#This Row],[% COMPLETE]],$W$2:$X$5,2,1)</f>
        <v>HIGH</v>
      </c>
      <c r="I89" s="137">
        <v>45516</v>
      </c>
      <c r="J89" s="137">
        <v>45942</v>
      </c>
      <c r="K89" s="138">
        <v>45900</v>
      </c>
      <c r="L89" s="139">
        <v>1</v>
      </c>
      <c r="M89" s="128" t="s">
        <v>188</v>
      </c>
      <c r="N89" s="140">
        <v>45505</v>
      </c>
      <c r="O89" s="141">
        <f t="shared" si="12"/>
        <v>11</v>
      </c>
      <c r="P89" s="142">
        <f t="shared" si="9"/>
        <v>426</v>
      </c>
      <c r="Q89" s="142">
        <f t="shared" si="10"/>
        <v>0</v>
      </c>
      <c r="R89" s="143">
        <f t="shared" si="13"/>
        <v>-42</v>
      </c>
      <c r="S89" s="141">
        <f t="shared" si="14"/>
        <v>426</v>
      </c>
      <c r="T89" s="144">
        <f ca="1">IF(Table1[[#This Row],[STATUS]]="Selesai",0,ROUNDUP(Table1[[#This Row],[PLAN END]]-NOW(),0))</f>
        <v>0</v>
      </c>
      <c r="U89" s="144">
        <v>0</v>
      </c>
    </row>
    <row r="90" spans="1:21" s="145" customFormat="1" ht="13.8" customHeight="1" x14ac:dyDescent="0.25">
      <c r="A90" s="131">
        <v>2</v>
      </c>
      <c r="B90" s="132" t="s">
        <v>89</v>
      </c>
      <c r="C90" s="133" t="s">
        <v>88</v>
      </c>
      <c r="D90" s="133" t="s">
        <v>24</v>
      </c>
      <c r="E90" s="132" t="s">
        <v>48</v>
      </c>
      <c r="F90" s="134" t="s">
        <v>108</v>
      </c>
      <c r="G90" s="132" t="str">
        <f t="shared" si="11"/>
        <v>PROJECT 1 BPEKERJAAN ARSITEKTURTPS</v>
      </c>
      <c r="H90" s="136" t="str">
        <f>VLOOKUP(Table1[[#This Row],[% COMPLETE]],$W$2:$X$5,2,1)</f>
        <v>MEDIUM</v>
      </c>
      <c r="I90" s="137">
        <v>45838</v>
      </c>
      <c r="J90" s="137">
        <v>45900</v>
      </c>
      <c r="K90" s="138">
        <v>45900</v>
      </c>
      <c r="L90" s="139">
        <v>0.49690000000000001</v>
      </c>
      <c r="M90" s="128" t="s">
        <v>190</v>
      </c>
      <c r="N90" s="140">
        <v>45505</v>
      </c>
      <c r="O90" s="141">
        <f t="shared" si="12"/>
        <v>333</v>
      </c>
      <c r="P90" s="142">
        <f t="shared" si="9"/>
        <v>30.8078</v>
      </c>
      <c r="Q90" s="142">
        <f t="shared" si="10"/>
        <v>31.1922</v>
      </c>
      <c r="R90" s="143">
        <f t="shared" si="13"/>
        <v>0</v>
      </c>
      <c r="S90" s="141">
        <f t="shared" si="14"/>
        <v>62</v>
      </c>
      <c r="T90" s="144">
        <f ca="1">IF(Table1[[#This Row],[STATUS]]="Selesai",0,ROUNDUP(Table1[[#This Row],[PLAN END]]-NOW(),0))</f>
        <v>-31</v>
      </c>
      <c r="U90" s="144">
        <v>0.66829826225735345</v>
      </c>
    </row>
    <row r="91" spans="1:21" s="145" customFormat="1" ht="13.8" customHeight="1" x14ac:dyDescent="0.25">
      <c r="A91" s="131">
        <v>2</v>
      </c>
      <c r="B91" s="132" t="s">
        <v>89</v>
      </c>
      <c r="C91" s="133" t="s">
        <v>88</v>
      </c>
      <c r="D91" s="133" t="s">
        <v>24</v>
      </c>
      <c r="E91" s="132" t="s">
        <v>48</v>
      </c>
      <c r="F91" s="134" t="s">
        <v>109</v>
      </c>
      <c r="G91" s="132" t="str">
        <f t="shared" si="11"/>
        <v>PROJECT 1 BPEKERJAAN ARSITEKTURMAIN GATE</v>
      </c>
      <c r="H91" s="136" t="str">
        <f>VLOOKUP(Table1[[#This Row],[% COMPLETE]],$W$2:$X$5,2,1)</f>
        <v>LOW</v>
      </c>
      <c r="I91" s="137">
        <v>45824</v>
      </c>
      <c r="J91" s="137">
        <v>45858</v>
      </c>
      <c r="K91" s="138">
        <v>45900</v>
      </c>
      <c r="L91" s="139">
        <v>6.8450000000000004E-3</v>
      </c>
      <c r="M91" s="128" t="s">
        <v>187</v>
      </c>
      <c r="N91" s="140">
        <v>45505</v>
      </c>
      <c r="O91" s="141">
        <f t="shared" si="12"/>
        <v>319</v>
      </c>
      <c r="P91" s="142">
        <f t="shared" si="9"/>
        <v>0.23273000000000002</v>
      </c>
      <c r="Q91" s="142">
        <f t="shared" si="10"/>
        <v>33.767270000000003</v>
      </c>
      <c r="R91" s="143">
        <f t="shared" si="13"/>
        <v>42</v>
      </c>
      <c r="S91" s="141">
        <f t="shared" si="14"/>
        <v>34</v>
      </c>
      <c r="T91" s="144">
        <f ca="1">IF(Table1[[#This Row],[STATUS]]="Selesai",0,ROUNDUP(Table1[[#This Row],[PLAN END]]-NOW(),0))</f>
        <v>-73</v>
      </c>
      <c r="U91" s="144">
        <v>0.45089754003550009</v>
      </c>
    </row>
    <row r="92" spans="1:21" s="145" customFormat="1" ht="13.8" customHeight="1" x14ac:dyDescent="0.25">
      <c r="A92" s="131">
        <v>2</v>
      </c>
      <c r="B92" s="132" t="s">
        <v>89</v>
      </c>
      <c r="C92" s="133" t="s">
        <v>88</v>
      </c>
      <c r="D92" s="133" t="s">
        <v>24</v>
      </c>
      <c r="E92" s="132" t="s">
        <v>48</v>
      </c>
      <c r="F92" s="134" t="s">
        <v>105</v>
      </c>
      <c r="G92" s="132" t="str">
        <f t="shared" si="11"/>
        <v>PROJECT 1 BPEKERJAAN ARSITEKTURGARDU HUB</v>
      </c>
      <c r="H92" s="136" t="str">
        <f>VLOOKUP(Table1[[#This Row],[% COMPLETE]],$W$2:$X$5,2,1)</f>
        <v>LOW</v>
      </c>
      <c r="I92" s="137">
        <v>45810</v>
      </c>
      <c r="J92" s="137">
        <v>45851</v>
      </c>
      <c r="K92" s="138">
        <v>45900</v>
      </c>
      <c r="L92" s="139">
        <v>8.1199999999999994E-2</v>
      </c>
      <c r="M92" s="128" t="s">
        <v>190</v>
      </c>
      <c r="N92" s="140">
        <v>45505</v>
      </c>
      <c r="O92" s="141">
        <f t="shared" si="12"/>
        <v>305</v>
      </c>
      <c r="P92" s="142">
        <f t="shared" si="9"/>
        <v>3.3291999999999997</v>
      </c>
      <c r="Q92" s="142">
        <f t="shared" si="10"/>
        <v>37.6708</v>
      </c>
      <c r="R92" s="143">
        <f t="shared" si="13"/>
        <v>49</v>
      </c>
      <c r="S92" s="141">
        <f t="shared" si="14"/>
        <v>41</v>
      </c>
      <c r="T92" s="144">
        <f ca="1">IF(Table1[[#This Row],[STATUS]]="Selesai",0,ROUNDUP(Table1[[#This Row],[PLAN END]]-NOW(),0))</f>
        <v>-80</v>
      </c>
      <c r="U92" s="144">
        <v>0.47544300629915759</v>
      </c>
    </row>
    <row r="93" spans="1:21" s="145" customFormat="1" ht="13.8" customHeight="1" x14ac:dyDescent="0.25">
      <c r="A93" s="131">
        <v>2</v>
      </c>
      <c r="B93" s="132" t="s">
        <v>89</v>
      </c>
      <c r="C93" s="133" t="s">
        <v>88</v>
      </c>
      <c r="D93" s="133" t="s">
        <v>24</v>
      </c>
      <c r="E93" s="132" t="s">
        <v>110</v>
      </c>
      <c r="F93" s="134" t="s">
        <v>112</v>
      </c>
      <c r="G93" s="132" t="str">
        <f t="shared" si="11"/>
        <v>PROJECT 1 BPEKERJAAN ARSITEKTURPRIVATE HOUSE</v>
      </c>
      <c r="H93" s="136" t="str">
        <f>VLOOKUP(Table1[[#This Row],[% COMPLETE]],$W$2:$X$5,2,1)</f>
        <v>LOW</v>
      </c>
      <c r="I93" s="137">
        <v>45516</v>
      </c>
      <c r="J93" s="137">
        <v>45942</v>
      </c>
      <c r="K93" s="138">
        <v>45900</v>
      </c>
      <c r="L93" s="139">
        <v>0</v>
      </c>
      <c r="M93" s="128" t="s">
        <v>187</v>
      </c>
      <c r="N93" s="140">
        <v>45505</v>
      </c>
      <c r="O93" s="141">
        <f t="shared" si="12"/>
        <v>11</v>
      </c>
      <c r="P93" s="142">
        <f t="shared" si="9"/>
        <v>0</v>
      </c>
      <c r="Q93" s="142">
        <f t="shared" si="10"/>
        <v>426</v>
      </c>
      <c r="R93" s="143">
        <f t="shared" si="13"/>
        <v>-42</v>
      </c>
      <c r="S93" s="141">
        <f t="shared" si="14"/>
        <v>426</v>
      </c>
      <c r="T93" s="144">
        <f ca="1">IF(Table1[[#This Row],[STATUS]]="Selesai",0,ROUNDUP(Table1[[#This Row],[PLAN END]]-NOW(),0))</f>
        <v>12</v>
      </c>
      <c r="U93" s="144">
        <v>0</v>
      </c>
    </row>
    <row r="94" spans="1:21" s="145" customFormat="1" ht="13.8" customHeight="1" x14ac:dyDescent="0.25">
      <c r="A94" s="131">
        <v>2</v>
      </c>
      <c r="B94" s="132" t="s">
        <v>89</v>
      </c>
      <c r="C94" s="133" t="s">
        <v>88</v>
      </c>
      <c r="D94" s="133" t="s">
        <v>24</v>
      </c>
      <c r="E94" s="132" t="s">
        <v>110</v>
      </c>
      <c r="F94" s="134" t="s">
        <v>113</v>
      </c>
      <c r="G94" s="132" t="str">
        <f t="shared" si="11"/>
        <v>PROJECT 1 BPEKERJAAN ARSITEKTURVVIP HOUSE</v>
      </c>
      <c r="H94" s="136" t="str">
        <f>VLOOKUP(Table1[[#This Row],[% COMPLETE]],$W$2:$X$5,2,1)</f>
        <v>LOW</v>
      </c>
      <c r="I94" s="137">
        <v>45866</v>
      </c>
      <c r="J94" s="137">
        <v>45930</v>
      </c>
      <c r="K94" s="138">
        <v>45900</v>
      </c>
      <c r="L94" s="139">
        <v>9.8500000000000004E-2</v>
      </c>
      <c r="M94" s="128" t="s">
        <v>190</v>
      </c>
      <c r="N94" s="140">
        <v>45505</v>
      </c>
      <c r="O94" s="141">
        <f t="shared" si="12"/>
        <v>361</v>
      </c>
      <c r="P94" s="142">
        <f t="shared" si="9"/>
        <v>6.3040000000000003</v>
      </c>
      <c r="Q94" s="142">
        <f t="shared" si="10"/>
        <v>57.695999999999998</v>
      </c>
      <c r="R94" s="143">
        <f t="shared" si="13"/>
        <v>-30</v>
      </c>
      <c r="S94" s="141">
        <f t="shared" si="14"/>
        <v>64</v>
      </c>
      <c r="T94" s="144">
        <f ca="1">IF(Table1[[#This Row],[STATUS]]="Selesai",0,ROUNDUP(Table1[[#This Row],[PLAN END]]-NOW(),0))</f>
        <v>-1</v>
      </c>
      <c r="U94" s="144">
        <v>7.4012273158472057</v>
      </c>
    </row>
    <row r="95" spans="1:21" s="145" customFormat="1" ht="13.8" customHeight="1" x14ac:dyDescent="0.25">
      <c r="A95" s="131">
        <v>2</v>
      </c>
      <c r="B95" s="132" t="s">
        <v>89</v>
      </c>
      <c r="C95" s="133" t="s">
        <v>88</v>
      </c>
      <c r="D95" s="133" t="s">
        <v>24</v>
      </c>
      <c r="E95" s="132" t="s">
        <v>110</v>
      </c>
      <c r="F95" s="134" t="s">
        <v>111</v>
      </c>
      <c r="G95" s="132" t="str">
        <f t="shared" si="11"/>
        <v>PROJECT 1 BPEKERJAAN ARSITEKTURGUEST HOUSE</v>
      </c>
      <c r="H95" s="136" t="str">
        <f>VLOOKUP(Table1[[#This Row],[% COMPLETE]],$W$2:$X$5,2,1)</f>
        <v>LOW</v>
      </c>
      <c r="I95" s="137">
        <v>45516</v>
      </c>
      <c r="J95" s="137">
        <v>45942</v>
      </c>
      <c r="K95" s="138">
        <v>45900</v>
      </c>
      <c r="L95" s="139">
        <v>0</v>
      </c>
      <c r="M95" s="128" t="s">
        <v>187</v>
      </c>
      <c r="N95" s="140">
        <v>45505</v>
      </c>
      <c r="O95" s="141">
        <f t="shared" si="12"/>
        <v>11</v>
      </c>
      <c r="P95" s="142">
        <f t="shared" si="9"/>
        <v>0</v>
      </c>
      <c r="Q95" s="142">
        <f t="shared" si="10"/>
        <v>426</v>
      </c>
      <c r="R95" s="143">
        <f t="shared" si="13"/>
        <v>-42</v>
      </c>
      <c r="S95" s="141">
        <f t="shared" si="14"/>
        <v>426</v>
      </c>
      <c r="T95" s="144">
        <f ca="1">IF(Table1[[#This Row],[STATUS]]="Selesai",0,ROUNDUP(Table1[[#This Row],[PLAN END]]-NOW(),0))</f>
        <v>12</v>
      </c>
      <c r="U95" s="144">
        <v>0</v>
      </c>
    </row>
    <row r="96" spans="1:21" s="145" customFormat="1" ht="13.8" customHeight="1" x14ac:dyDescent="0.25">
      <c r="A96" s="131">
        <v>3</v>
      </c>
      <c r="B96" s="132" t="s">
        <v>89</v>
      </c>
      <c r="C96" s="133" t="s">
        <v>88</v>
      </c>
      <c r="D96" s="133" t="s">
        <v>25</v>
      </c>
      <c r="E96" s="132" t="s">
        <v>48</v>
      </c>
      <c r="F96" s="134" t="s">
        <v>94</v>
      </c>
      <c r="G96" s="132" t="str">
        <f t="shared" si="11"/>
        <v>PROJECT 1 BPEKERJAAN MEKANIKALLABORATORIUM</v>
      </c>
      <c r="H96" s="136" t="str">
        <f>VLOOKUP(Table1[[#This Row],[% COMPLETE]],$W$2:$X$5,2,1)</f>
        <v>LOW</v>
      </c>
      <c r="I96" s="137">
        <v>45866</v>
      </c>
      <c r="J96" s="137">
        <v>45907</v>
      </c>
      <c r="K96" s="138">
        <v>45900</v>
      </c>
      <c r="L96" s="139">
        <v>0.15540000000000001</v>
      </c>
      <c r="M96" s="128" t="s">
        <v>191</v>
      </c>
      <c r="N96" s="140">
        <v>45505</v>
      </c>
      <c r="O96" s="141">
        <f t="shared" si="12"/>
        <v>361</v>
      </c>
      <c r="P96" s="142">
        <f t="shared" si="9"/>
        <v>6.3714000000000004</v>
      </c>
      <c r="Q96" s="142">
        <f t="shared" si="10"/>
        <v>34.628599999999999</v>
      </c>
      <c r="R96" s="143">
        <f t="shared" si="13"/>
        <v>-7</v>
      </c>
      <c r="S96" s="141">
        <f t="shared" si="14"/>
        <v>41</v>
      </c>
      <c r="T96" s="144">
        <f ca="1">IF(Table1[[#This Row],[STATUS]]="Selesai",0,ROUNDUP(Table1[[#This Row],[PLAN END]]-NOW(),0))</f>
        <v>-24</v>
      </c>
      <c r="U96" s="144">
        <v>0.12529658962134113</v>
      </c>
    </row>
    <row r="97" spans="1:21" s="145" customFormat="1" ht="13.8" customHeight="1" x14ac:dyDescent="0.25">
      <c r="A97" s="131">
        <v>3</v>
      </c>
      <c r="B97" s="132" t="s">
        <v>89</v>
      </c>
      <c r="C97" s="133" t="s">
        <v>88</v>
      </c>
      <c r="D97" s="133" t="s">
        <v>25</v>
      </c>
      <c r="E97" s="132" t="s">
        <v>48</v>
      </c>
      <c r="F97" s="134" t="s">
        <v>92</v>
      </c>
      <c r="G97" s="132" t="str">
        <f t="shared" si="11"/>
        <v>PROJECT 1 BPEKERJAAN MEKANIKALGUARD HOUSE 2</v>
      </c>
      <c r="H97" s="136" t="str">
        <f>VLOOKUP(Table1[[#This Row],[% COMPLETE]],$W$2:$X$5,2,1)</f>
        <v>LOW</v>
      </c>
      <c r="I97" s="137">
        <v>45516</v>
      </c>
      <c r="J97" s="137">
        <v>45942</v>
      </c>
      <c r="K97" s="138">
        <v>45900</v>
      </c>
      <c r="L97" s="139">
        <v>0</v>
      </c>
      <c r="M97" s="128" t="s">
        <v>190</v>
      </c>
      <c r="N97" s="140">
        <v>45505</v>
      </c>
      <c r="O97" s="141">
        <f t="shared" si="12"/>
        <v>11</v>
      </c>
      <c r="P97" s="142">
        <f t="shared" si="9"/>
        <v>0</v>
      </c>
      <c r="Q97" s="142">
        <f t="shared" si="10"/>
        <v>426</v>
      </c>
      <c r="R97" s="143">
        <f t="shared" si="13"/>
        <v>-42</v>
      </c>
      <c r="S97" s="141">
        <f t="shared" si="14"/>
        <v>426</v>
      </c>
      <c r="T97" s="144">
        <f ca="1">IF(Table1[[#This Row],[STATUS]]="Selesai",0,ROUNDUP(Table1[[#This Row],[PLAN END]]-NOW(),0))</f>
        <v>12</v>
      </c>
      <c r="U97" s="144">
        <v>0</v>
      </c>
    </row>
    <row r="98" spans="1:21" s="145" customFormat="1" ht="13.8" customHeight="1" x14ac:dyDescent="0.25">
      <c r="A98" s="131">
        <v>3</v>
      </c>
      <c r="B98" s="132" t="s">
        <v>89</v>
      </c>
      <c r="C98" s="133" t="s">
        <v>88</v>
      </c>
      <c r="D98" s="133" t="s">
        <v>25</v>
      </c>
      <c r="E98" s="132" t="s">
        <v>48</v>
      </c>
      <c r="F98" s="134" t="s">
        <v>103</v>
      </c>
      <c r="G98" s="132" t="str">
        <f t="shared" si="11"/>
        <v>PROJECT 1 BPEKERJAAN MEKANIKALDORMITORY MALE</v>
      </c>
      <c r="H98" s="136" t="str">
        <f>VLOOKUP(Table1[[#This Row],[% COMPLETE]],$W$2:$X$5,2,1)</f>
        <v>LOW</v>
      </c>
      <c r="I98" s="137">
        <v>45845</v>
      </c>
      <c r="J98" s="137">
        <v>45865</v>
      </c>
      <c r="K98" s="138">
        <v>45900</v>
      </c>
      <c r="L98" s="139">
        <v>6.9900000000000004E-2</v>
      </c>
      <c r="M98" s="128" t="s">
        <v>190</v>
      </c>
      <c r="N98" s="140">
        <v>45505</v>
      </c>
      <c r="O98" s="141">
        <f t="shared" si="12"/>
        <v>340</v>
      </c>
      <c r="P98" s="142">
        <f t="shared" ref="P98:P127" si="15">$L98*$S98</f>
        <v>1.3980000000000001</v>
      </c>
      <c r="Q98" s="142">
        <f t="shared" ref="Q98:Q127" si="16">S98-P98</f>
        <v>18.602</v>
      </c>
      <c r="R98" s="143">
        <f t="shared" si="13"/>
        <v>35</v>
      </c>
      <c r="S98" s="141">
        <f t="shared" si="14"/>
        <v>20</v>
      </c>
      <c r="T98" s="144">
        <f ca="1">IF(Table1[[#This Row],[STATUS]]="Selesai",0,ROUNDUP(Table1[[#This Row],[PLAN END]]-NOW(),0))</f>
        <v>-66</v>
      </c>
      <c r="U98" s="144">
        <v>0.53563667137898285</v>
      </c>
    </row>
    <row r="99" spans="1:21" s="145" customFormat="1" ht="13.8" customHeight="1" x14ac:dyDescent="0.25">
      <c r="A99" s="131">
        <v>3</v>
      </c>
      <c r="B99" s="132" t="s">
        <v>89</v>
      </c>
      <c r="C99" s="133" t="s">
        <v>88</v>
      </c>
      <c r="D99" s="133" t="s">
        <v>25</v>
      </c>
      <c r="E99" s="132" t="s">
        <v>48</v>
      </c>
      <c r="F99" s="134" t="s">
        <v>97</v>
      </c>
      <c r="G99" s="132" t="str">
        <f t="shared" si="11"/>
        <v>PROJECT 1 BPEKERJAAN MEKANIKALKANTIN</v>
      </c>
      <c r="H99" s="136" t="str">
        <f>VLOOKUP(Table1[[#This Row],[% COMPLETE]],$W$2:$X$5,2,1)</f>
        <v>MEDIUM</v>
      </c>
      <c r="I99" s="137">
        <v>45852</v>
      </c>
      <c r="J99" s="137">
        <v>45872</v>
      </c>
      <c r="K99" s="138">
        <v>45900</v>
      </c>
      <c r="L99" s="139">
        <v>0.30080000000000001</v>
      </c>
      <c r="M99" s="128" t="s">
        <v>190</v>
      </c>
      <c r="N99" s="140">
        <v>45505</v>
      </c>
      <c r="O99" s="141">
        <f t="shared" si="12"/>
        <v>347</v>
      </c>
      <c r="P99" s="142">
        <f t="shared" si="15"/>
        <v>6.016</v>
      </c>
      <c r="Q99" s="142">
        <f t="shared" si="16"/>
        <v>13.984</v>
      </c>
      <c r="R99" s="143">
        <f t="shared" si="13"/>
        <v>28</v>
      </c>
      <c r="S99" s="141">
        <f t="shared" si="14"/>
        <v>20</v>
      </c>
      <c r="T99" s="144">
        <f ca="1">IF(Table1[[#This Row],[STATUS]]="Selesai",0,ROUNDUP(Table1[[#This Row],[PLAN END]]-NOW(),0))</f>
        <v>-59</v>
      </c>
      <c r="U99" s="144">
        <v>0.31365570942757215</v>
      </c>
    </row>
    <row r="100" spans="1:21" s="145" customFormat="1" ht="13.8" customHeight="1" x14ac:dyDescent="0.25">
      <c r="A100" s="131">
        <v>3</v>
      </c>
      <c r="B100" s="132" t="s">
        <v>89</v>
      </c>
      <c r="C100" s="133" t="s">
        <v>88</v>
      </c>
      <c r="D100" s="133" t="s">
        <v>25</v>
      </c>
      <c r="E100" s="132" t="s">
        <v>48</v>
      </c>
      <c r="F100" s="134" t="s">
        <v>98</v>
      </c>
      <c r="G100" s="132" t="str">
        <f t="shared" si="11"/>
        <v>PROJECT 1 BPEKERJAAN MEKANIKALFAMILY STAFF HOUSE</v>
      </c>
      <c r="H100" s="136" t="str">
        <f>VLOOKUP(Table1[[#This Row],[% COMPLETE]],$W$2:$X$5,2,1)</f>
        <v>LOW</v>
      </c>
      <c r="I100" s="137">
        <v>45866</v>
      </c>
      <c r="J100" s="137">
        <v>45886</v>
      </c>
      <c r="K100" s="138">
        <v>45900</v>
      </c>
      <c r="L100" s="139">
        <v>0.18659999999999999</v>
      </c>
      <c r="M100" s="128" t="s">
        <v>190</v>
      </c>
      <c r="N100" s="140">
        <v>45505</v>
      </c>
      <c r="O100" s="141">
        <f t="shared" si="12"/>
        <v>361</v>
      </c>
      <c r="P100" s="142">
        <f t="shared" si="15"/>
        <v>3.7319999999999998</v>
      </c>
      <c r="Q100" s="142">
        <f t="shared" si="16"/>
        <v>16.268000000000001</v>
      </c>
      <c r="R100" s="143">
        <f t="shared" si="13"/>
        <v>14</v>
      </c>
      <c r="S100" s="141">
        <f t="shared" si="14"/>
        <v>20</v>
      </c>
      <c r="T100" s="144">
        <f ca="1">IF(Table1[[#This Row],[STATUS]]="Selesai",0,ROUNDUP(Table1[[#This Row],[PLAN END]]-NOW(),0))</f>
        <v>-45</v>
      </c>
      <c r="U100" s="144">
        <v>0.1502798023901277</v>
      </c>
    </row>
    <row r="101" spans="1:21" s="145" customFormat="1" ht="13.8" customHeight="1" x14ac:dyDescent="0.25">
      <c r="A101" s="131">
        <v>3</v>
      </c>
      <c r="B101" s="132" t="s">
        <v>89</v>
      </c>
      <c r="C101" s="133" t="s">
        <v>88</v>
      </c>
      <c r="D101" s="133" t="s">
        <v>25</v>
      </c>
      <c r="E101" s="132" t="s">
        <v>48</v>
      </c>
      <c r="F101" s="134" t="s">
        <v>100</v>
      </c>
      <c r="G101" s="132" t="str">
        <f t="shared" si="11"/>
        <v>PROJECT 1 BPEKERJAAN MEKANIKALMOSQUE</v>
      </c>
      <c r="H101" s="136" t="str">
        <f>VLOOKUP(Table1[[#This Row],[% COMPLETE]],$W$2:$X$5,2,1)</f>
        <v>LOW</v>
      </c>
      <c r="I101" s="137">
        <v>45516</v>
      </c>
      <c r="J101" s="137">
        <v>45942</v>
      </c>
      <c r="K101" s="138">
        <v>45900</v>
      </c>
      <c r="L101" s="139">
        <v>0</v>
      </c>
      <c r="M101" s="128" t="s">
        <v>187</v>
      </c>
      <c r="N101" s="140">
        <v>45505</v>
      </c>
      <c r="O101" s="141">
        <f t="shared" si="12"/>
        <v>11</v>
      </c>
      <c r="P101" s="142">
        <f t="shared" si="15"/>
        <v>0</v>
      </c>
      <c r="Q101" s="142">
        <f t="shared" si="16"/>
        <v>426</v>
      </c>
      <c r="R101" s="143">
        <f t="shared" si="13"/>
        <v>-42</v>
      </c>
      <c r="S101" s="141">
        <f t="shared" si="14"/>
        <v>426</v>
      </c>
      <c r="T101" s="144">
        <f ca="1">IF(Table1[[#This Row],[STATUS]]="Selesai",0,ROUNDUP(Table1[[#This Row],[PLAN END]]-NOW(),0))</f>
        <v>12</v>
      </c>
      <c r="U101" s="144">
        <v>0</v>
      </c>
    </row>
    <row r="102" spans="1:21" s="145" customFormat="1" ht="13.8" customHeight="1" x14ac:dyDescent="0.25">
      <c r="A102" s="131">
        <v>3</v>
      </c>
      <c r="B102" s="132" t="s">
        <v>89</v>
      </c>
      <c r="C102" s="133" t="s">
        <v>88</v>
      </c>
      <c r="D102" s="133" t="s">
        <v>25</v>
      </c>
      <c r="E102" s="132" t="s">
        <v>48</v>
      </c>
      <c r="F102" s="134" t="s">
        <v>107</v>
      </c>
      <c r="G102" s="132" t="str">
        <f t="shared" si="11"/>
        <v>PROJECT 1 BPEKERJAAN MEKANIKALOFFICE</v>
      </c>
      <c r="H102" s="136" t="str">
        <f>VLOOKUP(Table1[[#This Row],[% COMPLETE]],$W$2:$X$5,2,1)</f>
        <v>MEDIUM</v>
      </c>
      <c r="I102" s="137">
        <v>45831</v>
      </c>
      <c r="J102" s="137">
        <v>45844</v>
      </c>
      <c r="K102" s="138">
        <v>45900</v>
      </c>
      <c r="L102" s="139">
        <v>0.3483</v>
      </c>
      <c r="M102" s="128" t="s">
        <v>190</v>
      </c>
      <c r="N102" s="140">
        <v>45505</v>
      </c>
      <c r="O102" s="141">
        <f t="shared" si="12"/>
        <v>326</v>
      </c>
      <c r="P102" s="142">
        <f t="shared" si="15"/>
        <v>4.5278999999999998</v>
      </c>
      <c r="Q102" s="142">
        <f t="shared" si="16"/>
        <v>8.4721000000000011</v>
      </c>
      <c r="R102" s="143">
        <f t="shared" si="13"/>
        <v>56</v>
      </c>
      <c r="S102" s="141">
        <f t="shared" si="14"/>
        <v>13</v>
      </c>
      <c r="T102" s="144">
        <f ca="1">IF(Table1[[#This Row],[STATUS]]="Selesai",0,ROUNDUP(Table1[[#This Row],[PLAN END]]-NOW(),0))</f>
        <v>-87</v>
      </c>
      <c r="U102" s="144">
        <v>0.1640586615913901</v>
      </c>
    </row>
    <row r="103" spans="1:21" s="145" customFormat="1" ht="13.8" customHeight="1" x14ac:dyDescent="0.25">
      <c r="A103" s="131">
        <v>3</v>
      </c>
      <c r="B103" s="132" t="s">
        <v>89</v>
      </c>
      <c r="C103" s="133" t="s">
        <v>88</v>
      </c>
      <c r="D103" s="133" t="s">
        <v>25</v>
      </c>
      <c r="E103" s="132" t="s">
        <v>48</v>
      </c>
      <c r="F103" s="134" t="s">
        <v>102</v>
      </c>
      <c r="G103" s="132" t="str">
        <f t="shared" si="11"/>
        <v>PROJECT 1 BPEKERJAAN MEKANIKALDORMITORY FEMALE</v>
      </c>
      <c r="H103" s="136" t="str">
        <f>VLOOKUP(Table1[[#This Row],[% COMPLETE]],$W$2:$X$5,2,1)</f>
        <v>MEDIUM</v>
      </c>
      <c r="I103" s="137">
        <v>45852</v>
      </c>
      <c r="J103" s="137">
        <v>45858</v>
      </c>
      <c r="K103" s="138">
        <v>45900</v>
      </c>
      <c r="L103" s="139">
        <v>0.43099999999999999</v>
      </c>
      <c r="M103" s="128" t="s">
        <v>190</v>
      </c>
      <c r="N103" s="140">
        <v>45505</v>
      </c>
      <c r="O103" s="141">
        <f t="shared" si="12"/>
        <v>347</v>
      </c>
      <c r="P103" s="142">
        <f t="shared" si="15"/>
        <v>2.5859999999999999</v>
      </c>
      <c r="Q103" s="142">
        <f t="shared" si="16"/>
        <v>3.4140000000000001</v>
      </c>
      <c r="R103" s="143">
        <f t="shared" si="13"/>
        <v>42</v>
      </c>
      <c r="S103" s="141">
        <f t="shared" si="14"/>
        <v>6</v>
      </c>
      <c r="T103" s="144">
        <f ca="1">IF(Table1[[#This Row],[STATUS]]="Selesai",0,ROUNDUP(Table1[[#This Row],[PLAN END]]-NOW(),0))</f>
        <v>-73</v>
      </c>
      <c r="U103" s="144">
        <v>0.1502798023901277</v>
      </c>
    </row>
    <row r="104" spans="1:21" s="145" customFormat="1" ht="13.8" customHeight="1" x14ac:dyDescent="0.25">
      <c r="A104" s="131">
        <v>3</v>
      </c>
      <c r="B104" s="132" t="s">
        <v>89</v>
      </c>
      <c r="C104" s="133" t="s">
        <v>88</v>
      </c>
      <c r="D104" s="133" t="s">
        <v>25</v>
      </c>
      <c r="E104" s="132" t="s">
        <v>48</v>
      </c>
      <c r="F104" s="134" t="s">
        <v>91</v>
      </c>
      <c r="G104" s="132" t="str">
        <f t="shared" si="11"/>
        <v>PROJECT 1 BPEKERJAAN MEKANIKALGUARD HOUSE 1</v>
      </c>
      <c r="H104" s="136" t="str">
        <f>VLOOKUP(Table1[[#This Row],[% COMPLETE]],$W$2:$X$5,2,1)</f>
        <v>LOW</v>
      </c>
      <c r="I104" s="137">
        <v>45516</v>
      </c>
      <c r="J104" s="137">
        <v>45942</v>
      </c>
      <c r="K104" s="138">
        <v>45900</v>
      </c>
      <c r="L104" s="139">
        <v>0</v>
      </c>
      <c r="M104" s="128" t="s">
        <v>190</v>
      </c>
      <c r="N104" s="140">
        <v>45505</v>
      </c>
      <c r="O104" s="141">
        <f t="shared" si="12"/>
        <v>11</v>
      </c>
      <c r="P104" s="142">
        <f t="shared" si="15"/>
        <v>0</v>
      </c>
      <c r="Q104" s="142">
        <f t="shared" si="16"/>
        <v>426</v>
      </c>
      <c r="R104" s="143">
        <f t="shared" si="13"/>
        <v>-42</v>
      </c>
      <c r="S104" s="141">
        <f t="shared" si="14"/>
        <v>426</v>
      </c>
      <c r="T104" s="144">
        <f ca="1">IF(Table1[[#This Row],[STATUS]]="Selesai",0,ROUNDUP(Table1[[#This Row],[PLAN END]]-NOW(),0))</f>
        <v>12</v>
      </c>
      <c r="U104" s="144">
        <v>0</v>
      </c>
    </row>
    <row r="105" spans="1:21" s="145" customFormat="1" ht="13.8" customHeight="1" x14ac:dyDescent="0.25">
      <c r="A105" s="131">
        <v>3</v>
      </c>
      <c r="B105" s="132" t="s">
        <v>89</v>
      </c>
      <c r="C105" s="133" t="s">
        <v>88</v>
      </c>
      <c r="D105" s="133" t="s">
        <v>25</v>
      </c>
      <c r="E105" s="132" t="s">
        <v>48</v>
      </c>
      <c r="F105" s="134" t="s">
        <v>116</v>
      </c>
      <c r="G105" s="132" t="str">
        <f t="shared" si="11"/>
        <v>PROJECT 1 BPEKERJAAN MEKANIKALWATER TOWER POND AREA</v>
      </c>
      <c r="H105" s="136" t="str">
        <f>VLOOKUP(Table1[[#This Row],[% COMPLETE]],$W$2:$X$5,2,1)</f>
        <v>LOW</v>
      </c>
      <c r="I105" s="137">
        <v>45803</v>
      </c>
      <c r="J105" s="137">
        <v>45816</v>
      </c>
      <c r="K105" s="138">
        <v>45900</v>
      </c>
      <c r="L105" s="139">
        <v>8.48E-2</v>
      </c>
      <c r="M105" s="128" t="s">
        <v>190</v>
      </c>
      <c r="N105" s="140">
        <v>45505</v>
      </c>
      <c r="O105" s="141">
        <f t="shared" si="12"/>
        <v>298</v>
      </c>
      <c r="P105" s="142">
        <f t="shared" si="15"/>
        <v>1.1024</v>
      </c>
      <c r="Q105" s="142">
        <f t="shared" si="16"/>
        <v>11.897600000000001</v>
      </c>
      <c r="R105" s="143">
        <f t="shared" si="13"/>
        <v>84</v>
      </c>
      <c r="S105" s="141">
        <f t="shared" si="14"/>
        <v>13</v>
      </c>
      <c r="T105" s="144">
        <f ca="1">IF(Table1[[#This Row],[STATUS]]="Selesai",0,ROUNDUP(Table1[[#This Row],[PLAN END]]-NOW(),0))</f>
        <v>-115</v>
      </c>
      <c r="U105" s="144">
        <v>0.41311075421685678</v>
      </c>
    </row>
    <row r="106" spans="1:21" s="145" customFormat="1" ht="13.8" customHeight="1" x14ac:dyDescent="0.25">
      <c r="A106" s="131">
        <v>3</v>
      </c>
      <c r="B106" s="132" t="s">
        <v>89</v>
      </c>
      <c r="C106" s="133" t="s">
        <v>88</v>
      </c>
      <c r="D106" s="133" t="s">
        <v>25</v>
      </c>
      <c r="E106" s="132" t="s">
        <v>48</v>
      </c>
      <c r="F106" s="134" t="s">
        <v>117</v>
      </c>
      <c r="G106" s="132" t="str">
        <f t="shared" si="11"/>
        <v>PROJECT 1 BPEKERJAAN MEKANIKALWATER TOWER FACILITY AREA</v>
      </c>
      <c r="H106" s="136" t="str">
        <f>VLOOKUP(Table1[[#This Row],[% COMPLETE]],$W$2:$X$5,2,1)</f>
        <v>LOW</v>
      </c>
      <c r="I106" s="137">
        <v>45803</v>
      </c>
      <c r="J106" s="137">
        <v>45816</v>
      </c>
      <c r="K106" s="138">
        <v>45900</v>
      </c>
      <c r="L106" s="139">
        <v>8.48E-2</v>
      </c>
      <c r="M106" s="128" t="s">
        <v>190</v>
      </c>
      <c r="N106" s="140">
        <v>45505</v>
      </c>
      <c r="O106" s="141">
        <f t="shared" si="12"/>
        <v>298</v>
      </c>
      <c r="P106" s="142">
        <f t="shared" si="15"/>
        <v>1.1024</v>
      </c>
      <c r="Q106" s="142">
        <f t="shared" si="16"/>
        <v>11.897600000000001</v>
      </c>
      <c r="R106" s="143">
        <f t="shared" si="13"/>
        <v>84</v>
      </c>
      <c r="S106" s="141">
        <f t="shared" si="14"/>
        <v>13</v>
      </c>
      <c r="T106" s="144">
        <f ca="1">IF(Table1[[#This Row],[STATUS]]="Selesai",0,ROUNDUP(Table1[[#This Row],[PLAN END]]-NOW(),0))</f>
        <v>-115</v>
      </c>
      <c r="U106" s="144">
        <v>0.41311075421685678</v>
      </c>
    </row>
    <row r="107" spans="1:21" s="145" customFormat="1" ht="13.8" customHeight="1" x14ac:dyDescent="0.25">
      <c r="A107" s="131">
        <v>3</v>
      </c>
      <c r="B107" s="132" t="s">
        <v>89</v>
      </c>
      <c r="C107" s="133" t="s">
        <v>88</v>
      </c>
      <c r="D107" s="133" t="s">
        <v>25</v>
      </c>
      <c r="E107" s="132" t="s">
        <v>110</v>
      </c>
      <c r="F107" s="134" t="s">
        <v>112</v>
      </c>
      <c r="G107" s="132" t="str">
        <f t="shared" si="11"/>
        <v>PROJECT 1 BPEKERJAAN MEKANIKALPRIVATE HOUSE</v>
      </c>
      <c r="H107" s="136" t="str">
        <f>VLOOKUP(Table1[[#This Row],[% COMPLETE]],$W$2:$X$5,2,1)</f>
        <v>LOW</v>
      </c>
      <c r="I107" s="137">
        <v>45516</v>
      </c>
      <c r="J107" s="137">
        <v>45942</v>
      </c>
      <c r="K107" s="138">
        <v>45900</v>
      </c>
      <c r="L107" s="139">
        <v>0</v>
      </c>
      <c r="M107" s="128" t="s">
        <v>187</v>
      </c>
      <c r="N107" s="140">
        <v>45505</v>
      </c>
      <c r="O107" s="141">
        <f t="shared" si="12"/>
        <v>11</v>
      </c>
      <c r="P107" s="142">
        <f t="shared" si="15"/>
        <v>0</v>
      </c>
      <c r="Q107" s="142">
        <f t="shared" si="16"/>
        <v>426</v>
      </c>
      <c r="R107" s="143">
        <f t="shared" si="13"/>
        <v>-42</v>
      </c>
      <c r="S107" s="141">
        <f t="shared" si="14"/>
        <v>426</v>
      </c>
      <c r="T107" s="144">
        <f ca="1">IF(Table1[[#This Row],[STATUS]]="Selesai",0,ROUNDUP(Table1[[#This Row],[PLAN END]]-NOW(),0))</f>
        <v>12</v>
      </c>
      <c r="U107" s="144">
        <v>0</v>
      </c>
    </row>
    <row r="108" spans="1:21" s="145" customFormat="1" ht="13.8" customHeight="1" x14ac:dyDescent="0.25">
      <c r="A108" s="131">
        <v>3</v>
      </c>
      <c r="B108" s="132" t="s">
        <v>89</v>
      </c>
      <c r="C108" s="133" t="s">
        <v>88</v>
      </c>
      <c r="D108" s="133" t="s">
        <v>25</v>
      </c>
      <c r="E108" s="132" t="s">
        <v>110</v>
      </c>
      <c r="F108" s="134" t="s">
        <v>113</v>
      </c>
      <c r="G108" s="132" t="str">
        <f t="shared" si="11"/>
        <v>PROJECT 1 BPEKERJAAN MEKANIKALVVIP HOUSE</v>
      </c>
      <c r="H108" s="136" t="str">
        <f>VLOOKUP(Table1[[#This Row],[% COMPLETE]],$W$2:$X$5,2,1)</f>
        <v>LOW</v>
      </c>
      <c r="I108" s="137">
        <v>45873</v>
      </c>
      <c r="J108" s="137">
        <v>45893</v>
      </c>
      <c r="K108" s="138">
        <v>45900</v>
      </c>
      <c r="L108" s="139">
        <v>0.23980000000000001</v>
      </c>
      <c r="M108" s="128" t="s">
        <v>191</v>
      </c>
      <c r="N108" s="140">
        <v>45505</v>
      </c>
      <c r="O108" s="141">
        <f t="shared" si="12"/>
        <v>368</v>
      </c>
      <c r="P108" s="142">
        <f t="shared" si="15"/>
        <v>4.7960000000000003</v>
      </c>
      <c r="Q108" s="142">
        <f t="shared" si="16"/>
        <v>15.204000000000001</v>
      </c>
      <c r="R108" s="143">
        <f t="shared" si="13"/>
        <v>7</v>
      </c>
      <c r="S108" s="141">
        <f t="shared" si="14"/>
        <v>20</v>
      </c>
      <c r="T108" s="144">
        <f ca="1">IF(Table1[[#This Row],[STATUS]]="Selesai",0,ROUNDUP(Table1[[#This Row],[PLAN END]]-NOW(),0))</f>
        <v>-38</v>
      </c>
      <c r="U108" s="144">
        <v>0.71590581972999912</v>
      </c>
    </row>
    <row r="109" spans="1:21" s="145" customFormat="1" ht="13.8" customHeight="1" x14ac:dyDescent="0.25">
      <c r="A109" s="131">
        <v>3</v>
      </c>
      <c r="B109" s="132" t="s">
        <v>89</v>
      </c>
      <c r="C109" s="133" t="s">
        <v>88</v>
      </c>
      <c r="D109" s="133" t="s">
        <v>25</v>
      </c>
      <c r="E109" s="132" t="s">
        <v>110</v>
      </c>
      <c r="F109" s="134" t="s">
        <v>111</v>
      </c>
      <c r="G109" s="132" t="str">
        <f t="shared" si="11"/>
        <v>PROJECT 1 BPEKERJAAN MEKANIKALGUEST HOUSE</v>
      </c>
      <c r="H109" s="136" t="str">
        <f>VLOOKUP(Table1[[#This Row],[% COMPLETE]],$W$2:$X$5,2,1)</f>
        <v>LOW</v>
      </c>
      <c r="I109" s="137">
        <v>45516</v>
      </c>
      <c r="J109" s="137">
        <v>45942</v>
      </c>
      <c r="K109" s="138">
        <v>45900</v>
      </c>
      <c r="L109" s="139">
        <v>0</v>
      </c>
      <c r="M109" s="128" t="s">
        <v>187</v>
      </c>
      <c r="N109" s="140">
        <v>45505</v>
      </c>
      <c r="O109" s="141">
        <f t="shared" si="12"/>
        <v>11</v>
      </c>
      <c r="P109" s="142">
        <f t="shared" si="15"/>
        <v>0</v>
      </c>
      <c r="Q109" s="142">
        <f t="shared" si="16"/>
        <v>426</v>
      </c>
      <c r="R109" s="143">
        <f t="shared" si="13"/>
        <v>-42</v>
      </c>
      <c r="S109" s="141">
        <f t="shared" si="14"/>
        <v>426</v>
      </c>
      <c r="T109" s="144">
        <f ca="1">IF(Table1[[#This Row],[STATUS]]="Selesai",0,ROUNDUP(Table1[[#This Row],[PLAN END]]-NOW(),0))</f>
        <v>12</v>
      </c>
      <c r="U109" s="144">
        <v>0</v>
      </c>
    </row>
    <row r="110" spans="1:21" s="145" customFormat="1" ht="13.8" customHeight="1" x14ac:dyDescent="0.25">
      <c r="A110" s="131">
        <v>4</v>
      </c>
      <c r="B110" s="132" t="s">
        <v>89</v>
      </c>
      <c r="C110" s="133" t="s">
        <v>88</v>
      </c>
      <c r="D110" s="133" t="s">
        <v>118</v>
      </c>
      <c r="E110" s="132" t="s">
        <v>110</v>
      </c>
      <c r="F110" s="134" t="s">
        <v>112</v>
      </c>
      <c r="G110" s="132" t="str">
        <f t="shared" si="11"/>
        <v>PROJECT 1 BPEKERJAAN  ELEKTRIKALPRIVATE HOUSE</v>
      </c>
      <c r="H110" s="136" t="str">
        <f>VLOOKUP(Table1[[#This Row],[% COMPLETE]],$W$2:$X$5,2,1)</f>
        <v>LOW</v>
      </c>
      <c r="I110" s="137">
        <v>45516</v>
      </c>
      <c r="J110" s="137">
        <v>45942</v>
      </c>
      <c r="K110" s="138">
        <v>45900</v>
      </c>
      <c r="L110" s="139">
        <v>0</v>
      </c>
      <c r="M110" s="128" t="s">
        <v>187</v>
      </c>
      <c r="N110" s="140">
        <v>45505</v>
      </c>
      <c r="O110" s="141">
        <f t="shared" si="12"/>
        <v>11</v>
      </c>
      <c r="P110" s="142">
        <f t="shared" si="15"/>
        <v>0</v>
      </c>
      <c r="Q110" s="142">
        <f t="shared" si="16"/>
        <v>426</v>
      </c>
      <c r="R110" s="143">
        <f t="shared" si="13"/>
        <v>-42</v>
      </c>
      <c r="S110" s="141">
        <f t="shared" si="14"/>
        <v>426</v>
      </c>
      <c r="T110" s="144">
        <f ca="1">IF(Table1[[#This Row],[STATUS]]="Selesai",0,ROUNDUP(Table1[[#This Row],[PLAN END]]-NOW(),0))</f>
        <v>12</v>
      </c>
      <c r="U110" s="144">
        <v>0</v>
      </c>
    </row>
    <row r="111" spans="1:21" s="145" customFormat="1" ht="13.8" customHeight="1" x14ac:dyDescent="0.25">
      <c r="A111" s="131">
        <v>4</v>
      </c>
      <c r="B111" s="132" t="s">
        <v>89</v>
      </c>
      <c r="C111" s="133" t="s">
        <v>88</v>
      </c>
      <c r="D111" s="133" t="s">
        <v>118</v>
      </c>
      <c r="E111" s="132" t="s">
        <v>110</v>
      </c>
      <c r="F111" s="134" t="s">
        <v>113</v>
      </c>
      <c r="G111" s="132" t="str">
        <f t="shared" si="11"/>
        <v>PROJECT 1 BPEKERJAAN  ELEKTRIKALVVIP HOUSE</v>
      </c>
      <c r="H111" s="136" t="str">
        <f>VLOOKUP(Table1[[#This Row],[% COMPLETE]],$W$2:$X$5,2,1)</f>
        <v>MEDIUM</v>
      </c>
      <c r="I111" s="137">
        <v>45901</v>
      </c>
      <c r="J111" s="137">
        <v>45921</v>
      </c>
      <c r="K111" s="138">
        <v>45900</v>
      </c>
      <c r="L111" s="139">
        <v>0.4491</v>
      </c>
      <c r="M111" s="128" t="s">
        <v>191</v>
      </c>
      <c r="N111" s="140">
        <v>45505</v>
      </c>
      <c r="O111" s="141">
        <f t="shared" si="12"/>
        <v>396</v>
      </c>
      <c r="P111" s="142">
        <f t="shared" si="15"/>
        <v>8.9819999999999993</v>
      </c>
      <c r="Q111" s="142">
        <f t="shared" si="16"/>
        <v>11.018000000000001</v>
      </c>
      <c r="R111" s="143">
        <f t="shared" si="13"/>
        <v>-21</v>
      </c>
      <c r="S111" s="141">
        <f t="shared" si="14"/>
        <v>20</v>
      </c>
      <c r="T111" s="144">
        <f ca="1">IF(Table1[[#This Row],[STATUS]]="Selesai",0,ROUNDUP(Table1[[#This Row],[PLAN END]]-NOW(),0))</f>
        <v>-10</v>
      </c>
      <c r="U111" s="144">
        <v>1.1364470150796924</v>
      </c>
    </row>
    <row r="112" spans="1:21" s="145" customFormat="1" ht="13.8" customHeight="1" x14ac:dyDescent="0.25">
      <c r="A112" s="131">
        <v>4</v>
      </c>
      <c r="B112" s="132" t="s">
        <v>89</v>
      </c>
      <c r="C112" s="133" t="s">
        <v>88</v>
      </c>
      <c r="D112" s="133" t="s">
        <v>118</v>
      </c>
      <c r="E112" s="132" t="s">
        <v>110</v>
      </c>
      <c r="F112" s="134" t="s">
        <v>111</v>
      </c>
      <c r="G112" s="132" t="str">
        <f t="shared" si="11"/>
        <v>PROJECT 1 BPEKERJAAN  ELEKTRIKALGUEST HOUSE</v>
      </c>
      <c r="H112" s="136" t="str">
        <f>VLOOKUP(Table1[[#This Row],[% COMPLETE]],$W$2:$X$5,2,1)</f>
        <v>LOW</v>
      </c>
      <c r="I112" s="137">
        <v>45516</v>
      </c>
      <c r="J112" s="137">
        <v>45942</v>
      </c>
      <c r="K112" s="138">
        <v>45900</v>
      </c>
      <c r="L112" s="139">
        <v>0</v>
      </c>
      <c r="M112" s="128" t="s">
        <v>187</v>
      </c>
      <c r="N112" s="140">
        <v>45505</v>
      </c>
      <c r="O112" s="141">
        <f t="shared" si="12"/>
        <v>11</v>
      </c>
      <c r="P112" s="142">
        <f t="shared" si="15"/>
        <v>0</v>
      </c>
      <c r="Q112" s="142">
        <f t="shared" si="16"/>
        <v>426</v>
      </c>
      <c r="R112" s="143">
        <f t="shared" si="13"/>
        <v>-42</v>
      </c>
      <c r="S112" s="141">
        <f t="shared" si="14"/>
        <v>426</v>
      </c>
      <c r="T112" s="144">
        <f ca="1">IF(Table1[[#This Row],[STATUS]]="Selesai",0,ROUNDUP(Table1[[#This Row],[PLAN END]]-NOW(),0))</f>
        <v>12</v>
      </c>
      <c r="U112" s="144">
        <v>0</v>
      </c>
    </row>
    <row r="113" spans="1:21" s="145" customFormat="1" ht="13.8" customHeight="1" x14ac:dyDescent="0.25">
      <c r="A113" s="131">
        <v>4</v>
      </c>
      <c r="B113" s="132" t="s">
        <v>89</v>
      </c>
      <c r="C113" s="133" t="s">
        <v>88</v>
      </c>
      <c r="D113" s="133" t="s">
        <v>118</v>
      </c>
      <c r="E113" s="132" t="s">
        <v>48</v>
      </c>
      <c r="F113" s="134" t="s">
        <v>97</v>
      </c>
      <c r="G113" s="132" t="str">
        <f t="shared" si="11"/>
        <v>PROJECT 1 BPEKERJAAN  ELEKTRIKALKANTIN</v>
      </c>
      <c r="H113" s="136" t="str">
        <f>VLOOKUP(Table1[[#This Row],[% COMPLETE]],$W$2:$X$5,2,1)</f>
        <v>MEDIUM</v>
      </c>
      <c r="I113" s="137">
        <v>45894</v>
      </c>
      <c r="J113" s="137">
        <v>45914</v>
      </c>
      <c r="K113" s="138">
        <v>45900</v>
      </c>
      <c r="L113" s="139">
        <v>0.48920000000000002</v>
      </c>
      <c r="M113" s="128" t="s">
        <v>190</v>
      </c>
      <c r="N113" s="140">
        <v>45505</v>
      </c>
      <c r="O113" s="141">
        <f t="shared" si="12"/>
        <v>389</v>
      </c>
      <c r="P113" s="142">
        <f t="shared" si="15"/>
        <v>9.7840000000000007</v>
      </c>
      <c r="Q113" s="142">
        <f t="shared" si="16"/>
        <v>10.215999999999999</v>
      </c>
      <c r="R113" s="143">
        <f t="shared" si="13"/>
        <v>-14</v>
      </c>
      <c r="S113" s="141">
        <f t="shared" si="14"/>
        <v>20</v>
      </c>
      <c r="T113" s="144">
        <f ca="1">IF(Table1[[#This Row],[STATUS]]="Selesai",0,ROUNDUP(Table1[[#This Row],[PLAN END]]-NOW(),0))</f>
        <v>-17</v>
      </c>
      <c r="U113" s="144">
        <v>0.86888955106354271</v>
      </c>
    </row>
    <row r="114" spans="1:21" s="145" customFormat="1" ht="13.8" customHeight="1" x14ac:dyDescent="0.25">
      <c r="A114" s="131">
        <v>4</v>
      </c>
      <c r="B114" s="132" t="s">
        <v>89</v>
      </c>
      <c r="C114" s="133" t="s">
        <v>88</v>
      </c>
      <c r="D114" s="133" t="s">
        <v>118</v>
      </c>
      <c r="E114" s="132" t="s">
        <v>48</v>
      </c>
      <c r="F114" s="134" t="s">
        <v>94</v>
      </c>
      <c r="G114" s="132" t="str">
        <f t="shared" si="11"/>
        <v>PROJECT 1 BPEKERJAAN  ELEKTRIKALLABORATORIUM</v>
      </c>
      <c r="H114" s="136" t="str">
        <f>VLOOKUP(Table1[[#This Row],[% COMPLETE]],$W$2:$X$5,2,1)</f>
        <v>HIGH</v>
      </c>
      <c r="I114" s="137">
        <v>45901</v>
      </c>
      <c r="J114" s="137">
        <v>45930</v>
      </c>
      <c r="K114" s="138">
        <v>45900</v>
      </c>
      <c r="L114" s="139">
        <v>0.60950000000000004</v>
      </c>
      <c r="M114" s="128" t="s">
        <v>190</v>
      </c>
      <c r="N114" s="140">
        <v>45505</v>
      </c>
      <c r="O114" s="141">
        <f t="shared" si="12"/>
        <v>396</v>
      </c>
      <c r="P114" s="142">
        <f t="shared" si="15"/>
        <v>17.6755</v>
      </c>
      <c r="Q114" s="142">
        <f t="shared" si="16"/>
        <v>11.3245</v>
      </c>
      <c r="R114" s="143">
        <f t="shared" si="13"/>
        <v>-30</v>
      </c>
      <c r="S114" s="141">
        <f t="shared" si="14"/>
        <v>29</v>
      </c>
      <c r="T114" s="144">
        <f ca="1">IF(Table1[[#This Row],[STATUS]]="Selesai",0,ROUNDUP(Table1[[#This Row],[PLAN END]]-NOW(),0))</f>
        <v>-1</v>
      </c>
      <c r="U114" s="144">
        <v>1.9101722387327178</v>
      </c>
    </row>
    <row r="115" spans="1:21" s="145" customFormat="1" ht="13.8" customHeight="1" x14ac:dyDescent="0.25">
      <c r="A115" s="131">
        <v>4</v>
      </c>
      <c r="B115" s="132" t="s">
        <v>89</v>
      </c>
      <c r="C115" s="133" t="s">
        <v>88</v>
      </c>
      <c r="D115" s="133" t="s">
        <v>118</v>
      </c>
      <c r="E115" s="132" t="s">
        <v>48</v>
      </c>
      <c r="F115" s="134" t="s">
        <v>107</v>
      </c>
      <c r="G115" s="132" t="str">
        <f t="shared" si="11"/>
        <v>PROJECT 1 BPEKERJAAN  ELEKTRIKALOFFICE</v>
      </c>
      <c r="H115" s="136" t="str">
        <f>VLOOKUP(Table1[[#This Row],[% COMPLETE]],$W$2:$X$5,2,1)</f>
        <v>MEDIUM</v>
      </c>
      <c r="I115" s="137">
        <v>45845</v>
      </c>
      <c r="J115" s="137">
        <v>45858</v>
      </c>
      <c r="K115" s="138">
        <v>45900</v>
      </c>
      <c r="L115" s="139">
        <v>0.59099999999999997</v>
      </c>
      <c r="M115" s="128" t="s">
        <v>191</v>
      </c>
      <c r="N115" s="140">
        <v>45505</v>
      </c>
      <c r="O115" s="141">
        <f t="shared" si="12"/>
        <v>340</v>
      </c>
      <c r="P115" s="142">
        <f t="shared" si="15"/>
        <v>7.6829999999999998</v>
      </c>
      <c r="Q115" s="142">
        <f t="shared" si="16"/>
        <v>5.3170000000000002</v>
      </c>
      <c r="R115" s="143">
        <f t="shared" si="13"/>
        <v>42</v>
      </c>
      <c r="S115" s="141">
        <f t="shared" si="14"/>
        <v>13</v>
      </c>
      <c r="T115" s="144">
        <f ca="1">IF(Table1[[#This Row],[STATUS]]="Selesai",0,ROUNDUP(Table1[[#This Row],[PLAN END]]-NOW(),0))</f>
        <v>-73</v>
      </c>
      <c r="U115" s="144">
        <v>2.3615133681493417</v>
      </c>
    </row>
    <row r="116" spans="1:21" s="145" customFormat="1" ht="13.8" customHeight="1" x14ac:dyDescent="0.25">
      <c r="A116" s="131">
        <v>4</v>
      </c>
      <c r="B116" s="132" t="s">
        <v>89</v>
      </c>
      <c r="C116" s="133" t="s">
        <v>88</v>
      </c>
      <c r="D116" s="133" t="s">
        <v>118</v>
      </c>
      <c r="E116" s="132" t="s">
        <v>48</v>
      </c>
      <c r="F116" s="134" t="s">
        <v>100</v>
      </c>
      <c r="G116" s="132" t="str">
        <f t="shared" si="11"/>
        <v>PROJECT 1 BPEKERJAAN  ELEKTRIKALMOSQUE</v>
      </c>
      <c r="H116" s="136" t="str">
        <f>VLOOKUP(Table1[[#This Row],[% COMPLETE]],$W$2:$X$5,2,1)</f>
        <v>LOW</v>
      </c>
      <c r="I116" s="137">
        <v>45516</v>
      </c>
      <c r="J116" s="137">
        <v>45942</v>
      </c>
      <c r="K116" s="138">
        <v>45900</v>
      </c>
      <c r="L116" s="139">
        <v>0</v>
      </c>
      <c r="M116" s="128" t="s">
        <v>187</v>
      </c>
      <c r="N116" s="140">
        <v>45505</v>
      </c>
      <c r="O116" s="141">
        <f t="shared" si="12"/>
        <v>11</v>
      </c>
      <c r="P116" s="142">
        <f t="shared" si="15"/>
        <v>0</v>
      </c>
      <c r="Q116" s="142">
        <f t="shared" si="16"/>
        <v>426</v>
      </c>
      <c r="R116" s="143">
        <f t="shared" si="13"/>
        <v>-42</v>
      </c>
      <c r="S116" s="141">
        <f t="shared" si="14"/>
        <v>426</v>
      </c>
      <c r="T116" s="144">
        <f ca="1">IF(Table1[[#This Row],[STATUS]]="Selesai",0,ROUNDUP(Table1[[#This Row],[PLAN END]]-NOW(),0))</f>
        <v>12</v>
      </c>
      <c r="U116" s="144">
        <v>0</v>
      </c>
    </row>
    <row r="117" spans="1:21" s="145" customFormat="1" ht="13.8" customHeight="1" x14ac:dyDescent="0.25">
      <c r="A117" s="131">
        <v>4</v>
      </c>
      <c r="B117" s="132" t="s">
        <v>89</v>
      </c>
      <c r="C117" s="133" t="s">
        <v>88</v>
      </c>
      <c r="D117" s="133" t="s">
        <v>118</v>
      </c>
      <c r="E117" s="132" t="s">
        <v>48</v>
      </c>
      <c r="F117" s="134" t="s">
        <v>91</v>
      </c>
      <c r="G117" s="132" t="str">
        <f t="shared" si="11"/>
        <v>PROJECT 1 BPEKERJAAN  ELEKTRIKALGUARD HOUSE 1</v>
      </c>
      <c r="H117" s="136" t="str">
        <f>VLOOKUP(Table1[[#This Row],[% COMPLETE]],$W$2:$X$5,2,1)</f>
        <v>HIGH</v>
      </c>
      <c r="I117" s="137">
        <v>45516</v>
      </c>
      <c r="J117" s="137">
        <v>45942</v>
      </c>
      <c r="K117" s="138">
        <v>45900</v>
      </c>
      <c r="L117" s="139">
        <v>1</v>
      </c>
      <c r="M117" s="128" t="s">
        <v>188</v>
      </c>
      <c r="N117" s="140">
        <v>45505</v>
      </c>
      <c r="O117" s="141">
        <f t="shared" si="12"/>
        <v>11</v>
      </c>
      <c r="P117" s="142">
        <f t="shared" si="15"/>
        <v>426</v>
      </c>
      <c r="Q117" s="142">
        <f t="shared" si="16"/>
        <v>0</v>
      </c>
      <c r="R117" s="143">
        <f t="shared" si="13"/>
        <v>-42</v>
      </c>
      <c r="S117" s="141">
        <f t="shared" si="14"/>
        <v>426</v>
      </c>
      <c r="T117" s="144">
        <f ca="1">IF(Table1[[#This Row],[STATUS]]="Selesai",0,ROUNDUP(Table1[[#This Row],[PLAN END]]-NOW(),0))</f>
        <v>0</v>
      </c>
      <c r="U117" s="144">
        <v>0</v>
      </c>
    </row>
    <row r="118" spans="1:21" s="145" customFormat="1" ht="13.8" customHeight="1" x14ac:dyDescent="0.25">
      <c r="A118" s="131">
        <v>4</v>
      </c>
      <c r="B118" s="132" t="s">
        <v>89</v>
      </c>
      <c r="C118" s="133" t="s">
        <v>88</v>
      </c>
      <c r="D118" s="133" t="s">
        <v>118</v>
      </c>
      <c r="E118" s="132" t="s">
        <v>48</v>
      </c>
      <c r="F118" s="134" t="s">
        <v>92</v>
      </c>
      <c r="G118" s="132" t="str">
        <f t="shared" si="11"/>
        <v>PROJECT 1 BPEKERJAAN  ELEKTRIKALGUARD HOUSE 2</v>
      </c>
      <c r="H118" s="136" t="str">
        <f>VLOOKUP(Table1[[#This Row],[% COMPLETE]],$W$2:$X$5,2,1)</f>
        <v>LOW</v>
      </c>
      <c r="I118" s="137">
        <v>45516</v>
      </c>
      <c r="J118" s="137">
        <v>45942</v>
      </c>
      <c r="K118" s="138">
        <v>45900</v>
      </c>
      <c r="L118" s="139">
        <v>0</v>
      </c>
      <c r="M118" s="128" t="s">
        <v>191</v>
      </c>
      <c r="N118" s="140">
        <v>45505</v>
      </c>
      <c r="O118" s="141">
        <f t="shared" si="12"/>
        <v>11</v>
      </c>
      <c r="P118" s="142">
        <f t="shared" si="15"/>
        <v>0</v>
      </c>
      <c r="Q118" s="142">
        <f t="shared" si="16"/>
        <v>426</v>
      </c>
      <c r="R118" s="143">
        <f t="shared" si="13"/>
        <v>-42</v>
      </c>
      <c r="S118" s="141">
        <f t="shared" si="14"/>
        <v>426</v>
      </c>
      <c r="T118" s="144">
        <f ca="1">IF(Table1[[#This Row],[STATUS]]="Selesai",0,ROUNDUP(Table1[[#This Row],[PLAN END]]-NOW(),0))</f>
        <v>12</v>
      </c>
      <c r="U118" s="144">
        <v>0</v>
      </c>
    </row>
    <row r="119" spans="1:21" s="145" customFormat="1" ht="13.8" customHeight="1" x14ac:dyDescent="0.25">
      <c r="A119" s="131">
        <v>4</v>
      </c>
      <c r="B119" s="132" t="s">
        <v>89</v>
      </c>
      <c r="C119" s="133" t="s">
        <v>88</v>
      </c>
      <c r="D119" s="133" t="s">
        <v>118</v>
      </c>
      <c r="E119" s="132" t="s">
        <v>48</v>
      </c>
      <c r="F119" s="134" t="s">
        <v>99</v>
      </c>
      <c r="G119" s="132" t="str">
        <f t="shared" si="11"/>
        <v>PROJECT 1 BPEKERJAAN  ELEKTRIKALWORKSHOP</v>
      </c>
      <c r="H119" s="136" t="str">
        <f>VLOOKUP(Table1[[#This Row],[% COMPLETE]],$W$2:$X$5,2,1)</f>
        <v>MEDIUM</v>
      </c>
      <c r="I119" s="137">
        <v>45880</v>
      </c>
      <c r="J119" s="137">
        <v>45900</v>
      </c>
      <c r="K119" s="138">
        <v>45900</v>
      </c>
      <c r="L119" s="139">
        <v>0.56559999999999999</v>
      </c>
      <c r="M119" s="128" t="s">
        <v>190</v>
      </c>
      <c r="N119" s="140">
        <v>45505</v>
      </c>
      <c r="O119" s="141">
        <f t="shared" si="12"/>
        <v>375</v>
      </c>
      <c r="P119" s="142">
        <f t="shared" si="15"/>
        <v>11.311999999999999</v>
      </c>
      <c r="Q119" s="142">
        <f t="shared" si="16"/>
        <v>8.6880000000000006</v>
      </c>
      <c r="R119" s="143">
        <f t="shared" si="13"/>
        <v>0</v>
      </c>
      <c r="S119" s="141">
        <f t="shared" si="14"/>
        <v>20</v>
      </c>
      <c r="T119" s="144">
        <f ca="1">IF(Table1[[#This Row],[STATUS]]="Selesai",0,ROUNDUP(Table1[[#This Row],[PLAN END]]-NOW(),0))</f>
        <v>-31</v>
      </c>
      <c r="U119" s="144">
        <v>1.2772542166873568</v>
      </c>
    </row>
    <row r="120" spans="1:21" s="145" customFormat="1" ht="13.8" customHeight="1" x14ac:dyDescent="0.25">
      <c r="A120" s="131">
        <v>4</v>
      </c>
      <c r="B120" s="132" t="s">
        <v>89</v>
      </c>
      <c r="C120" s="133" t="s">
        <v>88</v>
      </c>
      <c r="D120" s="133" t="s">
        <v>118</v>
      </c>
      <c r="E120" s="132" t="s">
        <v>48</v>
      </c>
      <c r="F120" s="134" t="s">
        <v>93</v>
      </c>
      <c r="G120" s="132" t="str">
        <f t="shared" si="11"/>
        <v>PROJECT 1 BPEKERJAAN  ELEKTRIKALFEED WAREHOUSE</v>
      </c>
      <c r="H120" s="136" t="str">
        <f>VLOOKUP(Table1[[#This Row],[% COMPLETE]],$W$2:$X$5,2,1)</f>
        <v>MEDIUM</v>
      </c>
      <c r="I120" s="137">
        <v>45845</v>
      </c>
      <c r="J120" s="137">
        <v>45865</v>
      </c>
      <c r="K120" s="138">
        <v>45900</v>
      </c>
      <c r="L120" s="139">
        <v>0.56910000000000005</v>
      </c>
      <c r="M120" s="128" t="s">
        <v>190</v>
      </c>
      <c r="N120" s="140">
        <v>45505</v>
      </c>
      <c r="O120" s="141">
        <f t="shared" si="12"/>
        <v>340</v>
      </c>
      <c r="P120" s="142">
        <f t="shared" si="15"/>
        <v>11.382000000000001</v>
      </c>
      <c r="Q120" s="142">
        <f t="shared" si="16"/>
        <v>8.6179999999999986</v>
      </c>
      <c r="R120" s="143">
        <f t="shared" si="13"/>
        <v>35</v>
      </c>
      <c r="S120" s="141">
        <f t="shared" si="14"/>
        <v>20</v>
      </c>
      <c r="T120" s="144">
        <f ca="1">IF(Table1[[#This Row],[STATUS]]="Selesai",0,ROUNDUP(Table1[[#This Row],[PLAN END]]-NOW(),0))</f>
        <v>-66</v>
      </c>
      <c r="U120" s="144">
        <v>1.3021928291029847</v>
      </c>
    </row>
    <row r="121" spans="1:21" s="145" customFormat="1" ht="13.8" customHeight="1" x14ac:dyDescent="0.25">
      <c r="A121" s="131">
        <v>4</v>
      </c>
      <c r="B121" s="132" t="s">
        <v>89</v>
      </c>
      <c r="C121" s="133" t="s">
        <v>88</v>
      </c>
      <c r="D121" s="133" t="s">
        <v>118</v>
      </c>
      <c r="E121" s="132" t="s">
        <v>48</v>
      </c>
      <c r="F121" s="134" t="s">
        <v>103</v>
      </c>
      <c r="G121" s="132" t="str">
        <f t="shared" si="11"/>
        <v>PROJECT 1 BPEKERJAAN  ELEKTRIKALDORMITORY MALE</v>
      </c>
      <c r="H121" s="136" t="str">
        <f>VLOOKUP(Table1[[#This Row],[% COMPLETE]],$W$2:$X$5,2,1)</f>
        <v>LOW</v>
      </c>
      <c r="I121" s="137">
        <v>45901</v>
      </c>
      <c r="J121" s="137">
        <v>45930</v>
      </c>
      <c r="K121" s="138">
        <v>45900</v>
      </c>
      <c r="L121" s="139">
        <v>0</v>
      </c>
      <c r="M121" s="128" t="s">
        <v>190</v>
      </c>
      <c r="N121" s="140">
        <v>45505</v>
      </c>
      <c r="O121" s="141">
        <f t="shared" si="12"/>
        <v>396</v>
      </c>
      <c r="P121" s="142">
        <f t="shared" si="15"/>
        <v>0</v>
      </c>
      <c r="Q121" s="142">
        <f t="shared" si="16"/>
        <v>29</v>
      </c>
      <c r="R121" s="143">
        <f t="shared" si="13"/>
        <v>-30</v>
      </c>
      <c r="S121" s="141">
        <f t="shared" si="14"/>
        <v>29</v>
      </c>
      <c r="T121" s="144">
        <f ca="1">IF(Table1[[#This Row],[STATUS]]="Selesai",0,ROUNDUP(Table1[[#This Row],[PLAN END]]-NOW(),0))</f>
        <v>-1</v>
      </c>
      <c r="U121" s="144">
        <v>2.2106399922458855</v>
      </c>
    </row>
    <row r="122" spans="1:21" s="145" customFormat="1" ht="13.8" customHeight="1" x14ac:dyDescent="0.25">
      <c r="A122" s="131">
        <v>4</v>
      </c>
      <c r="B122" s="132" t="s">
        <v>89</v>
      </c>
      <c r="C122" s="133" t="s">
        <v>88</v>
      </c>
      <c r="D122" s="133" t="s">
        <v>118</v>
      </c>
      <c r="E122" s="132" t="s">
        <v>48</v>
      </c>
      <c r="F122" s="134" t="s">
        <v>106</v>
      </c>
      <c r="G122" s="132" t="str">
        <f t="shared" si="11"/>
        <v>PROJECT 1 BPEKERJAAN  ELEKTRIKALWEIGHT HOUSE</v>
      </c>
      <c r="H122" s="136" t="str">
        <f>VLOOKUP(Table1[[#This Row],[% COMPLETE]],$W$2:$X$5,2,1)</f>
        <v>MEDIUM</v>
      </c>
      <c r="I122" s="137">
        <v>45824</v>
      </c>
      <c r="J122" s="137">
        <v>45837</v>
      </c>
      <c r="K122" s="138">
        <v>45900</v>
      </c>
      <c r="L122" s="139">
        <v>0.52310000000000001</v>
      </c>
      <c r="M122" s="128" t="s">
        <v>190</v>
      </c>
      <c r="N122" s="140">
        <v>45505</v>
      </c>
      <c r="O122" s="141">
        <f t="shared" si="12"/>
        <v>319</v>
      </c>
      <c r="P122" s="142">
        <f t="shared" si="15"/>
        <v>6.8003</v>
      </c>
      <c r="Q122" s="142">
        <f t="shared" si="16"/>
        <v>6.1997</v>
      </c>
      <c r="R122" s="143">
        <f t="shared" si="13"/>
        <v>63</v>
      </c>
      <c r="S122" s="141">
        <f t="shared" si="14"/>
        <v>13</v>
      </c>
      <c r="T122" s="144">
        <f ca="1">IF(Table1[[#This Row],[STATUS]]="Selesai",0,ROUNDUP(Table1[[#This Row],[PLAN END]]-NOW(),0))</f>
        <v>-94</v>
      </c>
      <c r="U122" s="144">
        <v>0.94089880391742786</v>
      </c>
    </row>
    <row r="123" spans="1:21" s="145" customFormat="1" ht="13.8" customHeight="1" x14ac:dyDescent="0.25">
      <c r="A123" s="131">
        <v>4</v>
      </c>
      <c r="B123" s="132" t="s">
        <v>89</v>
      </c>
      <c r="C123" s="133" t="s">
        <v>88</v>
      </c>
      <c r="D123" s="133" t="s">
        <v>118</v>
      </c>
      <c r="E123" s="132" t="s">
        <v>48</v>
      </c>
      <c r="F123" s="134" t="s">
        <v>104</v>
      </c>
      <c r="G123" s="132" t="str">
        <f t="shared" si="11"/>
        <v>PROJECT 1 BPEKERJAAN  ELEKTRIKALGAZEBOO</v>
      </c>
      <c r="H123" s="136" t="str">
        <f>VLOOKUP(Table1[[#This Row],[% COMPLETE]],$W$2:$X$5,2,1)</f>
        <v>MEDIUM</v>
      </c>
      <c r="I123" s="137">
        <v>45845</v>
      </c>
      <c r="J123" s="137">
        <v>45872</v>
      </c>
      <c r="K123" s="138">
        <v>45900</v>
      </c>
      <c r="L123" s="139">
        <v>0.3</v>
      </c>
      <c r="M123" s="128" t="s">
        <v>191</v>
      </c>
      <c r="N123" s="140">
        <v>45505</v>
      </c>
      <c r="O123" s="141">
        <f t="shared" si="12"/>
        <v>340</v>
      </c>
      <c r="P123" s="142">
        <f t="shared" si="15"/>
        <v>8.1</v>
      </c>
      <c r="Q123" s="142">
        <f t="shared" si="16"/>
        <v>18.899999999999999</v>
      </c>
      <c r="R123" s="143">
        <f t="shared" si="13"/>
        <v>28</v>
      </c>
      <c r="S123" s="141">
        <f t="shared" si="14"/>
        <v>27</v>
      </c>
      <c r="T123" s="144">
        <f ca="1">IF(Table1[[#This Row],[STATUS]]="Selesai",0,ROUNDUP(Table1[[#This Row],[PLAN END]]-NOW(),0))</f>
        <v>-59</v>
      </c>
      <c r="U123" s="144">
        <v>0.83220228058553414</v>
      </c>
    </row>
    <row r="124" spans="1:21" s="145" customFormat="1" ht="13.8" customHeight="1" x14ac:dyDescent="0.25">
      <c r="A124" s="131">
        <v>4</v>
      </c>
      <c r="B124" s="132" t="s">
        <v>89</v>
      </c>
      <c r="C124" s="133" t="s">
        <v>88</v>
      </c>
      <c r="D124" s="133" t="s">
        <v>118</v>
      </c>
      <c r="E124" s="132" t="s">
        <v>48</v>
      </c>
      <c r="F124" s="134" t="s">
        <v>98</v>
      </c>
      <c r="G124" s="132" t="str">
        <f t="shared" si="11"/>
        <v>PROJECT 1 BPEKERJAAN  ELEKTRIKALFAMILY STAFF HOUSE</v>
      </c>
      <c r="H124" s="136" t="str">
        <f>VLOOKUP(Table1[[#This Row],[% COMPLETE]],$W$2:$X$5,2,1)</f>
        <v>LOW</v>
      </c>
      <c r="I124" s="137">
        <v>45922</v>
      </c>
      <c r="J124" s="137">
        <v>45930</v>
      </c>
      <c r="K124" s="138">
        <v>45900</v>
      </c>
      <c r="L124" s="139">
        <v>0</v>
      </c>
      <c r="M124" s="128" t="s">
        <v>190</v>
      </c>
      <c r="N124" s="140">
        <v>45505</v>
      </c>
      <c r="O124" s="141">
        <f t="shared" si="12"/>
        <v>417</v>
      </c>
      <c r="P124" s="142">
        <f t="shared" si="15"/>
        <v>0</v>
      </c>
      <c r="Q124" s="142">
        <f t="shared" si="16"/>
        <v>8</v>
      </c>
      <c r="R124" s="143">
        <f t="shared" si="13"/>
        <v>-30</v>
      </c>
      <c r="S124" s="141">
        <f t="shared" si="14"/>
        <v>8</v>
      </c>
      <c r="T124" s="144">
        <f ca="1">IF(Table1[[#This Row],[STATUS]]="Selesai",0,ROUNDUP(Table1[[#This Row],[PLAN END]]-NOW(),0))</f>
        <v>-1</v>
      </c>
      <c r="U124" s="144">
        <v>1.1429745636452144</v>
      </c>
    </row>
    <row r="125" spans="1:21" s="145" customFormat="1" ht="13.8" customHeight="1" x14ac:dyDescent="0.25">
      <c r="A125" s="131">
        <v>4</v>
      </c>
      <c r="B125" s="132" t="s">
        <v>89</v>
      </c>
      <c r="C125" s="133" t="s">
        <v>88</v>
      </c>
      <c r="D125" s="133" t="s">
        <v>118</v>
      </c>
      <c r="E125" s="132" t="s">
        <v>48</v>
      </c>
      <c r="F125" s="134" t="s">
        <v>102</v>
      </c>
      <c r="G125" s="132" t="str">
        <f t="shared" si="11"/>
        <v>PROJECT 1 BPEKERJAAN  ELEKTRIKALDORMITORY FEMALE</v>
      </c>
      <c r="H125" s="136" t="str">
        <f>VLOOKUP(Table1[[#This Row],[% COMPLETE]],$W$2:$X$5,2,1)</f>
        <v>MEDIUM</v>
      </c>
      <c r="I125" s="137">
        <v>45901</v>
      </c>
      <c r="J125" s="137">
        <v>45893</v>
      </c>
      <c r="K125" s="138">
        <v>45900</v>
      </c>
      <c r="L125" s="139">
        <v>0.51339999999999997</v>
      </c>
      <c r="M125" s="128" t="s">
        <v>190</v>
      </c>
      <c r="N125" s="140">
        <v>45505</v>
      </c>
      <c r="O125" s="141">
        <f t="shared" si="12"/>
        <v>396</v>
      </c>
      <c r="P125" s="142">
        <f t="shared" si="15"/>
        <v>-4.1071999999999997</v>
      </c>
      <c r="Q125" s="142">
        <f t="shared" si="16"/>
        <v>-3.8928000000000003</v>
      </c>
      <c r="R125" s="143">
        <f t="shared" si="13"/>
        <v>7</v>
      </c>
      <c r="S125" s="141">
        <f t="shared" si="14"/>
        <v>-8</v>
      </c>
      <c r="T125" s="144">
        <f ca="1">IF(Table1[[#This Row],[STATUS]]="Selesai",0,ROUNDUP(Table1[[#This Row],[PLAN END]]-NOW(),0))</f>
        <v>-38</v>
      </c>
      <c r="U125" s="144">
        <v>0.65729302337862683</v>
      </c>
    </row>
    <row r="126" spans="1:21" s="145" customFormat="1" ht="13.8" customHeight="1" x14ac:dyDescent="0.25">
      <c r="A126" s="131">
        <v>4</v>
      </c>
      <c r="B126" s="132" t="s">
        <v>89</v>
      </c>
      <c r="C126" s="133" t="s">
        <v>88</v>
      </c>
      <c r="D126" s="133" t="s">
        <v>118</v>
      </c>
      <c r="E126" s="132" t="s">
        <v>48</v>
      </c>
      <c r="F126" s="134" t="s">
        <v>101</v>
      </c>
      <c r="G126" s="132" t="str">
        <f t="shared" si="11"/>
        <v>PROJECT 1 BPEKERJAAN  ELEKTRIKALPUMP HOUSE</v>
      </c>
      <c r="H126" s="136" t="str">
        <f>VLOOKUP(Table1[[#This Row],[% COMPLETE]],$W$2:$X$5,2,1)</f>
        <v>MEDIUM</v>
      </c>
      <c r="I126" s="137">
        <v>45866</v>
      </c>
      <c r="J126" s="137">
        <v>45893</v>
      </c>
      <c r="K126" s="138">
        <v>45900</v>
      </c>
      <c r="L126" s="139">
        <v>0.5161</v>
      </c>
      <c r="M126" s="128" t="s">
        <v>190</v>
      </c>
      <c r="N126" s="140">
        <v>45505</v>
      </c>
      <c r="O126" s="141">
        <f t="shared" si="12"/>
        <v>361</v>
      </c>
      <c r="P126" s="142">
        <f t="shared" si="15"/>
        <v>13.934699999999999</v>
      </c>
      <c r="Q126" s="142">
        <f t="shared" si="16"/>
        <v>13.065300000000001</v>
      </c>
      <c r="R126" s="143">
        <f t="shared" si="13"/>
        <v>7</v>
      </c>
      <c r="S126" s="141">
        <f t="shared" si="14"/>
        <v>27</v>
      </c>
      <c r="T126" s="144">
        <f ca="1">IF(Table1[[#This Row],[STATUS]]="Selesai",0,ROUNDUP(Table1[[#This Row],[PLAN END]]-NOW(),0))</f>
        <v>-38</v>
      </c>
      <c r="U126" s="144">
        <v>1.1353862689916343</v>
      </c>
    </row>
    <row r="127" spans="1:21" s="145" customFormat="1" ht="13.8" customHeight="1" x14ac:dyDescent="0.25">
      <c r="A127" s="146">
        <v>4</v>
      </c>
      <c r="B127" s="147" t="s">
        <v>89</v>
      </c>
      <c r="C127" s="148" t="s">
        <v>88</v>
      </c>
      <c r="D127" s="148" t="s">
        <v>118</v>
      </c>
      <c r="E127" s="147" t="s">
        <v>48</v>
      </c>
      <c r="F127" s="149" t="s">
        <v>105</v>
      </c>
      <c r="G127" s="147" t="str">
        <f t="shared" si="11"/>
        <v>PROJECT 1 BPEKERJAAN  ELEKTRIKALGARDU HUB</v>
      </c>
      <c r="H127" s="150" t="str">
        <f>VLOOKUP(Table1[[#This Row],[% COMPLETE]],$W$2:$X$5,2,1)</f>
        <v>MEDIUM</v>
      </c>
      <c r="I127" s="151">
        <v>45838</v>
      </c>
      <c r="J127" s="151">
        <v>45851</v>
      </c>
      <c r="K127" s="138">
        <v>45900</v>
      </c>
      <c r="L127" s="152">
        <v>0.3</v>
      </c>
      <c r="M127" s="129" t="s">
        <v>191</v>
      </c>
      <c r="N127" s="153">
        <v>45505</v>
      </c>
      <c r="O127" s="154">
        <f t="shared" si="12"/>
        <v>333</v>
      </c>
      <c r="P127" s="155">
        <f t="shared" si="15"/>
        <v>3.9</v>
      </c>
      <c r="Q127" s="155">
        <f t="shared" si="16"/>
        <v>9.1</v>
      </c>
      <c r="R127" s="156">
        <f t="shared" si="13"/>
        <v>49</v>
      </c>
      <c r="S127" s="141">
        <f t="shared" si="14"/>
        <v>13</v>
      </c>
      <c r="T127" s="157">
        <f ca="1">IF(Table1[[#This Row],[STATUS]]="Selesai",0,ROUNDUP(Table1[[#This Row],[PLAN END]]-NOW(),0))</f>
        <v>-80</v>
      </c>
      <c r="U127" s="157">
        <v>0.45616355925610708</v>
      </c>
    </row>
    <row r="128" spans="1:21" x14ac:dyDescent="0.25">
      <c r="A128" s="158">
        <v>1</v>
      </c>
      <c r="B128" s="159" t="s">
        <v>410</v>
      </c>
      <c r="C128" s="159" t="s">
        <v>397</v>
      </c>
      <c r="D128" s="160" t="s">
        <v>401</v>
      </c>
      <c r="E128" s="147" t="s">
        <v>48</v>
      </c>
      <c r="F128" s="162" t="s">
        <v>398</v>
      </c>
      <c r="G128" s="161" t="str">
        <f t="shared" ref="G128:G134" si="17">B128&amp;D128&amp;F128</f>
        <v>PROJECT EBS PEKERJAAN SWADAYA WARGA PRIVATE, GH, MOSQUE, POS 1 &amp; 2</v>
      </c>
      <c r="H128" s="163" t="str">
        <f>VLOOKUP(Table1[[#This Row],[% COMPLETE]],$W$2:$X$5,2,1)</f>
        <v>HIGH</v>
      </c>
      <c r="I128" s="164">
        <v>45545</v>
      </c>
      <c r="J128" s="164">
        <v>45940</v>
      </c>
      <c r="K128" s="165">
        <v>45940</v>
      </c>
      <c r="L128" s="152">
        <v>1</v>
      </c>
      <c r="M128" s="128" t="s">
        <v>415</v>
      </c>
      <c r="N128" s="164">
        <v>45545</v>
      </c>
      <c r="O128" s="167">
        <f t="shared" ref="O128:O134" si="18">IF(ISBLANK(I128),0,I128-N128)</f>
        <v>0</v>
      </c>
      <c r="P128" s="168">
        <f t="shared" ref="P128:P134" si="19">$L128*$S128</f>
        <v>395</v>
      </c>
      <c r="Q128" s="168">
        <f t="shared" ref="Q128:Q134" si="20">S128-P128</f>
        <v>0</v>
      </c>
      <c r="R128" s="167">
        <f t="shared" ref="R128:R134" si="21">IF(ISBLANK(K128),0,(K128-I128)-S128)</f>
        <v>0</v>
      </c>
      <c r="S128" s="167">
        <f t="shared" ref="S128:S134" si="22">IF(ISBLANK(J128),0,J128-I128)</f>
        <v>395</v>
      </c>
      <c r="T128" s="169">
        <f ca="1">IF(Table1[[#This Row],[STATUS]]="Selesai",0,ROUNDUP(Table1[[#This Row],[PLAN END]]-NOW(),0))</f>
        <v>10</v>
      </c>
      <c r="U128" s="169">
        <v>1</v>
      </c>
    </row>
    <row r="129" spans="1:21" x14ac:dyDescent="0.25">
      <c r="A129" s="158">
        <v>2</v>
      </c>
      <c r="B129" s="159" t="s">
        <v>410</v>
      </c>
      <c r="C129" s="159" t="s">
        <v>399</v>
      </c>
      <c r="D129" s="160" t="s">
        <v>401</v>
      </c>
      <c r="E129" s="161" t="s">
        <v>48</v>
      </c>
      <c r="F129" s="162" t="s">
        <v>400</v>
      </c>
      <c r="G129" s="161" t="str">
        <f t="shared" si="17"/>
        <v>PROJECT EBS PEKERJAAN SWADAYA WARGA POS LANAL</v>
      </c>
      <c r="H129" s="163" t="str">
        <f>VLOOKUP(Table1[[#This Row],[% COMPLETE]],$W$2:$X$5,2,1)</f>
        <v>HIGH</v>
      </c>
      <c r="I129" s="164">
        <v>45831</v>
      </c>
      <c r="J129" s="164">
        <v>46014</v>
      </c>
      <c r="K129" s="165">
        <v>46014</v>
      </c>
      <c r="L129" s="152">
        <v>0.63285999999999998</v>
      </c>
      <c r="M129" s="128" t="s">
        <v>187</v>
      </c>
      <c r="N129" s="164">
        <v>45831</v>
      </c>
      <c r="O129" s="167">
        <f t="shared" si="18"/>
        <v>0</v>
      </c>
      <c r="P129" s="168">
        <f t="shared" si="19"/>
        <v>115.81338</v>
      </c>
      <c r="Q129" s="168">
        <f t="shared" si="20"/>
        <v>67.186620000000005</v>
      </c>
      <c r="R129" s="167">
        <f t="shared" si="21"/>
        <v>0</v>
      </c>
      <c r="S129" s="167">
        <f t="shared" si="22"/>
        <v>183</v>
      </c>
      <c r="T129" s="169">
        <f ca="1">IF(Table1[[#This Row],[STATUS]]="Selesai",0,ROUNDUP(Table1[[#This Row],[PLAN END]]-NOW(),0))</f>
        <v>84</v>
      </c>
      <c r="U129" s="169">
        <v>1</v>
      </c>
    </row>
    <row r="130" spans="1:21" x14ac:dyDescent="0.25">
      <c r="A130" s="158">
        <v>3</v>
      </c>
      <c r="B130" s="159" t="s">
        <v>410</v>
      </c>
      <c r="C130" s="159" t="s">
        <v>418</v>
      </c>
      <c r="D130" s="160" t="s">
        <v>401</v>
      </c>
      <c r="E130" s="161" t="s">
        <v>48</v>
      </c>
      <c r="F130" s="162" t="s">
        <v>404</v>
      </c>
      <c r="G130" s="161" t="str">
        <f t="shared" si="17"/>
        <v xml:space="preserve">PROJECT EBS PEKERJAAN SWADAYA WARGA PAGAR PANEL 372.5 M </v>
      </c>
      <c r="H130" s="163" t="str">
        <f>VLOOKUP(Table1[[#This Row],[% COMPLETE]],$W$2:$X$5,2,1)</f>
        <v>HIGH</v>
      </c>
      <c r="I130" s="164">
        <v>45905</v>
      </c>
      <c r="J130" s="164">
        <v>45935</v>
      </c>
      <c r="K130" s="165">
        <v>45935</v>
      </c>
      <c r="L130" s="152">
        <v>1</v>
      </c>
      <c r="M130" s="128" t="s">
        <v>415</v>
      </c>
      <c r="N130" s="166">
        <v>45905</v>
      </c>
      <c r="O130" s="167">
        <f t="shared" si="18"/>
        <v>0</v>
      </c>
      <c r="P130" s="168">
        <f t="shared" si="19"/>
        <v>30</v>
      </c>
      <c r="Q130" s="168">
        <f t="shared" si="20"/>
        <v>0</v>
      </c>
      <c r="R130" s="167">
        <f t="shared" si="21"/>
        <v>0</v>
      </c>
      <c r="S130" s="167">
        <f t="shared" si="22"/>
        <v>30</v>
      </c>
      <c r="T130" s="169">
        <f ca="1">IF(Table1[[#This Row],[STATUS]]="Selesai",0,ROUNDUP(Table1[[#This Row],[PLAN END]]-NOW(),0))</f>
        <v>5</v>
      </c>
      <c r="U130" s="169">
        <v>1</v>
      </c>
    </row>
    <row r="131" spans="1:21" x14ac:dyDescent="0.25">
      <c r="A131" s="158">
        <v>4</v>
      </c>
      <c r="B131" s="159" t="s">
        <v>410</v>
      </c>
      <c r="C131" s="159" t="s">
        <v>417</v>
      </c>
      <c r="D131" s="160" t="s">
        <v>401</v>
      </c>
      <c r="E131" s="161" t="s">
        <v>48</v>
      </c>
      <c r="F131" s="162" t="s">
        <v>405</v>
      </c>
      <c r="G131" s="161" t="str">
        <f t="shared" si="17"/>
        <v>PROJECT EBS PEKERJAAN SWADAYA WARGA PAGAR PANEL 310 M</v>
      </c>
      <c r="H131" s="163" t="str">
        <f>VLOOKUP(Table1[[#This Row],[% COMPLETE]],$W$2:$X$5,2,1)</f>
        <v>MEDIUM</v>
      </c>
      <c r="I131" s="164">
        <v>45905</v>
      </c>
      <c r="J131" s="164">
        <v>45966</v>
      </c>
      <c r="K131" s="165">
        <v>45966</v>
      </c>
      <c r="L131" s="152">
        <v>0.4</v>
      </c>
      <c r="M131" s="128" t="s">
        <v>187</v>
      </c>
      <c r="N131" s="166">
        <v>45905</v>
      </c>
      <c r="O131" s="167">
        <f t="shared" si="18"/>
        <v>0</v>
      </c>
      <c r="P131" s="168">
        <f t="shared" si="19"/>
        <v>24.400000000000002</v>
      </c>
      <c r="Q131" s="168">
        <f t="shared" si="20"/>
        <v>36.599999999999994</v>
      </c>
      <c r="R131" s="167">
        <f t="shared" si="21"/>
        <v>0</v>
      </c>
      <c r="S131" s="167">
        <f t="shared" si="22"/>
        <v>61</v>
      </c>
      <c r="T131" s="169">
        <f ca="1">IF(Table1[[#This Row],[STATUS]]="Selesai",0,ROUNDUP(Table1[[#This Row],[PLAN END]]-NOW(),0))</f>
        <v>36</v>
      </c>
      <c r="U131" s="169">
        <v>1</v>
      </c>
    </row>
    <row r="132" spans="1:21" x14ac:dyDescent="0.25">
      <c r="A132" s="158">
        <v>5</v>
      </c>
      <c r="B132" s="159" t="s">
        <v>410</v>
      </c>
      <c r="C132" s="159" t="s">
        <v>416</v>
      </c>
      <c r="D132" s="160" t="s">
        <v>401</v>
      </c>
      <c r="E132" s="161" t="s">
        <v>402</v>
      </c>
      <c r="F132" s="162" t="s">
        <v>403</v>
      </c>
      <c r="G132" s="161" t="str">
        <f t="shared" si="17"/>
        <v xml:space="preserve">PROJECT EBS PEKERJAAN SWADAYA WARGA DORMITORY MALE &amp; VVIP HOUSE </v>
      </c>
      <c r="H132" s="163" t="str">
        <f>VLOOKUP(Table1[[#This Row],[% COMPLETE]],$W$2:$X$5,2,1)</f>
        <v>LOW</v>
      </c>
      <c r="I132" s="164">
        <v>45905</v>
      </c>
      <c r="J132" s="164">
        <v>46085</v>
      </c>
      <c r="K132" s="165">
        <v>46085</v>
      </c>
      <c r="L132" s="152">
        <v>0</v>
      </c>
      <c r="M132" s="128" t="s">
        <v>187</v>
      </c>
      <c r="N132" s="166">
        <v>45905</v>
      </c>
      <c r="O132" s="167">
        <f t="shared" si="18"/>
        <v>0</v>
      </c>
      <c r="P132" s="168">
        <f t="shared" si="19"/>
        <v>0</v>
      </c>
      <c r="Q132" s="168">
        <f t="shared" si="20"/>
        <v>180</v>
      </c>
      <c r="R132" s="167">
        <f t="shared" si="21"/>
        <v>0</v>
      </c>
      <c r="S132" s="167">
        <f t="shared" si="22"/>
        <v>180</v>
      </c>
      <c r="T132" s="169">
        <f ca="1">IF(Table1[[#This Row],[STATUS]]="Selesai",0,ROUNDUP(Table1[[#This Row],[PLAN END]]-NOW(),0))</f>
        <v>155</v>
      </c>
      <c r="U132" s="169">
        <v>1</v>
      </c>
    </row>
    <row r="133" spans="1:21" x14ac:dyDescent="0.25">
      <c r="A133" s="158">
        <v>1</v>
      </c>
      <c r="B133" s="159" t="s">
        <v>409</v>
      </c>
      <c r="C133" s="159" t="s">
        <v>411</v>
      </c>
      <c r="D133" s="160" t="s">
        <v>406</v>
      </c>
      <c r="E133" s="161" t="s">
        <v>414</v>
      </c>
      <c r="F133" s="162" t="s">
        <v>407</v>
      </c>
      <c r="G133" s="161" t="str">
        <f t="shared" si="17"/>
        <v xml:space="preserve">PROJECT ADT PEKERJAAN ELEKTRIKAL MV CUBICLE </v>
      </c>
      <c r="H133" s="163" t="str">
        <f>VLOOKUP(Table1[[#This Row],[% COMPLETE]],$W$2:$X$5,2,1)</f>
        <v>LOW</v>
      </c>
      <c r="I133" s="164">
        <v>45831</v>
      </c>
      <c r="J133" s="164">
        <v>46014</v>
      </c>
      <c r="K133" s="165">
        <v>46014</v>
      </c>
      <c r="L133" s="152">
        <v>0</v>
      </c>
      <c r="M133" s="128" t="s">
        <v>187</v>
      </c>
      <c r="N133" s="166">
        <v>45831</v>
      </c>
      <c r="O133" s="167">
        <f t="shared" si="18"/>
        <v>0</v>
      </c>
      <c r="P133" s="168">
        <f t="shared" si="19"/>
        <v>0</v>
      </c>
      <c r="Q133" s="168">
        <f t="shared" si="20"/>
        <v>183</v>
      </c>
      <c r="R133" s="167">
        <f t="shared" si="21"/>
        <v>0</v>
      </c>
      <c r="S133" s="167">
        <f t="shared" si="22"/>
        <v>183</v>
      </c>
      <c r="T133" s="169">
        <f ca="1">IF(Table1[[#This Row],[STATUS]]="Selesai",0,ROUNDUP(Table1[[#This Row],[PLAN END]]-NOW(),0))</f>
        <v>84</v>
      </c>
      <c r="U133" s="169">
        <v>1</v>
      </c>
    </row>
    <row r="134" spans="1:21" x14ac:dyDescent="0.25">
      <c r="A134" s="158">
        <v>2</v>
      </c>
      <c r="B134" s="159" t="s">
        <v>409</v>
      </c>
      <c r="C134" s="159" t="s">
        <v>412</v>
      </c>
      <c r="D134" s="160" t="s">
        <v>406</v>
      </c>
      <c r="E134" s="161" t="s">
        <v>413</v>
      </c>
      <c r="F134" s="162" t="s">
        <v>408</v>
      </c>
      <c r="G134" s="161" t="str">
        <f t="shared" si="17"/>
        <v xml:space="preserve">PROJECT ADT PEKERJAAN ELEKTRIKAL TRAFO 400,500 DAN 800 Kva </v>
      </c>
      <c r="H134" s="163" t="str">
        <f>VLOOKUP(Table1[[#This Row],[% COMPLETE]],$W$2:$X$5,2,1)</f>
        <v>LOW</v>
      </c>
      <c r="I134" s="164">
        <v>45895</v>
      </c>
      <c r="J134" s="164">
        <v>46079</v>
      </c>
      <c r="K134" s="165">
        <v>46079</v>
      </c>
      <c r="L134" s="152">
        <v>0</v>
      </c>
      <c r="M134" s="128" t="s">
        <v>187</v>
      </c>
      <c r="N134" s="166">
        <v>45895</v>
      </c>
      <c r="O134" s="167">
        <f t="shared" si="18"/>
        <v>0</v>
      </c>
      <c r="P134" s="168">
        <f t="shared" si="19"/>
        <v>0</v>
      </c>
      <c r="Q134" s="168">
        <f t="shared" si="20"/>
        <v>184</v>
      </c>
      <c r="R134" s="167">
        <f t="shared" si="21"/>
        <v>0</v>
      </c>
      <c r="S134" s="167">
        <f t="shared" si="22"/>
        <v>184</v>
      </c>
      <c r="T134" s="169">
        <f ca="1">IF(Table1[[#This Row],[STATUS]]="Selesai",0,ROUNDUP(Table1[[#This Row],[PLAN END]]-NOW(),0))</f>
        <v>149</v>
      </c>
      <c r="U134" s="169">
        <v>1</v>
      </c>
    </row>
  </sheetData>
  <conditionalFormatting sqref="H2:H134">
    <cfRule type="containsText" dxfId="61" priority="20" operator="containsText" text="LOW">
      <formula>NOT(ISERROR(SEARCH("LOW",H2)))</formula>
    </cfRule>
    <cfRule type="containsText" dxfId="60" priority="21" operator="containsText" text="MEDIUM">
      <formula>NOT(ISERROR(SEARCH("MEDIUM",H2)))</formula>
    </cfRule>
    <cfRule type="containsText" dxfId="59" priority="22" operator="containsText" text="HIGH">
      <formula>NOT(ISERROR(SEARCH("HIGH",H2)))</formula>
    </cfRule>
  </conditionalFormatting>
  <conditionalFormatting sqref="L2:L51">
    <cfRule type="dataBar" priority="10">
      <dataBar>
        <cfvo type="num" val="0"/>
        <cfvo type="num" val="1"/>
        <color rgb="FF63C384"/>
      </dataBar>
      <extLst>
        <ext xmlns:x14="http://schemas.microsoft.com/office/spreadsheetml/2009/9/main" uri="{B025F937-C7B1-47D3-B67F-A62EFF666E3E}">
          <x14:id>{18CAD3A3-CBBE-40AC-8A71-834674EE7965}</x14:id>
        </ext>
      </extLst>
    </cfRule>
  </conditionalFormatting>
  <conditionalFormatting sqref="L52:L127">
    <cfRule type="dataBar" priority="11">
      <dataBar>
        <cfvo type="num" val="0"/>
        <cfvo type="num" val="1"/>
        <color rgb="FF63C384"/>
      </dataBar>
      <extLst>
        <ext xmlns:x14="http://schemas.microsoft.com/office/spreadsheetml/2009/9/main" uri="{B025F937-C7B1-47D3-B67F-A62EFF666E3E}">
          <x14:id>{40941C99-9513-48BF-AF30-4F5F6A791137}</x14:id>
        </ext>
      </extLst>
    </cfRule>
  </conditionalFormatting>
  <conditionalFormatting sqref="L128">
    <cfRule type="dataBar" priority="7">
      <dataBar>
        <cfvo type="num" val="0"/>
        <cfvo type="num" val="1"/>
        <color rgb="FF63C384"/>
      </dataBar>
      <extLst>
        <ext xmlns:x14="http://schemas.microsoft.com/office/spreadsheetml/2009/9/main" uri="{B025F937-C7B1-47D3-B67F-A62EFF666E3E}">
          <x14:id>{737F0702-CC96-42AE-AF73-C9B0023A03F9}</x14:id>
        </ext>
      </extLst>
    </cfRule>
  </conditionalFormatting>
  <conditionalFormatting sqref="L129">
    <cfRule type="dataBar" priority="6">
      <dataBar>
        <cfvo type="num" val="0"/>
        <cfvo type="num" val="1"/>
        <color rgb="FF63C384"/>
      </dataBar>
      <extLst>
        <ext xmlns:x14="http://schemas.microsoft.com/office/spreadsheetml/2009/9/main" uri="{B025F937-C7B1-47D3-B67F-A62EFF666E3E}">
          <x14:id>{1D0636DF-4325-446B-A52A-178D9619301B}</x14:id>
        </ext>
      </extLst>
    </cfRule>
  </conditionalFormatting>
  <conditionalFormatting sqref="L133">
    <cfRule type="dataBar" priority="5">
      <dataBar>
        <cfvo type="num" val="0"/>
        <cfvo type="num" val="1"/>
        <color rgb="FF63C384"/>
      </dataBar>
      <extLst>
        <ext xmlns:x14="http://schemas.microsoft.com/office/spreadsheetml/2009/9/main" uri="{B025F937-C7B1-47D3-B67F-A62EFF666E3E}">
          <x14:id>{A702DC98-E89D-44C3-B540-48829CFE63DB}</x14:id>
        </ext>
      </extLst>
    </cfRule>
  </conditionalFormatting>
  <conditionalFormatting sqref="L134">
    <cfRule type="dataBar" priority="4">
      <dataBar>
        <cfvo type="num" val="0"/>
        <cfvo type="num" val="1"/>
        <color rgb="FF63C384"/>
      </dataBar>
      <extLst>
        <ext xmlns:x14="http://schemas.microsoft.com/office/spreadsheetml/2009/9/main" uri="{B025F937-C7B1-47D3-B67F-A62EFF666E3E}">
          <x14:id>{9D96BFCF-9271-4716-84FE-E7B234B80BCC}</x14:id>
        </ext>
      </extLst>
    </cfRule>
  </conditionalFormatting>
  <conditionalFormatting sqref="M2:M134">
    <cfRule type="dataBar" priority="23">
      <dataBar>
        <cfvo type="min"/>
        <cfvo type="max"/>
        <color rgb="FF63C384"/>
      </dataBar>
      <extLst>
        <ext xmlns:x14="http://schemas.microsoft.com/office/spreadsheetml/2009/9/main" uri="{B025F937-C7B1-47D3-B67F-A62EFF666E3E}">
          <x14:id>{4C352B37-172C-4D93-9690-AD1D8E8563A4}</x14:id>
        </ext>
      </extLst>
    </cfRule>
  </conditionalFormatting>
  <conditionalFormatting sqref="L132">
    <cfRule type="dataBar" priority="3">
      <dataBar>
        <cfvo type="num" val="0"/>
        <cfvo type="num" val="1"/>
        <color rgb="FF63C384"/>
      </dataBar>
      <extLst>
        <ext xmlns:x14="http://schemas.microsoft.com/office/spreadsheetml/2009/9/main" uri="{B025F937-C7B1-47D3-B67F-A62EFF666E3E}">
          <x14:id>{D2BB9759-B8AC-4EA2-A7C1-1F7F98FD91A7}</x14:id>
        </ext>
      </extLst>
    </cfRule>
  </conditionalFormatting>
  <conditionalFormatting sqref="L131">
    <cfRule type="dataBar" priority="2">
      <dataBar>
        <cfvo type="num" val="0"/>
        <cfvo type="num" val="1"/>
        <color rgb="FF63C384"/>
      </dataBar>
      <extLst>
        <ext xmlns:x14="http://schemas.microsoft.com/office/spreadsheetml/2009/9/main" uri="{B025F937-C7B1-47D3-B67F-A62EFF666E3E}">
          <x14:id>{C65091E6-2754-448E-AA54-FCAFE8AB6522}</x14:id>
        </ext>
      </extLst>
    </cfRule>
  </conditionalFormatting>
  <conditionalFormatting sqref="L130">
    <cfRule type="dataBar" priority="1">
      <dataBar>
        <cfvo type="num" val="0"/>
        <cfvo type="num" val="1"/>
        <color rgb="FF63C384"/>
      </dataBar>
      <extLst>
        <ext xmlns:x14="http://schemas.microsoft.com/office/spreadsheetml/2009/9/main" uri="{B025F937-C7B1-47D3-B67F-A62EFF666E3E}">
          <x14:id>{86A4C070-70C0-493C-A383-8F21EBDFB459}</x14:id>
        </ext>
      </extLst>
    </cfRule>
  </conditionalFormatting>
  <dataValidations count="1">
    <dataValidation type="list" allowBlank="1" showInputMessage="1" showErrorMessage="1" sqref="H2:H134" xr:uid="{7107F092-A8A4-4858-A73D-7D8628043A50}">
      <formula1>"HIGH,MEDIUM,LOW"</formula1>
    </dataValidation>
  </dataValidations>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8CAD3A3-CBBE-40AC-8A71-834674EE7965}">
            <x14:dataBar minLength="0" maxLength="100" border="1" gradient="0">
              <x14:cfvo type="num">
                <xm:f>0</xm:f>
              </x14:cfvo>
              <x14:cfvo type="num">
                <xm:f>1</xm:f>
              </x14:cfvo>
              <x14:borderColor theme="0"/>
              <x14:negativeFillColor rgb="FFFF0000"/>
              <x14:axisColor rgb="FF000000"/>
            </x14:dataBar>
          </x14:cfRule>
          <xm:sqref>L2:L51</xm:sqref>
        </x14:conditionalFormatting>
        <x14:conditionalFormatting xmlns:xm="http://schemas.microsoft.com/office/excel/2006/main">
          <x14:cfRule type="dataBar" id="{40941C99-9513-48BF-AF30-4F5F6A791137}">
            <x14:dataBar minLength="0" maxLength="100" border="1" gradient="0">
              <x14:cfvo type="num">
                <xm:f>0</xm:f>
              </x14:cfvo>
              <x14:cfvo type="num">
                <xm:f>1</xm:f>
              </x14:cfvo>
              <x14:borderColor theme="0"/>
              <x14:negativeFillColor rgb="FFFF0000"/>
              <x14:axisColor rgb="FF000000"/>
            </x14:dataBar>
          </x14:cfRule>
          <xm:sqref>L52:L127</xm:sqref>
        </x14:conditionalFormatting>
        <x14:conditionalFormatting xmlns:xm="http://schemas.microsoft.com/office/excel/2006/main">
          <x14:cfRule type="dataBar" id="{737F0702-CC96-42AE-AF73-C9B0023A03F9}">
            <x14:dataBar minLength="0" maxLength="100" border="1" gradient="0">
              <x14:cfvo type="num">
                <xm:f>0</xm:f>
              </x14:cfvo>
              <x14:cfvo type="num">
                <xm:f>1</xm:f>
              </x14:cfvo>
              <x14:borderColor theme="0"/>
              <x14:negativeFillColor rgb="FFFF0000"/>
              <x14:axisColor rgb="FF000000"/>
            </x14:dataBar>
          </x14:cfRule>
          <xm:sqref>L128</xm:sqref>
        </x14:conditionalFormatting>
        <x14:conditionalFormatting xmlns:xm="http://schemas.microsoft.com/office/excel/2006/main">
          <x14:cfRule type="dataBar" id="{1D0636DF-4325-446B-A52A-178D9619301B}">
            <x14:dataBar minLength="0" maxLength="100" border="1" gradient="0">
              <x14:cfvo type="num">
                <xm:f>0</xm:f>
              </x14:cfvo>
              <x14:cfvo type="num">
                <xm:f>1</xm:f>
              </x14:cfvo>
              <x14:borderColor theme="0"/>
              <x14:negativeFillColor rgb="FFFF0000"/>
              <x14:axisColor rgb="FF000000"/>
            </x14:dataBar>
          </x14:cfRule>
          <xm:sqref>L129</xm:sqref>
        </x14:conditionalFormatting>
        <x14:conditionalFormatting xmlns:xm="http://schemas.microsoft.com/office/excel/2006/main">
          <x14:cfRule type="dataBar" id="{A702DC98-E89D-44C3-B540-48829CFE63DB}">
            <x14:dataBar minLength="0" maxLength="100" border="1" gradient="0">
              <x14:cfvo type="num">
                <xm:f>0</xm:f>
              </x14:cfvo>
              <x14:cfvo type="num">
                <xm:f>1</xm:f>
              </x14:cfvo>
              <x14:borderColor theme="0"/>
              <x14:negativeFillColor rgb="FFFF0000"/>
              <x14:axisColor rgb="FF000000"/>
            </x14:dataBar>
          </x14:cfRule>
          <xm:sqref>L133</xm:sqref>
        </x14:conditionalFormatting>
        <x14:conditionalFormatting xmlns:xm="http://schemas.microsoft.com/office/excel/2006/main">
          <x14:cfRule type="dataBar" id="{9D96BFCF-9271-4716-84FE-E7B234B80BCC}">
            <x14:dataBar minLength="0" maxLength="100" border="1" gradient="0">
              <x14:cfvo type="num">
                <xm:f>0</xm:f>
              </x14:cfvo>
              <x14:cfvo type="num">
                <xm:f>1</xm:f>
              </x14:cfvo>
              <x14:borderColor theme="0"/>
              <x14:negativeFillColor rgb="FFFF0000"/>
              <x14:axisColor rgb="FF000000"/>
            </x14:dataBar>
          </x14:cfRule>
          <xm:sqref>L134</xm:sqref>
        </x14:conditionalFormatting>
        <x14:conditionalFormatting xmlns:xm="http://schemas.microsoft.com/office/excel/2006/main">
          <x14:cfRule type="dataBar" id="{4C352B37-172C-4D93-9690-AD1D8E8563A4}">
            <x14:dataBar minLength="0" maxLength="100" border="1" negativeBarBorderColorSameAsPositive="0">
              <x14:cfvo type="autoMin"/>
              <x14:cfvo type="autoMax"/>
              <x14:borderColor rgb="FF63C384"/>
              <x14:negativeFillColor rgb="FFFF0000"/>
              <x14:negativeBorderColor rgb="FFFF0000"/>
              <x14:axisColor rgb="FF000000"/>
            </x14:dataBar>
          </x14:cfRule>
          <xm:sqref>M2:M134</xm:sqref>
        </x14:conditionalFormatting>
        <x14:conditionalFormatting xmlns:xm="http://schemas.microsoft.com/office/excel/2006/main">
          <x14:cfRule type="iconSet" priority="24" id="{B192C9C2-3865-4C80-99E6-156811D1486A}">
            <x14:iconSet iconSet="3Triangles">
              <x14:cfvo type="percent">
                <xm:f>0</xm:f>
              </x14:cfvo>
              <x14:cfvo type="percent">
                <xm:f>33</xm:f>
              </x14:cfvo>
              <x14:cfvo type="percent">
                <xm:f>67</xm:f>
              </x14:cfvo>
            </x14:iconSet>
          </x14:cfRule>
          <xm:sqref>M2:M134</xm:sqref>
        </x14:conditionalFormatting>
        <x14:conditionalFormatting xmlns:xm="http://schemas.microsoft.com/office/excel/2006/main">
          <x14:cfRule type="dataBar" id="{D2BB9759-B8AC-4EA2-A7C1-1F7F98FD91A7}">
            <x14:dataBar minLength="0" maxLength="100" border="1" gradient="0">
              <x14:cfvo type="num">
                <xm:f>0</xm:f>
              </x14:cfvo>
              <x14:cfvo type="num">
                <xm:f>1</xm:f>
              </x14:cfvo>
              <x14:borderColor theme="0"/>
              <x14:negativeFillColor rgb="FFFF0000"/>
              <x14:axisColor rgb="FF000000"/>
            </x14:dataBar>
          </x14:cfRule>
          <xm:sqref>L132</xm:sqref>
        </x14:conditionalFormatting>
        <x14:conditionalFormatting xmlns:xm="http://schemas.microsoft.com/office/excel/2006/main">
          <x14:cfRule type="dataBar" id="{C65091E6-2754-448E-AA54-FCAFE8AB6522}">
            <x14:dataBar minLength="0" maxLength="100" border="1" gradient="0">
              <x14:cfvo type="num">
                <xm:f>0</xm:f>
              </x14:cfvo>
              <x14:cfvo type="num">
                <xm:f>1</xm:f>
              </x14:cfvo>
              <x14:borderColor theme="0"/>
              <x14:negativeFillColor rgb="FFFF0000"/>
              <x14:axisColor rgb="FF000000"/>
            </x14:dataBar>
          </x14:cfRule>
          <xm:sqref>L131</xm:sqref>
        </x14:conditionalFormatting>
        <x14:conditionalFormatting xmlns:xm="http://schemas.microsoft.com/office/excel/2006/main">
          <x14:cfRule type="dataBar" id="{86A4C070-70C0-493C-A383-8F21EBDFB459}">
            <x14:dataBar minLength="0" maxLength="100" border="1" gradient="0">
              <x14:cfvo type="num">
                <xm:f>0</xm:f>
              </x14:cfvo>
              <x14:cfvo type="num">
                <xm:f>1</xm:f>
              </x14:cfvo>
              <x14:borderColor theme="0"/>
              <x14:negativeFillColor rgb="FFFF0000"/>
              <x14:axisColor rgb="FF000000"/>
            </x14:dataBar>
          </x14:cfRule>
          <xm:sqref>L130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8EB6C-2572-40BA-AA6B-C24B0C3D1FC1}">
  <dimension ref="B1:I25"/>
  <sheetViews>
    <sheetView showGridLines="0" zoomScale="85" zoomScaleNormal="85" workbookViewId="0">
      <selection activeCell="J22" sqref="J22"/>
    </sheetView>
  </sheetViews>
  <sheetFormatPr defaultRowHeight="13.8" x14ac:dyDescent="0.25"/>
  <cols>
    <col min="2" max="2" width="49.69921875" customWidth="1"/>
    <col min="3" max="3" width="12.59765625" customWidth="1"/>
    <col min="4" max="4" width="15.09765625" customWidth="1"/>
    <col min="5" max="5" width="13.3984375" customWidth="1"/>
    <col min="6" max="6" width="11.19921875" customWidth="1"/>
    <col min="7" max="7" width="9.69921875" customWidth="1"/>
    <col min="8" max="8" width="9.59765625" customWidth="1"/>
    <col min="9" max="9" width="13" bestFit="1" customWidth="1"/>
  </cols>
  <sheetData>
    <row r="1" spans="2:9" ht="44.4" x14ac:dyDescent="0.7">
      <c r="B1" s="103" t="s">
        <v>369</v>
      </c>
    </row>
    <row r="2" spans="2:9" x14ac:dyDescent="0.25">
      <c r="E2" s="170" t="s">
        <v>375</v>
      </c>
      <c r="F2" s="170"/>
    </row>
    <row r="3" spans="2:9" ht="46.2" customHeight="1" x14ac:dyDescent="0.25">
      <c r="B3" s="101" t="s">
        <v>370</v>
      </c>
      <c r="C3" s="101" t="s">
        <v>372</v>
      </c>
      <c r="D3" s="101" t="s">
        <v>371</v>
      </c>
      <c r="E3" s="101" t="s">
        <v>373</v>
      </c>
      <c r="F3" s="101" t="s">
        <v>374</v>
      </c>
      <c r="G3" s="101" t="s">
        <v>380</v>
      </c>
      <c r="H3" s="101" t="s">
        <v>381</v>
      </c>
      <c r="I3" s="101" t="s">
        <v>377</v>
      </c>
    </row>
    <row r="4" spans="2:9" x14ac:dyDescent="0.25">
      <c r="B4" s="102" t="s">
        <v>348</v>
      </c>
      <c r="C4" s="108">
        <v>658</v>
      </c>
      <c r="D4" s="108">
        <v>658</v>
      </c>
      <c r="E4" s="108"/>
      <c r="F4" s="108">
        <f>C4-D4-E4</f>
        <v>0</v>
      </c>
      <c r="G4" s="110">
        <f>IFERROR(D4/C4,0)</f>
        <v>1</v>
      </c>
      <c r="H4" s="110">
        <f>IFERROR(F4/C4,0)</f>
        <v>0</v>
      </c>
      <c r="I4" s="114" t="s">
        <v>378</v>
      </c>
    </row>
    <row r="5" spans="2:9" x14ac:dyDescent="0.25">
      <c r="B5" s="102" t="s">
        <v>349</v>
      </c>
      <c r="C5" s="108">
        <v>3006</v>
      </c>
      <c r="D5" s="108">
        <v>3006</v>
      </c>
      <c r="E5" s="108"/>
      <c r="F5" s="108">
        <f t="shared" ref="F5:F23" si="0">C5-D5-E5</f>
        <v>0</v>
      </c>
      <c r="G5" s="110">
        <f t="shared" ref="G5:G25" si="1">IFERROR(D5/C5,0)</f>
        <v>1</v>
      </c>
      <c r="H5" s="110">
        <f t="shared" ref="H5:H25" si="2">IFERROR(F5/C5,0)</f>
        <v>0</v>
      </c>
      <c r="I5" s="114" t="s">
        <v>378</v>
      </c>
    </row>
    <row r="6" spans="2:9" x14ac:dyDescent="0.25">
      <c r="B6" s="102" t="s">
        <v>350</v>
      </c>
      <c r="C6" s="108">
        <v>1139</v>
      </c>
      <c r="D6" s="108">
        <v>1139</v>
      </c>
      <c r="E6" s="108"/>
      <c r="F6" s="108">
        <f t="shared" si="0"/>
        <v>0</v>
      </c>
      <c r="G6" s="110">
        <f t="shared" si="1"/>
        <v>1</v>
      </c>
      <c r="H6" s="110">
        <f t="shared" si="2"/>
        <v>0</v>
      </c>
      <c r="I6" s="114" t="s">
        <v>378</v>
      </c>
    </row>
    <row r="7" spans="2:9" x14ac:dyDescent="0.25">
      <c r="B7" s="102" t="s">
        <v>351</v>
      </c>
      <c r="C7" s="108">
        <v>360</v>
      </c>
      <c r="D7" s="108">
        <v>360</v>
      </c>
      <c r="E7" s="108"/>
      <c r="F7" s="108">
        <f t="shared" si="0"/>
        <v>0</v>
      </c>
      <c r="G7" s="110">
        <f t="shared" si="1"/>
        <v>1</v>
      </c>
      <c r="H7" s="110">
        <f t="shared" si="2"/>
        <v>0</v>
      </c>
      <c r="I7" s="114" t="s">
        <v>378</v>
      </c>
    </row>
    <row r="8" spans="2:9" x14ac:dyDescent="0.25">
      <c r="B8" s="102" t="s">
        <v>352</v>
      </c>
      <c r="C8" s="108">
        <v>408</v>
      </c>
      <c r="D8" s="108">
        <v>408</v>
      </c>
      <c r="E8" s="108"/>
      <c r="F8" s="108">
        <f t="shared" si="0"/>
        <v>0</v>
      </c>
      <c r="G8" s="110">
        <f t="shared" si="1"/>
        <v>1</v>
      </c>
      <c r="H8" s="110">
        <f t="shared" si="2"/>
        <v>0</v>
      </c>
      <c r="I8" s="114" t="s">
        <v>378</v>
      </c>
    </row>
    <row r="9" spans="2:9" x14ac:dyDescent="0.25">
      <c r="B9" s="102" t="s">
        <v>353</v>
      </c>
      <c r="C9" s="108">
        <v>18</v>
      </c>
      <c r="D9" s="108">
        <v>18</v>
      </c>
      <c r="E9" s="108"/>
      <c r="F9" s="108">
        <f t="shared" si="0"/>
        <v>0</v>
      </c>
      <c r="G9" s="110">
        <f t="shared" si="1"/>
        <v>1</v>
      </c>
      <c r="H9" s="110">
        <f t="shared" si="2"/>
        <v>0</v>
      </c>
      <c r="I9" s="114" t="s">
        <v>378</v>
      </c>
    </row>
    <row r="10" spans="2:9" x14ac:dyDescent="0.25">
      <c r="B10" s="104" t="s">
        <v>354</v>
      </c>
      <c r="C10" s="106">
        <v>65</v>
      </c>
      <c r="D10" s="106">
        <v>33</v>
      </c>
      <c r="E10" s="106"/>
      <c r="F10" s="106">
        <f t="shared" si="0"/>
        <v>32</v>
      </c>
      <c r="G10" s="110">
        <f t="shared" si="1"/>
        <v>0.50769230769230766</v>
      </c>
      <c r="H10" s="110">
        <f t="shared" si="2"/>
        <v>0.49230769230769234</v>
      </c>
      <c r="I10" s="115" t="s">
        <v>345</v>
      </c>
    </row>
    <row r="11" spans="2:9" x14ac:dyDescent="0.25">
      <c r="B11" s="104" t="s">
        <v>355</v>
      </c>
      <c r="C11" s="106">
        <v>406</v>
      </c>
      <c r="D11" s="106">
        <v>223</v>
      </c>
      <c r="E11" s="106"/>
      <c r="F11" s="106">
        <f t="shared" si="0"/>
        <v>183</v>
      </c>
      <c r="G11" s="110">
        <f t="shared" si="1"/>
        <v>0.54926108374384242</v>
      </c>
      <c r="H11" s="110">
        <f t="shared" si="2"/>
        <v>0.45073891625615764</v>
      </c>
      <c r="I11" s="115" t="s">
        <v>345</v>
      </c>
    </row>
    <row r="12" spans="2:9" x14ac:dyDescent="0.25">
      <c r="B12" s="104" t="s">
        <v>356</v>
      </c>
      <c r="C12" s="106">
        <v>9206</v>
      </c>
      <c r="D12" s="106">
        <v>673</v>
      </c>
      <c r="E12" s="106"/>
      <c r="F12" s="106">
        <f t="shared" si="0"/>
        <v>8533</v>
      </c>
      <c r="G12" s="110">
        <f t="shared" si="1"/>
        <v>7.3104497067130139E-2</v>
      </c>
      <c r="H12" s="110">
        <f t="shared" si="2"/>
        <v>0.92689550293286982</v>
      </c>
      <c r="I12" s="115" t="s">
        <v>345</v>
      </c>
    </row>
    <row r="13" spans="2:9" x14ac:dyDescent="0.25">
      <c r="B13" s="104" t="s">
        <v>357</v>
      </c>
      <c r="C13" s="106">
        <v>6716</v>
      </c>
      <c r="D13" s="106">
        <v>2687</v>
      </c>
      <c r="E13" s="106"/>
      <c r="F13" s="106">
        <f t="shared" si="0"/>
        <v>4029</v>
      </c>
      <c r="G13" s="110">
        <f t="shared" si="1"/>
        <v>0.40008933889219772</v>
      </c>
      <c r="H13" s="110">
        <f t="shared" si="2"/>
        <v>0.59991066110780222</v>
      </c>
      <c r="I13" s="115" t="s">
        <v>345</v>
      </c>
    </row>
    <row r="14" spans="2:9" x14ac:dyDescent="0.25">
      <c r="B14" s="104" t="s">
        <v>358</v>
      </c>
      <c r="C14" s="106">
        <v>2571</v>
      </c>
      <c r="D14" s="106">
        <v>1286</v>
      </c>
      <c r="E14" s="106"/>
      <c r="F14" s="106">
        <f t="shared" si="0"/>
        <v>1285</v>
      </c>
      <c r="G14" s="110">
        <f t="shared" si="1"/>
        <v>0.50019447685725393</v>
      </c>
      <c r="H14" s="110">
        <f t="shared" si="2"/>
        <v>0.49980552314274601</v>
      </c>
      <c r="I14" s="115" t="s">
        <v>345</v>
      </c>
    </row>
    <row r="15" spans="2:9" x14ac:dyDescent="0.25">
      <c r="B15" s="104" t="s">
        <v>359</v>
      </c>
      <c r="C15" s="106">
        <v>165987</v>
      </c>
      <c r="D15" s="106">
        <v>42090</v>
      </c>
      <c r="E15" s="106"/>
      <c r="F15" s="106">
        <f t="shared" si="0"/>
        <v>123897</v>
      </c>
      <c r="G15" s="110">
        <f t="shared" si="1"/>
        <v>0.25357407507816876</v>
      </c>
      <c r="H15" s="110">
        <f t="shared" si="2"/>
        <v>0.74642592492183124</v>
      </c>
      <c r="I15" s="115" t="s">
        <v>345</v>
      </c>
    </row>
    <row r="16" spans="2:9" x14ac:dyDescent="0.25">
      <c r="B16" s="104" t="s">
        <v>360</v>
      </c>
      <c r="C16" s="106">
        <v>10935</v>
      </c>
      <c r="D16" s="106">
        <v>2187</v>
      </c>
      <c r="E16" s="106"/>
      <c r="F16" s="106">
        <f t="shared" si="0"/>
        <v>8748</v>
      </c>
      <c r="G16" s="110">
        <f t="shared" si="1"/>
        <v>0.2</v>
      </c>
      <c r="H16" s="110">
        <f t="shared" si="2"/>
        <v>0.8</v>
      </c>
      <c r="I16" s="115" t="s">
        <v>345</v>
      </c>
    </row>
    <row r="17" spans="2:9" x14ac:dyDescent="0.25">
      <c r="B17" s="104" t="s">
        <v>361</v>
      </c>
      <c r="C17" s="106">
        <v>8306</v>
      </c>
      <c r="D17" s="106">
        <v>6152</v>
      </c>
      <c r="E17" s="106"/>
      <c r="F17" s="106">
        <f t="shared" si="0"/>
        <v>2154</v>
      </c>
      <c r="G17" s="110">
        <f t="shared" si="1"/>
        <v>0.74066939561762579</v>
      </c>
      <c r="H17" s="110">
        <f t="shared" si="2"/>
        <v>0.25933060438237421</v>
      </c>
      <c r="I17" s="115" t="s">
        <v>345</v>
      </c>
    </row>
    <row r="18" spans="2:9" x14ac:dyDescent="0.25">
      <c r="B18" s="104" t="s">
        <v>362</v>
      </c>
      <c r="C18" s="106">
        <v>67</v>
      </c>
      <c r="D18" s="106">
        <v>14</v>
      </c>
      <c r="E18" s="106"/>
      <c r="F18" s="106">
        <f t="shared" si="0"/>
        <v>53</v>
      </c>
      <c r="G18" s="110">
        <f t="shared" si="1"/>
        <v>0.20895522388059701</v>
      </c>
      <c r="H18" s="110">
        <f t="shared" si="2"/>
        <v>0.79104477611940294</v>
      </c>
      <c r="I18" s="115" t="s">
        <v>345</v>
      </c>
    </row>
    <row r="19" spans="2:9" x14ac:dyDescent="0.25">
      <c r="B19" s="104" t="s">
        <v>363</v>
      </c>
      <c r="C19" s="106">
        <v>2710</v>
      </c>
      <c r="D19" s="106">
        <v>1283</v>
      </c>
      <c r="E19" s="106"/>
      <c r="F19" s="106">
        <f t="shared" si="0"/>
        <v>1427</v>
      </c>
      <c r="G19" s="110">
        <f t="shared" si="1"/>
        <v>0.4734317343173432</v>
      </c>
      <c r="H19" s="110">
        <f t="shared" si="2"/>
        <v>0.5265682656826568</v>
      </c>
      <c r="I19" s="115" t="s">
        <v>345</v>
      </c>
    </row>
    <row r="20" spans="2:9" x14ac:dyDescent="0.25">
      <c r="B20" s="104" t="s">
        <v>364</v>
      </c>
      <c r="C20" s="106">
        <v>1846</v>
      </c>
      <c r="D20" s="106">
        <v>554</v>
      </c>
      <c r="E20" s="106"/>
      <c r="F20" s="106">
        <f t="shared" si="0"/>
        <v>1292</v>
      </c>
      <c r="G20" s="110">
        <f t="shared" si="1"/>
        <v>0.30010834236186351</v>
      </c>
      <c r="H20" s="110">
        <f t="shared" si="2"/>
        <v>0.69989165763813654</v>
      </c>
      <c r="I20" s="115" t="s">
        <v>345</v>
      </c>
    </row>
    <row r="21" spans="2:9" x14ac:dyDescent="0.25">
      <c r="B21" s="104" t="s">
        <v>365</v>
      </c>
      <c r="C21" s="106">
        <v>131</v>
      </c>
      <c r="D21" s="106">
        <v>66</v>
      </c>
      <c r="E21" s="106"/>
      <c r="F21" s="106">
        <f t="shared" si="0"/>
        <v>65</v>
      </c>
      <c r="G21" s="110">
        <f t="shared" si="1"/>
        <v>0.50381679389312972</v>
      </c>
      <c r="H21" s="110">
        <f t="shared" si="2"/>
        <v>0.49618320610687022</v>
      </c>
      <c r="I21" s="115" t="s">
        <v>345</v>
      </c>
    </row>
    <row r="22" spans="2:9" x14ac:dyDescent="0.25">
      <c r="B22" s="104" t="s">
        <v>366</v>
      </c>
      <c r="C22" s="106">
        <v>863</v>
      </c>
      <c r="D22" s="106">
        <v>604</v>
      </c>
      <c r="E22" s="106"/>
      <c r="F22" s="106">
        <f t="shared" si="0"/>
        <v>259</v>
      </c>
      <c r="G22" s="110">
        <f t="shared" si="1"/>
        <v>0.69988412514484355</v>
      </c>
      <c r="H22" s="110">
        <f t="shared" si="2"/>
        <v>0.30011587485515645</v>
      </c>
      <c r="I22" s="115" t="s">
        <v>345</v>
      </c>
    </row>
    <row r="23" spans="2:9" x14ac:dyDescent="0.25">
      <c r="B23" s="104" t="s">
        <v>367</v>
      </c>
      <c r="C23" s="106">
        <v>198</v>
      </c>
      <c r="D23" s="106">
        <v>191</v>
      </c>
      <c r="E23" s="106"/>
      <c r="F23" s="106">
        <f t="shared" si="0"/>
        <v>7</v>
      </c>
      <c r="G23" s="110">
        <f t="shared" si="1"/>
        <v>0.96464646464646464</v>
      </c>
      <c r="H23" s="110">
        <f t="shared" si="2"/>
        <v>3.5353535353535352E-2</v>
      </c>
      <c r="I23" s="115" t="s">
        <v>345</v>
      </c>
    </row>
    <row r="24" spans="2:9" x14ac:dyDescent="0.25">
      <c r="B24" s="104" t="s">
        <v>368</v>
      </c>
      <c r="C24" s="106">
        <v>455</v>
      </c>
      <c r="D24" s="106">
        <v>159</v>
      </c>
      <c r="E24" s="106"/>
      <c r="F24" s="106">
        <f>C24-D24-E24</f>
        <v>296</v>
      </c>
      <c r="G24" s="110">
        <f t="shared" si="1"/>
        <v>0.34945054945054943</v>
      </c>
      <c r="H24" s="110">
        <f t="shared" si="2"/>
        <v>0.65054945054945057</v>
      </c>
      <c r="I24" s="115" t="s">
        <v>345</v>
      </c>
    </row>
    <row r="25" spans="2:9" x14ac:dyDescent="0.25">
      <c r="B25" s="105" t="s">
        <v>376</v>
      </c>
      <c r="C25" s="107">
        <f>SUM(C4:C24)</f>
        <v>216051</v>
      </c>
      <c r="D25" s="107">
        <f t="shared" ref="D25:F25" si="3">SUM(D4:D24)</f>
        <v>63791</v>
      </c>
      <c r="E25" s="107">
        <f t="shared" si="3"/>
        <v>0</v>
      </c>
      <c r="F25" s="107">
        <f t="shared" si="3"/>
        <v>152260</v>
      </c>
      <c r="G25" s="110">
        <f t="shared" si="1"/>
        <v>0.29525898977556225</v>
      </c>
      <c r="H25" s="110">
        <f t="shared" si="2"/>
        <v>0.7047410102244378</v>
      </c>
      <c r="I25" s="107">
        <f>SUM(I4:I24)</f>
        <v>0</v>
      </c>
    </row>
  </sheetData>
  <mergeCells count="1">
    <mergeCell ref="E2: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3747B-BC7F-4C7D-92B3-2A6E68A52205}">
  <dimension ref="D1:CW130"/>
  <sheetViews>
    <sheetView showGridLines="0" zoomScale="40" zoomScaleNormal="40" workbookViewId="0">
      <selection activeCell="F6" sqref="F6"/>
    </sheetView>
  </sheetViews>
  <sheetFormatPr defaultRowHeight="13.8" x14ac:dyDescent="0.25"/>
  <cols>
    <col min="4" max="4" width="14.69921875" bestFit="1" customWidth="1"/>
    <col min="5" max="5" width="25.69921875" bestFit="1" customWidth="1"/>
    <col min="6" max="6" width="26.09765625" bestFit="1" customWidth="1"/>
    <col min="7" max="7" width="35.69921875" bestFit="1" customWidth="1"/>
    <col min="8" max="8" width="62.69921875" bestFit="1" customWidth="1"/>
    <col min="9" max="9" width="98.19921875" bestFit="1" customWidth="1"/>
    <col min="10" max="10" width="11.5" bestFit="1" customWidth="1"/>
    <col min="11" max="11" width="17.19921875" bestFit="1" customWidth="1"/>
    <col min="12" max="12" width="14.296875" bestFit="1" customWidth="1"/>
    <col min="13" max="13" width="19.19921875" bestFit="1" customWidth="1"/>
    <col min="14" max="14" width="15.09765625" bestFit="1" customWidth="1"/>
    <col min="15" max="15" width="16" bestFit="1" customWidth="1"/>
    <col min="16" max="16" width="14.296875" bestFit="1" customWidth="1"/>
    <col min="17" max="17" width="14.5" bestFit="1" customWidth="1"/>
    <col min="18" max="18" width="11.796875" bestFit="1" customWidth="1"/>
    <col min="19" max="19" width="13.09765625" bestFit="1" customWidth="1"/>
    <col min="20" max="20" width="11.19921875" bestFit="1" customWidth="1"/>
    <col min="21" max="21" width="17.09765625" bestFit="1" customWidth="1"/>
    <col min="22" max="22" width="28.796875" bestFit="1" customWidth="1"/>
    <col min="23" max="23" width="14.3984375" bestFit="1" customWidth="1"/>
    <col min="24" max="28" width="12.69921875" hidden="1" customWidth="1"/>
    <col min="29" max="29" width="8.8984375" hidden="1" customWidth="1"/>
    <col min="30" max="30" width="5.796875" bestFit="1" customWidth="1"/>
    <col min="31" max="31" width="2.59765625" customWidth="1"/>
    <col min="32" max="32" width="61.69921875" bestFit="1" customWidth="1"/>
    <col min="33" max="33" width="59.296875" bestFit="1" customWidth="1"/>
    <col min="34" max="34" width="7.59765625" bestFit="1" customWidth="1"/>
    <col min="35" max="35" width="29" bestFit="1" customWidth="1"/>
    <col min="36" max="36" width="5.59765625" customWidth="1"/>
    <col min="37" max="37" width="37.09765625" bestFit="1" customWidth="1"/>
    <col min="38" max="38" width="8.3984375" bestFit="1" customWidth="1"/>
    <col min="39" max="39" width="1.59765625" style="62" customWidth="1"/>
    <col min="40" max="40" width="29" bestFit="1" customWidth="1"/>
    <col min="41" max="41" width="32.09765625" bestFit="1" customWidth="1"/>
    <col min="42" max="42" width="7.59765625" bestFit="1" customWidth="1"/>
    <col min="43" max="43" width="1.59765625" customWidth="1"/>
    <col min="44" max="44" width="14.19921875" bestFit="1" customWidth="1"/>
    <col min="45" max="45" width="59.296875" bestFit="1" customWidth="1"/>
    <col min="46" max="46" width="7.59765625" bestFit="1" customWidth="1"/>
    <col min="47" max="47" width="10.19921875" bestFit="1" customWidth="1"/>
    <col min="48" max="48" width="23.296875" bestFit="1" customWidth="1"/>
    <col min="49" max="49" width="9.8984375" bestFit="1" customWidth="1"/>
    <col min="50" max="50" width="21.59765625" bestFit="1" customWidth="1"/>
    <col min="51" max="52" width="16.19921875" bestFit="1" customWidth="1"/>
    <col min="53" max="53" width="15.09765625" bestFit="1" customWidth="1"/>
    <col min="54" max="54" width="14.59765625" bestFit="1" customWidth="1"/>
    <col min="55" max="55" width="8.296875" bestFit="1" customWidth="1"/>
    <col min="56" max="56" width="9.3984375" bestFit="1" customWidth="1"/>
    <col min="57" max="57" width="16.19921875" bestFit="1" customWidth="1"/>
    <col min="58" max="58" width="34.59765625" bestFit="1" customWidth="1"/>
    <col min="59" max="59" width="11.296875" bestFit="1" customWidth="1"/>
    <col min="60" max="60" width="20.19921875" bestFit="1" customWidth="1"/>
    <col min="61" max="61" width="9.3984375" bestFit="1" customWidth="1"/>
    <col min="62" max="62" width="22.5" bestFit="1" customWidth="1"/>
    <col min="63" max="63" width="9.3984375" bestFit="1" customWidth="1"/>
    <col min="64" max="64" width="26.296875" bestFit="1" customWidth="1"/>
    <col min="65" max="65" width="25.69921875" bestFit="1" customWidth="1"/>
    <col min="66" max="66" width="25.5" bestFit="1" customWidth="1"/>
    <col min="67" max="67" width="27.19921875" bestFit="1" customWidth="1"/>
    <col min="68" max="68" width="14.296875" bestFit="1" customWidth="1"/>
    <col min="69" max="69" width="36.19921875" bestFit="1" customWidth="1"/>
    <col min="70" max="70" width="49.296875" bestFit="1" customWidth="1"/>
    <col min="71" max="71" width="51.59765625" bestFit="1" customWidth="1"/>
    <col min="72" max="72" width="40.09765625" bestFit="1" customWidth="1"/>
    <col min="73" max="73" width="21.59765625" bestFit="1" customWidth="1"/>
    <col min="74" max="74" width="37.3984375" bestFit="1" customWidth="1"/>
    <col min="75" max="75" width="14.09765625" bestFit="1" customWidth="1"/>
    <col min="76" max="76" width="35.19921875" bestFit="1" customWidth="1"/>
    <col min="77" max="77" width="13.59765625" bestFit="1" customWidth="1"/>
    <col min="78" max="78" width="15" bestFit="1" customWidth="1"/>
    <col min="79" max="79" width="31.296875" bestFit="1" customWidth="1"/>
    <col min="80" max="80" width="16.19921875" bestFit="1" customWidth="1"/>
    <col min="81" max="81" width="25.69921875" bestFit="1" customWidth="1"/>
    <col min="82" max="82" width="13.3984375" bestFit="1" customWidth="1"/>
    <col min="83" max="83" width="17.3984375" bestFit="1" customWidth="1"/>
    <col min="84" max="84" width="18" bestFit="1" customWidth="1"/>
    <col min="85" max="86" width="26.09765625" bestFit="1" customWidth="1"/>
    <col min="87" max="87" width="32.69921875" bestFit="1" customWidth="1"/>
    <col min="88" max="88" width="31.19921875" bestFit="1" customWidth="1"/>
    <col min="89" max="89" width="11.8984375" bestFit="1" customWidth="1"/>
    <col min="90" max="90" width="19.59765625" bestFit="1" customWidth="1"/>
    <col min="91" max="91" width="21" bestFit="1" customWidth="1"/>
    <col min="92" max="92" width="23.59765625" bestFit="1" customWidth="1"/>
    <col min="93" max="93" width="61.8984375" bestFit="1" customWidth="1"/>
    <col min="94" max="94" width="9.3984375" bestFit="1" customWidth="1"/>
    <col min="95" max="95" width="52.796875" bestFit="1" customWidth="1"/>
    <col min="96" max="96" width="12.19921875" bestFit="1" customWidth="1"/>
    <col min="97" max="97" width="16.69921875" bestFit="1" customWidth="1"/>
    <col min="98" max="98" width="30.09765625" bestFit="1" customWidth="1"/>
    <col min="99" max="99" width="26.796875" bestFit="1" customWidth="1"/>
    <col min="100" max="100" width="15.5" bestFit="1" customWidth="1"/>
    <col min="101" max="101" width="11.8984375" bestFit="1" customWidth="1"/>
  </cols>
  <sheetData>
    <row r="1" spans="4:101" x14ac:dyDescent="0.25">
      <c r="D1" t="s">
        <v>255</v>
      </c>
      <c r="I1" s="119" t="s">
        <v>391</v>
      </c>
      <c r="J1" s="47">
        <f ca="1">NOW()</f>
        <v>45930.364902314817</v>
      </c>
      <c r="L1" s="117" t="s">
        <v>389</v>
      </c>
      <c r="M1" s="118">
        <f>MIN(P5:P130)</f>
        <v>45478</v>
      </c>
      <c r="P1" s="51">
        <f>SUMIF($D$5:$D$130,$D$1,$AD$5:$AD$130)/100</f>
        <v>0.15191378270616826</v>
      </c>
      <c r="AF1" s="55" t="s">
        <v>86</v>
      </c>
      <c r="AG1" t="s" vm="2">
        <v>333</v>
      </c>
      <c r="AK1" s="55" t="s">
        <v>86</v>
      </c>
      <c r="AL1" t="s" vm="2">
        <v>333</v>
      </c>
    </row>
    <row r="2" spans="4:101" x14ac:dyDescent="0.25">
      <c r="D2" t="s">
        <v>89</v>
      </c>
      <c r="I2" s="119" t="s">
        <v>392</v>
      </c>
      <c r="J2" s="116">
        <f ca="1">M2-J1</f>
        <v>11.6350976851827</v>
      </c>
      <c r="K2" s="116">
        <f>M2-M1</f>
        <v>464</v>
      </c>
      <c r="L2" s="117" t="s">
        <v>390</v>
      </c>
      <c r="M2" s="118">
        <f>MAX(M5:M130)</f>
        <v>45942</v>
      </c>
      <c r="O2" s="51">
        <f>AVERAGE(O5:O400)</f>
        <v>0.11785571774193551</v>
      </c>
      <c r="P2" s="51">
        <f>SUMIF($D$5:$D$130,$D$2,$AD$5:$AD$130)/100</f>
        <v>0.14126135673832071</v>
      </c>
      <c r="U2">
        <f t="shared" ref="U2:V2" si="0">MIN(U5:U130)</f>
        <v>-317</v>
      </c>
      <c r="V2">
        <f t="shared" si="0"/>
        <v>-278</v>
      </c>
      <c r="AW2">
        <f>MIN(AW5:AW130)</f>
        <v>0</v>
      </c>
    </row>
    <row r="3" spans="4:101" x14ac:dyDescent="0.25">
      <c r="AF3" s="55" t="s">
        <v>334</v>
      </c>
      <c r="AK3" s="55" t="s">
        <v>343</v>
      </c>
      <c r="AN3" s="55" t="s">
        <v>396</v>
      </c>
      <c r="AR3" s="55" t="s">
        <v>396</v>
      </c>
    </row>
    <row r="4" spans="4:101" s="12" customFormat="1" x14ac:dyDescent="0.25">
      <c r="D4" s="125" t="s">
        <v>84</v>
      </c>
      <c r="E4" s="125" t="s">
        <v>382</v>
      </c>
      <c r="F4" s="125" t="s">
        <v>82</v>
      </c>
      <c r="G4" s="125" t="s">
        <v>86</v>
      </c>
      <c r="H4" s="125" t="s">
        <v>87</v>
      </c>
      <c r="I4" s="125" t="s">
        <v>204</v>
      </c>
      <c r="J4" s="125" t="s">
        <v>0</v>
      </c>
      <c r="K4" s="125" t="s">
        <v>144</v>
      </c>
      <c r="L4" s="125" t="s">
        <v>8</v>
      </c>
      <c r="M4" s="125" t="s">
        <v>12</v>
      </c>
      <c r="N4" s="125" t="s">
        <v>11</v>
      </c>
      <c r="O4" s="125" t="s">
        <v>5</v>
      </c>
      <c r="P4" s="125" t="s">
        <v>7</v>
      </c>
      <c r="Q4" s="125" t="s">
        <v>16</v>
      </c>
      <c r="R4" s="125" t="s">
        <v>388</v>
      </c>
      <c r="S4" s="125" t="s">
        <v>395</v>
      </c>
      <c r="T4" s="125" t="s">
        <v>15</v>
      </c>
      <c r="U4" s="125" t="s">
        <v>23</v>
      </c>
      <c r="V4" s="125" t="s">
        <v>256</v>
      </c>
      <c r="W4" s="55" t="s">
        <v>344</v>
      </c>
      <c r="X4"/>
      <c r="Y4"/>
      <c r="Z4"/>
      <c r="AA4"/>
      <c r="AB4"/>
      <c r="AC4"/>
      <c r="AD4"/>
      <c r="AE4"/>
      <c r="AF4" s="55" t="s">
        <v>84</v>
      </c>
      <c r="AG4" s="55" t="s">
        <v>87</v>
      </c>
      <c r="AH4" t="s">
        <v>342</v>
      </c>
      <c r="AI4"/>
      <c r="AJ4"/>
      <c r="AK4" s="55" t="s">
        <v>144</v>
      </c>
      <c r="AL4" t="s">
        <v>342</v>
      </c>
      <c r="AM4" s="62"/>
      <c r="AN4" s="55" t="s">
        <v>84</v>
      </c>
      <c r="AO4" s="55" t="s">
        <v>87</v>
      </c>
      <c r="AP4" t="s">
        <v>342</v>
      </c>
      <c r="AQ4"/>
      <c r="AR4" s="55" t="s">
        <v>84</v>
      </c>
      <c r="AS4" s="55" t="s">
        <v>87</v>
      </c>
      <c r="AT4" t="s">
        <v>342</v>
      </c>
      <c r="AU4" s="55"/>
      <c r="AV4" s="55"/>
      <c r="AW4" s="55"/>
      <c r="AX4" s="55"/>
      <c r="AY4" s="55"/>
      <c r="AZ4" s="55"/>
      <c r="BA4" s="55"/>
      <c r="BB4" s="55"/>
      <c r="BC4" s="55"/>
      <c r="BD4" s="55"/>
      <c r="BE4" s="55"/>
      <c r="BF4" s="55"/>
      <c r="BG4" s="55"/>
      <c r="BH4" s="55"/>
      <c r="BI4" s="55"/>
      <c r="BJ4" s="55"/>
      <c r="BK4" s="55"/>
      <c r="BL4" s="55"/>
      <c r="BM4" s="55"/>
      <c r="BN4" s="55"/>
      <c r="BO4" s="55"/>
      <c r="BP4" s="55"/>
      <c r="BQ4" s="55"/>
      <c r="BR4" s="55"/>
      <c r="BS4" s="55"/>
      <c r="BT4" s="55"/>
      <c r="BU4" s="55"/>
      <c r="BV4" s="55"/>
      <c r="BW4" s="55"/>
      <c r="BX4" s="55"/>
      <c r="BY4" s="55"/>
      <c r="BZ4"/>
      <c r="CA4"/>
      <c r="CB4"/>
      <c r="CC4"/>
      <c r="CD4"/>
      <c r="CE4"/>
      <c r="CF4"/>
      <c r="CG4"/>
      <c r="CH4"/>
      <c r="CI4"/>
      <c r="CJ4"/>
      <c r="CK4"/>
      <c r="CL4"/>
      <c r="CM4"/>
      <c r="CN4"/>
      <c r="CO4"/>
      <c r="CP4"/>
      <c r="CQ4"/>
      <c r="CR4"/>
      <c r="CS4"/>
      <c r="CT4"/>
      <c r="CU4"/>
      <c r="CV4"/>
      <c r="CW4"/>
    </row>
    <row r="5" spans="4:101" x14ac:dyDescent="0.25">
      <c r="D5" t="s">
        <v>255</v>
      </c>
      <c r="E5" t="s">
        <v>26</v>
      </c>
      <c r="F5" t="s">
        <v>25</v>
      </c>
      <c r="G5" t="s">
        <v>48</v>
      </c>
      <c r="H5" t="s">
        <v>37</v>
      </c>
      <c r="I5" t="s">
        <v>209</v>
      </c>
      <c r="J5" t="s">
        <v>393</v>
      </c>
      <c r="K5" t="s">
        <v>191</v>
      </c>
      <c r="L5" s="47">
        <v>45544</v>
      </c>
      <c r="M5" s="47">
        <v>45774</v>
      </c>
      <c r="N5" s="47">
        <v>45759</v>
      </c>
      <c r="O5">
        <v>0.20580000000000001</v>
      </c>
      <c r="P5" s="47">
        <v>45478</v>
      </c>
      <c r="Q5">
        <v>66</v>
      </c>
      <c r="R5">
        <v>47.334000000000003</v>
      </c>
      <c r="S5">
        <v>182.666</v>
      </c>
      <c r="T5">
        <v>-15</v>
      </c>
      <c r="U5">
        <v>230</v>
      </c>
      <c r="V5">
        <v>-18</v>
      </c>
      <c r="W5">
        <v>6.3041469860199054E-2</v>
      </c>
      <c r="AD5" s="95">
        <f t="shared" ref="AD5:AD36" si="1">IFERROR(W5*O5,"")</f>
        <v>1.2973934497228966E-2</v>
      </c>
      <c r="AE5" s="52"/>
      <c r="AF5" t="s">
        <v>255</v>
      </c>
      <c r="AG5" t="s">
        <v>61</v>
      </c>
      <c r="AH5">
        <v>88</v>
      </c>
      <c r="AK5" t="s">
        <v>191</v>
      </c>
      <c r="AL5">
        <v>47</v>
      </c>
      <c r="AN5" t="s">
        <v>89</v>
      </c>
      <c r="AO5" t="s">
        <v>113</v>
      </c>
      <c r="AP5" s="122">
        <v>16.62169204397091</v>
      </c>
      <c r="AR5" t="s">
        <v>255</v>
      </c>
      <c r="AS5" t="s">
        <v>32</v>
      </c>
      <c r="AT5" s="122">
        <v>33.058446215526629</v>
      </c>
    </row>
    <row r="6" spans="4:101" x14ac:dyDescent="0.25">
      <c r="D6" t="s">
        <v>255</v>
      </c>
      <c r="E6" t="s">
        <v>26</v>
      </c>
      <c r="F6" t="s">
        <v>25</v>
      </c>
      <c r="G6" t="s">
        <v>48</v>
      </c>
      <c r="H6" t="s">
        <v>64</v>
      </c>
      <c r="I6" t="s">
        <v>213</v>
      </c>
      <c r="J6" t="s">
        <v>393</v>
      </c>
      <c r="K6" t="s">
        <v>191</v>
      </c>
      <c r="L6" s="47">
        <v>45754</v>
      </c>
      <c r="M6" s="47">
        <v>45831</v>
      </c>
      <c r="N6" s="47">
        <v>45759</v>
      </c>
      <c r="O6">
        <v>4.4999999999999997E-3</v>
      </c>
      <c r="P6" s="47">
        <v>45478</v>
      </c>
      <c r="Q6">
        <v>276</v>
      </c>
      <c r="R6">
        <v>0.34649999999999997</v>
      </c>
      <c r="S6">
        <v>76.653499999999994</v>
      </c>
      <c r="T6">
        <v>-72</v>
      </c>
      <c r="U6">
        <v>77</v>
      </c>
      <c r="V6">
        <v>40</v>
      </c>
      <c r="W6">
        <v>0.10777677087659648</v>
      </c>
      <c r="AD6" s="95">
        <f t="shared" si="1"/>
        <v>4.8499546894468414E-4</v>
      </c>
      <c r="AF6" t="s">
        <v>255</v>
      </c>
      <c r="AG6" t="s">
        <v>72</v>
      </c>
      <c r="AH6">
        <v>-18</v>
      </c>
      <c r="AK6" t="s">
        <v>187</v>
      </c>
      <c r="AL6">
        <v>37</v>
      </c>
      <c r="AN6" t="s">
        <v>89</v>
      </c>
      <c r="AO6" t="s">
        <v>103</v>
      </c>
      <c r="AP6" s="122">
        <v>14.233049765137698</v>
      </c>
      <c r="AR6" t="s">
        <v>255</v>
      </c>
      <c r="AS6" t="s">
        <v>68</v>
      </c>
      <c r="AT6" s="122">
        <v>18.96429322855024</v>
      </c>
    </row>
    <row r="7" spans="4:101" x14ac:dyDescent="0.25">
      <c r="D7" t="s">
        <v>255</v>
      </c>
      <c r="E7" t="s">
        <v>26</v>
      </c>
      <c r="F7" t="s">
        <v>25</v>
      </c>
      <c r="G7" t="s">
        <v>48</v>
      </c>
      <c r="H7" t="s">
        <v>65</v>
      </c>
      <c r="I7" t="s">
        <v>215</v>
      </c>
      <c r="J7" t="s">
        <v>393</v>
      </c>
      <c r="K7" t="s">
        <v>191</v>
      </c>
      <c r="L7" s="47">
        <v>45754</v>
      </c>
      <c r="M7" s="47">
        <v>45830</v>
      </c>
      <c r="N7" s="47">
        <v>45759</v>
      </c>
      <c r="O7">
        <v>8.1500000000000003E-2</v>
      </c>
      <c r="P7" s="47">
        <v>45478</v>
      </c>
      <c r="Q7">
        <v>276</v>
      </c>
      <c r="R7">
        <v>6.194</v>
      </c>
      <c r="S7">
        <v>69.805999999999997</v>
      </c>
      <c r="T7">
        <v>-71</v>
      </c>
      <c r="U7">
        <v>76</v>
      </c>
      <c r="V7">
        <v>39</v>
      </c>
      <c r="W7">
        <v>8.2318386059768451E-3</v>
      </c>
      <c r="AD7" s="95">
        <f t="shared" si="1"/>
        <v>6.7089484638711285E-4</v>
      </c>
      <c r="AF7" t="s">
        <v>255</v>
      </c>
      <c r="AG7" t="s">
        <v>35</v>
      </c>
      <c r="AH7">
        <v>-32</v>
      </c>
      <c r="AK7" t="s">
        <v>188</v>
      </c>
      <c r="AL7">
        <v>4</v>
      </c>
      <c r="AN7" t="s">
        <v>89</v>
      </c>
      <c r="AO7" t="s">
        <v>93</v>
      </c>
      <c r="AP7" s="122">
        <v>11.312701393728981</v>
      </c>
      <c r="AR7" t="s">
        <v>255</v>
      </c>
      <c r="AS7" t="s">
        <v>43</v>
      </c>
      <c r="AT7" s="122">
        <v>8.0826749208230453</v>
      </c>
    </row>
    <row r="8" spans="4:101" x14ac:dyDescent="0.25">
      <c r="D8" t="s">
        <v>255</v>
      </c>
      <c r="E8" t="s">
        <v>26</v>
      </c>
      <c r="F8" t="s">
        <v>25</v>
      </c>
      <c r="G8" t="s">
        <v>48</v>
      </c>
      <c r="H8" t="s">
        <v>66</v>
      </c>
      <c r="I8" t="s">
        <v>216</v>
      </c>
      <c r="J8" t="s">
        <v>393</v>
      </c>
      <c r="K8" t="s">
        <v>191</v>
      </c>
      <c r="L8" s="47">
        <v>45698</v>
      </c>
      <c r="M8" s="47">
        <v>45725</v>
      </c>
      <c r="N8" s="47">
        <v>45759</v>
      </c>
      <c r="O8">
        <v>0.2019</v>
      </c>
      <c r="P8" s="47">
        <v>45478</v>
      </c>
      <c r="Q8">
        <v>220</v>
      </c>
      <c r="R8">
        <v>5.4512999999999998</v>
      </c>
      <c r="S8">
        <v>21.5487</v>
      </c>
      <c r="T8">
        <v>34</v>
      </c>
      <c r="U8">
        <v>27</v>
      </c>
      <c r="V8">
        <v>-67</v>
      </c>
      <c r="W8">
        <v>3.5386814494663736E-2</v>
      </c>
      <c r="AD8" s="95">
        <f t="shared" si="1"/>
        <v>7.1445978464726081E-3</v>
      </c>
      <c r="AF8" t="s">
        <v>255</v>
      </c>
      <c r="AG8" t="s">
        <v>46</v>
      </c>
      <c r="AH8">
        <v>-25</v>
      </c>
      <c r="AK8" t="s">
        <v>190</v>
      </c>
      <c r="AL8">
        <v>31</v>
      </c>
      <c r="AN8" t="s">
        <v>89</v>
      </c>
      <c r="AO8" t="s">
        <v>107</v>
      </c>
      <c r="AP8" s="122">
        <v>10.126907680846621</v>
      </c>
      <c r="AR8" t="s">
        <v>255</v>
      </c>
      <c r="AS8" t="s">
        <v>53</v>
      </c>
      <c r="AT8" s="122">
        <v>6.7473882200656323</v>
      </c>
    </row>
    <row r="9" spans="4:101" x14ac:dyDescent="0.25">
      <c r="D9" t="s">
        <v>255</v>
      </c>
      <c r="E9" t="s">
        <v>26</v>
      </c>
      <c r="F9" t="s">
        <v>25</v>
      </c>
      <c r="G9" t="s">
        <v>53</v>
      </c>
      <c r="H9" t="s">
        <v>61</v>
      </c>
      <c r="I9" t="s">
        <v>205</v>
      </c>
      <c r="J9" t="s">
        <v>6</v>
      </c>
      <c r="K9" t="s">
        <v>187</v>
      </c>
      <c r="L9" s="47">
        <v>45481</v>
      </c>
      <c r="M9" s="47">
        <v>45879</v>
      </c>
      <c r="N9" s="47">
        <v>45759</v>
      </c>
      <c r="O9">
        <v>0.84599999999999997</v>
      </c>
      <c r="P9" s="47">
        <v>45478</v>
      </c>
      <c r="Q9">
        <v>3</v>
      </c>
      <c r="R9">
        <v>336.70799999999997</v>
      </c>
      <c r="S9">
        <v>61.29200000000003</v>
      </c>
      <c r="T9">
        <v>-120</v>
      </c>
      <c r="U9">
        <v>398</v>
      </c>
      <c r="V9">
        <v>88</v>
      </c>
      <c r="W9">
        <v>0.24445340046690409</v>
      </c>
      <c r="AD9" s="95">
        <f t="shared" si="1"/>
        <v>0.20680757679500086</v>
      </c>
      <c r="AF9" t="s">
        <v>255</v>
      </c>
      <c r="AG9" t="s">
        <v>55</v>
      </c>
      <c r="AH9">
        <v>-18</v>
      </c>
      <c r="AK9" t="s">
        <v>189</v>
      </c>
      <c r="AL9">
        <v>7</v>
      </c>
      <c r="AN9" t="s">
        <v>89</v>
      </c>
      <c r="AO9" t="s">
        <v>99</v>
      </c>
      <c r="AP9" s="122">
        <v>9.6755877067356728</v>
      </c>
      <c r="AR9" t="s">
        <v>255</v>
      </c>
      <c r="AS9" t="s">
        <v>31</v>
      </c>
      <c r="AT9" s="122">
        <v>6.4714074693689341</v>
      </c>
    </row>
    <row r="10" spans="4:101" x14ac:dyDescent="0.25">
      <c r="D10" t="s">
        <v>255</v>
      </c>
      <c r="E10" t="s">
        <v>26</v>
      </c>
      <c r="F10" t="s">
        <v>25</v>
      </c>
      <c r="G10" t="s">
        <v>53</v>
      </c>
      <c r="H10" t="s">
        <v>63</v>
      </c>
      <c r="I10" t="s">
        <v>208</v>
      </c>
      <c r="J10" t="s">
        <v>393</v>
      </c>
      <c r="K10" t="s">
        <v>191</v>
      </c>
      <c r="L10" s="47">
        <v>45754</v>
      </c>
      <c r="M10" s="47">
        <v>45767</v>
      </c>
      <c r="N10" s="47">
        <v>45759</v>
      </c>
      <c r="O10">
        <v>0</v>
      </c>
      <c r="P10" s="47">
        <v>45478</v>
      </c>
      <c r="Q10">
        <v>276</v>
      </c>
      <c r="R10">
        <v>0</v>
      </c>
      <c r="S10">
        <v>13</v>
      </c>
      <c r="T10">
        <v>-8</v>
      </c>
      <c r="U10">
        <v>13</v>
      </c>
      <c r="V10">
        <v>-25</v>
      </c>
      <c r="W10">
        <v>0.39134230671971154</v>
      </c>
      <c r="AD10" s="95">
        <f t="shared" si="1"/>
        <v>0</v>
      </c>
      <c r="AF10" t="s">
        <v>255</v>
      </c>
      <c r="AG10" t="s">
        <v>57</v>
      </c>
      <c r="AH10">
        <v>-67</v>
      </c>
      <c r="AN10" t="s">
        <v>89</v>
      </c>
      <c r="AO10" t="s">
        <v>106</v>
      </c>
      <c r="AP10" s="122">
        <v>7.2663556657700763</v>
      </c>
      <c r="AR10" t="s">
        <v>255</v>
      </c>
      <c r="AS10" t="s">
        <v>60</v>
      </c>
      <c r="AT10" s="122">
        <v>2.788276283922893</v>
      </c>
    </row>
    <row r="11" spans="4:101" x14ac:dyDescent="0.25">
      <c r="D11" t="s">
        <v>255</v>
      </c>
      <c r="E11" t="s">
        <v>26</v>
      </c>
      <c r="F11" t="s">
        <v>25</v>
      </c>
      <c r="G11" t="s">
        <v>53</v>
      </c>
      <c r="H11" t="s">
        <v>62</v>
      </c>
      <c r="I11" t="s">
        <v>217</v>
      </c>
      <c r="J11" t="s">
        <v>394</v>
      </c>
      <c r="K11" t="s">
        <v>191</v>
      </c>
      <c r="L11" s="47">
        <v>45754</v>
      </c>
      <c r="M11" s="47">
        <v>45781</v>
      </c>
      <c r="N11" s="47">
        <v>45759</v>
      </c>
      <c r="O11">
        <v>0.2898</v>
      </c>
      <c r="P11" s="47">
        <v>45478</v>
      </c>
      <c r="Q11">
        <v>276</v>
      </c>
      <c r="R11">
        <v>7.8246000000000002</v>
      </c>
      <c r="S11">
        <v>19.1754</v>
      </c>
      <c r="T11">
        <v>-22</v>
      </c>
      <c r="U11">
        <v>27</v>
      </c>
      <c r="V11">
        <v>-11</v>
      </c>
      <c r="W11">
        <v>1.3834064445609398</v>
      </c>
      <c r="AD11" s="95">
        <f t="shared" si="1"/>
        <v>0.40091118763376032</v>
      </c>
      <c r="AF11" t="s">
        <v>255</v>
      </c>
      <c r="AG11" t="s">
        <v>50</v>
      </c>
      <c r="AH11">
        <v>-109</v>
      </c>
      <c r="AN11" t="s">
        <v>89</v>
      </c>
      <c r="AO11" t="s">
        <v>94</v>
      </c>
      <c r="AP11" s="122">
        <v>5.2295204411456933</v>
      </c>
      <c r="AR11" t="s">
        <v>255</v>
      </c>
      <c r="AS11" t="s">
        <v>49</v>
      </c>
      <c r="AT11" s="122">
        <v>2.6285575277978115</v>
      </c>
    </row>
    <row r="12" spans="4:101" x14ac:dyDescent="0.25">
      <c r="D12" t="s">
        <v>255</v>
      </c>
      <c r="E12" t="s">
        <v>26</v>
      </c>
      <c r="F12" t="s">
        <v>25</v>
      </c>
      <c r="G12" t="s">
        <v>42</v>
      </c>
      <c r="H12" t="s">
        <v>75</v>
      </c>
      <c r="I12" t="s">
        <v>219</v>
      </c>
      <c r="J12" t="s">
        <v>393</v>
      </c>
      <c r="K12" t="s">
        <v>191</v>
      </c>
      <c r="L12" s="47">
        <v>45698</v>
      </c>
      <c r="M12" s="47">
        <v>45725</v>
      </c>
      <c r="N12" s="47">
        <v>45759</v>
      </c>
      <c r="O12">
        <v>9.7999999999999997E-3</v>
      </c>
      <c r="P12" s="47">
        <v>45478</v>
      </c>
      <c r="Q12">
        <v>220</v>
      </c>
      <c r="R12">
        <v>0.2646</v>
      </c>
      <c r="S12">
        <v>26.735399999999998</v>
      </c>
      <c r="T12">
        <v>34</v>
      </c>
      <c r="U12">
        <v>27</v>
      </c>
      <c r="V12">
        <v>-67</v>
      </c>
      <c r="W12">
        <v>0.24341470950651456</v>
      </c>
      <c r="AD12" s="95">
        <f t="shared" si="1"/>
        <v>2.3854641531638426E-3</v>
      </c>
      <c r="AF12" t="s">
        <v>255</v>
      </c>
      <c r="AG12" t="s">
        <v>39</v>
      </c>
      <c r="AH12">
        <v>-95</v>
      </c>
      <c r="AN12" t="s">
        <v>89</v>
      </c>
      <c r="AO12" t="s">
        <v>97</v>
      </c>
      <c r="AP12" s="122">
        <v>4.8894965984569883</v>
      </c>
      <c r="AR12" t="s">
        <v>255</v>
      </c>
      <c r="AS12" t="s">
        <v>33</v>
      </c>
      <c r="AT12" s="122">
        <v>2.4843626988725434</v>
      </c>
    </row>
    <row r="13" spans="4:101" x14ac:dyDescent="0.25">
      <c r="D13" t="s">
        <v>255</v>
      </c>
      <c r="E13" t="s">
        <v>26</v>
      </c>
      <c r="F13" t="s">
        <v>25</v>
      </c>
      <c r="G13" t="s">
        <v>67</v>
      </c>
      <c r="H13" t="s">
        <v>72</v>
      </c>
      <c r="I13" t="s">
        <v>206</v>
      </c>
      <c r="J13" t="s">
        <v>393</v>
      </c>
      <c r="K13" t="s">
        <v>191</v>
      </c>
      <c r="L13" s="47">
        <v>45698</v>
      </c>
      <c r="M13" s="47">
        <v>45774</v>
      </c>
      <c r="N13" s="47">
        <v>45759</v>
      </c>
      <c r="O13">
        <v>0</v>
      </c>
      <c r="P13" s="47">
        <v>45478</v>
      </c>
      <c r="Q13">
        <v>220</v>
      </c>
      <c r="R13">
        <v>0</v>
      </c>
      <c r="S13">
        <v>76</v>
      </c>
      <c r="T13">
        <v>-15</v>
      </c>
      <c r="U13">
        <v>76</v>
      </c>
      <c r="V13">
        <v>-18</v>
      </c>
      <c r="W13">
        <v>1.6500421520262731</v>
      </c>
      <c r="AD13" s="95">
        <f t="shared" si="1"/>
        <v>0</v>
      </c>
      <c r="AF13" t="s">
        <v>255</v>
      </c>
      <c r="AG13" t="s">
        <v>74</v>
      </c>
      <c r="AH13">
        <v>46</v>
      </c>
      <c r="AN13" t="s">
        <v>89</v>
      </c>
      <c r="AO13" t="s">
        <v>98</v>
      </c>
      <c r="AP13" s="122">
        <v>4.7209049709592135</v>
      </c>
      <c r="AR13" t="s">
        <v>255</v>
      </c>
      <c r="AS13" t="s">
        <v>77</v>
      </c>
      <c r="AT13" s="122">
        <v>2.1938359438979802</v>
      </c>
    </row>
    <row r="14" spans="4:101" x14ac:dyDescent="0.25">
      <c r="D14" t="s">
        <v>255</v>
      </c>
      <c r="E14" t="s">
        <v>26</v>
      </c>
      <c r="F14" t="s">
        <v>25</v>
      </c>
      <c r="G14" t="s">
        <v>67</v>
      </c>
      <c r="H14" t="s">
        <v>74</v>
      </c>
      <c r="I14" t="s">
        <v>207</v>
      </c>
      <c r="J14" t="s">
        <v>393</v>
      </c>
      <c r="K14" t="s">
        <v>191</v>
      </c>
      <c r="L14" s="47">
        <v>45782</v>
      </c>
      <c r="M14" s="47">
        <v>45837</v>
      </c>
      <c r="N14" s="47">
        <v>45759</v>
      </c>
      <c r="O14">
        <v>0</v>
      </c>
      <c r="P14" s="47">
        <v>45478</v>
      </c>
      <c r="Q14">
        <v>304</v>
      </c>
      <c r="R14">
        <v>0</v>
      </c>
      <c r="S14">
        <v>55</v>
      </c>
      <c r="T14">
        <v>-78</v>
      </c>
      <c r="U14">
        <v>55</v>
      </c>
      <c r="V14">
        <v>46</v>
      </c>
      <c r="W14">
        <v>6.7954571404563111E-2</v>
      </c>
      <c r="AD14" s="95">
        <f t="shared" si="1"/>
        <v>0</v>
      </c>
      <c r="AF14" t="s">
        <v>255</v>
      </c>
      <c r="AG14" t="s">
        <v>63</v>
      </c>
      <c r="AH14">
        <v>-25</v>
      </c>
      <c r="AN14" t="s">
        <v>89</v>
      </c>
      <c r="AO14" t="s">
        <v>102</v>
      </c>
      <c r="AP14" s="122">
        <v>4.1826997737850986</v>
      </c>
      <c r="AR14" t="s">
        <v>255</v>
      </c>
      <c r="AS14" t="s">
        <v>41</v>
      </c>
      <c r="AT14" s="122">
        <v>1.9866670170786576</v>
      </c>
    </row>
    <row r="15" spans="4:101" x14ac:dyDescent="0.25">
      <c r="D15" t="s">
        <v>255</v>
      </c>
      <c r="E15" t="s">
        <v>26</v>
      </c>
      <c r="F15" t="s">
        <v>25</v>
      </c>
      <c r="G15" t="s">
        <v>67</v>
      </c>
      <c r="H15" t="s">
        <v>68</v>
      </c>
      <c r="I15" t="s">
        <v>210</v>
      </c>
      <c r="J15" t="s">
        <v>394</v>
      </c>
      <c r="K15" t="s">
        <v>191</v>
      </c>
      <c r="L15" s="47">
        <v>45481</v>
      </c>
      <c r="M15" s="47">
        <v>45816</v>
      </c>
      <c r="N15" s="47">
        <v>45759</v>
      </c>
      <c r="O15">
        <v>0.26150000000000001</v>
      </c>
      <c r="P15" s="47">
        <v>45478</v>
      </c>
      <c r="Q15">
        <v>3</v>
      </c>
      <c r="R15">
        <v>87.602500000000006</v>
      </c>
      <c r="S15">
        <v>247.39749999999998</v>
      </c>
      <c r="T15">
        <v>-57</v>
      </c>
      <c r="U15">
        <v>335</v>
      </c>
      <c r="V15">
        <v>25</v>
      </c>
      <c r="W15">
        <v>18.96429322855024</v>
      </c>
      <c r="AD15" s="95">
        <f t="shared" si="1"/>
        <v>4.9591626792658881</v>
      </c>
      <c r="AF15" t="s">
        <v>255</v>
      </c>
      <c r="AG15" t="s">
        <v>53</v>
      </c>
      <c r="AH15">
        <v>158</v>
      </c>
      <c r="AN15" t="s">
        <v>89</v>
      </c>
      <c r="AO15" t="s">
        <v>101</v>
      </c>
      <c r="AP15" s="122">
        <v>2.5439551325112415</v>
      </c>
      <c r="AR15" t="s">
        <v>255</v>
      </c>
      <c r="AS15" t="s">
        <v>80</v>
      </c>
      <c r="AT15" s="122">
        <v>1.8586563945729366</v>
      </c>
    </row>
    <row r="16" spans="4:101" x14ac:dyDescent="0.25">
      <c r="D16" t="s">
        <v>255</v>
      </c>
      <c r="E16" t="s">
        <v>26</v>
      </c>
      <c r="F16" t="s">
        <v>25</v>
      </c>
      <c r="G16" t="s">
        <v>67</v>
      </c>
      <c r="H16" t="s">
        <v>33</v>
      </c>
      <c r="I16" t="s">
        <v>211</v>
      </c>
      <c r="J16" t="s">
        <v>393</v>
      </c>
      <c r="K16" t="s">
        <v>191</v>
      </c>
      <c r="L16" s="47">
        <v>45642</v>
      </c>
      <c r="M16" s="47">
        <v>45830</v>
      </c>
      <c r="N16" s="47">
        <v>45759</v>
      </c>
      <c r="O16">
        <v>0.16600000000000001</v>
      </c>
      <c r="P16" s="47">
        <v>45478</v>
      </c>
      <c r="Q16">
        <v>164</v>
      </c>
      <c r="R16">
        <v>31.208000000000002</v>
      </c>
      <c r="S16">
        <v>156.792</v>
      </c>
      <c r="T16">
        <v>-71</v>
      </c>
      <c r="U16">
        <v>188</v>
      </c>
      <c r="V16">
        <v>39</v>
      </c>
      <c r="W16">
        <v>0.58542108403682003</v>
      </c>
      <c r="AD16" s="95">
        <f t="shared" si="1"/>
        <v>9.7179899950112128E-2</v>
      </c>
      <c r="AF16" t="s">
        <v>255</v>
      </c>
      <c r="AG16" t="s">
        <v>59</v>
      </c>
      <c r="AH16">
        <v>-4</v>
      </c>
      <c r="AN16" t="s">
        <v>89</v>
      </c>
      <c r="AO16" t="s">
        <v>108</v>
      </c>
      <c r="AP16" s="122">
        <v>1.8248347008019599</v>
      </c>
      <c r="AR16" t="s">
        <v>255</v>
      </c>
      <c r="AS16" t="s">
        <v>29</v>
      </c>
      <c r="AT16" s="122">
        <v>1.8581913281290774</v>
      </c>
    </row>
    <row r="17" spans="4:46" x14ac:dyDescent="0.25">
      <c r="D17" t="s">
        <v>255</v>
      </c>
      <c r="E17" t="s">
        <v>26</v>
      </c>
      <c r="F17" t="s">
        <v>25</v>
      </c>
      <c r="G17" t="s">
        <v>67</v>
      </c>
      <c r="H17" t="s">
        <v>73</v>
      </c>
      <c r="I17" t="s">
        <v>212</v>
      </c>
      <c r="J17" t="s">
        <v>393</v>
      </c>
      <c r="K17" t="s">
        <v>191</v>
      </c>
      <c r="L17" s="47">
        <v>45754</v>
      </c>
      <c r="M17" s="47">
        <v>45823</v>
      </c>
      <c r="N17" s="47">
        <v>45759</v>
      </c>
      <c r="O17">
        <v>0</v>
      </c>
      <c r="P17" s="47">
        <v>45478</v>
      </c>
      <c r="Q17">
        <v>276</v>
      </c>
      <c r="R17">
        <v>0</v>
      </c>
      <c r="S17">
        <v>69</v>
      </c>
      <c r="T17">
        <v>-64</v>
      </c>
      <c r="U17">
        <v>69</v>
      </c>
      <c r="V17">
        <v>32</v>
      </c>
      <c r="W17">
        <v>1.4876499045579906E-2</v>
      </c>
      <c r="AD17" s="95">
        <f t="shared" si="1"/>
        <v>0</v>
      </c>
      <c r="AF17" t="s">
        <v>255</v>
      </c>
      <c r="AG17" t="s">
        <v>37</v>
      </c>
      <c r="AH17">
        <v>-22</v>
      </c>
      <c r="AN17" t="s">
        <v>89</v>
      </c>
      <c r="AO17" t="s">
        <v>105</v>
      </c>
      <c r="AP17" s="122">
        <v>1.8091650555134684</v>
      </c>
      <c r="AR17" t="s">
        <v>255</v>
      </c>
      <c r="AS17" t="s">
        <v>72</v>
      </c>
      <c r="AT17" s="122">
        <v>1.6500421520262731</v>
      </c>
    </row>
    <row r="18" spans="4:46" x14ac:dyDescent="0.25">
      <c r="D18" t="s">
        <v>255</v>
      </c>
      <c r="E18" t="s">
        <v>26</v>
      </c>
      <c r="F18" t="s">
        <v>25</v>
      </c>
      <c r="G18" t="s">
        <v>67</v>
      </c>
      <c r="H18" t="s">
        <v>69</v>
      </c>
      <c r="I18" t="s">
        <v>214</v>
      </c>
      <c r="J18" t="s">
        <v>393</v>
      </c>
      <c r="K18" t="s">
        <v>191</v>
      </c>
      <c r="L18" s="47">
        <v>45670</v>
      </c>
      <c r="M18" s="47">
        <v>45725</v>
      </c>
      <c r="N18" s="47">
        <v>45759</v>
      </c>
      <c r="O18">
        <v>7.6799999999999993E-2</v>
      </c>
      <c r="P18" s="47">
        <v>45478</v>
      </c>
      <c r="Q18">
        <v>192</v>
      </c>
      <c r="R18">
        <v>4.2239999999999993</v>
      </c>
      <c r="S18">
        <v>50.776000000000003</v>
      </c>
      <c r="T18">
        <v>34</v>
      </c>
      <c r="U18">
        <v>55</v>
      </c>
      <c r="V18">
        <v>-67</v>
      </c>
      <c r="W18">
        <v>2.1882553326908354E-2</v>
      </c>
      <c r="AD18" s="95">
        <f t="shared" si="1"/>
        <v>1.6805800955065613E-3</v>
      </c>
      <c r="AF18" t="s">
        <v>255</v>
      </c>
      <c r="AG18" t="s">
        <v>80</v>
      </c>
      <c r="AH18">
        <v>-123</v>
      </c>
      <c r="AN18" t="s">
        <v>89</v>
      </c>
      <c r="AO18" t="s">
        <v>95</v>
      </c>
      <c r="AP18" s="122">
        <v>1.8072426030898754</v>
      </c>
      <c r="AR18" t="s">
        <v>255</v>
      </c>
      <c r="AS18" t="s">
        <v>78</v>
      </c>
      <c r="AT18" s="122">
        <v>1.4899400056670535</v>
      </c>
    </row>
    <row r="19" spans="4:46" x14ac:dyDescent="0.25">
      <c r="D19" t="s">
        <v>255</v>
      </c>
      <c r="E19" t="s">
        <v>26</v>
      </c>
      <c r="F19" t="s">
        <v>25</v>
      </c>
      <c r="G19" t="s">
        <v>67</v>
      </c>
      <c r="H19" t="s">
        <v>71</v>
      </c>
      <c r="I19" t="s">
        <v>218</v>
      </c>
      <c r="J19" t="s">
        <v>394</v>
      </c>
      <c r="K19" t="s">
        <v>191</v>
      </c>
      <c r="L19" s="47">
        <v>45670</v>
      </c>
      <c r="M19" s="47">
        <v>45697</v>
      </c>
      <c r="N19" s="47">
        <v>45759</v>
      </c>
      <c r="O19">
        <v>0.25319999999999998</v>
      </c>
      <c r="P19" s="47">
        <v>45478</v>
      </c>
      <c r="Q19">
        <v>192</v>
      </c>
      <c r="R19">
        <v>6.8363999999999994</v>
      </c>
      <c r="S19">
        <v>20.163600000000002</v>
      </c>
      <c r="T19">
        <v>62</v>
      </c>
      <c r="U19">
        <v>27</v>
      </c>
      <c r="V19">
        <v>-95</v>
      </c>
      <c r="W19">
        <v>0.10433791562790558</v>
      </c>
      <c r="AD19" s="95">
        <f t="shared" si="1"/>
        <v>2.641836023698569E-2</v>
      </c>
      <c r="AF19" t="s">
        <v>255</v>
      </c>
      <c r="AG19" t="s">
        <v>68</v>
      </c>
      <c r="AH19">
        <v>25</v>
      </c>
      <c r="AN19" t="s">
        <v>89</v>
      </c>
      <c r="AO19" t="s">
        <v>96</v>
      </c>
      <c r="AP19" s="122">
        <v>0.90362130154493769</v>
      </c>
      <c r="AR19" t="s">
        <v>255</v>
      </c>
      <c r="AS19" t="s">
        <v>62</v>
      </c>
      <c r="AT19" s="122">
        <v>1.3834064445609398</v>
      </c>
    </row>
    <row r="20" spans="4:46" x14ac:dyDescent="0.25">
      <c r="D20" t="s">
        <v>255</v>
      </c>
      <c r="E20" t="s">
        <v>26</v>
      </c>
      <c r="F20" t="s">
        <v>27</v>
      </c>
      <c r="G20" t="s">
        <v>48</v>
      </c>
      <c r="H20" t="s">
        <v>39</v>
      </c>
      <c r="I20" t="s">
        <v>221</v>
      </c>
      <c r="J20" t="s">
        <v>6</v>
      </c>
      <c r="K20" t="s">
        <v>189</v>
      </c>
      <c r="L20" s="47">
        <v>45607</v>
      </c>
      <c r="M20" s="47">
        <v>45697</v>
      </c>
      <c r="N20" s="47">
        <v>45759</v>
      </c>
      <c r="O20">
        <v>0.99970000000000003</v>
      </c>
      <c r="P20" s="47">
        <v>45478</v>
      </c>
      <c r="Q20">
        <v>129</v>
      </c>
      <c r="R20">
        <v>89.972999999999999</v>
      </c>
      <c r="S20">
        <v>2.7000000000001023E-2</v>
      </c>
      <c r="T20">
        <v>62</v>
      </c>
      <c r="U20">
        <v>90</v>
      </c>
      <c r="V20">
        <v>-95</v>
      </c>
      <c r="W20">
        <v>3.9250044561777282E-2</v>
      </c>
      <c r="AD20" s="95">
        <f t="shared" si="1"/>
        <v>3.9238269548408748E-2</v>
      </c>
      <c r="AF20" t="s">
        <v>255</v>
      </c>
      <c r="AG20" t="s">
        <v>33</v>
      </c>
      <c r="AH20">
        <v>78</v>
      </c>
      <c r="AN20" t="s">
        <v>89</v>
      </c>
      <c r="AO20" t="s">
        <v>104</v>
      </c>
      <c r="AP20" s="122">
        <v>0.84507653664989746</v>
      </c>
      <c r="AR20" t="s">
        <v>255</v>
      </c>
      <c r="AS20" t="s">
        <v>37</v>
      </c>
      <c r="AT20" s="122">
        <v>0.80309107465285223</v>
      </c>
    </row>
    <row r="21" spans="4:46" x14ac:dyDescent="0.25">
      <c r="D21" t="s">
        <v>255</v>
      </c>
      <c r="E21" t="s">
        <v>26</v>
      </c>
      <c r="F21" t="s">
        <v>27</v>
      </c>
      <c r="G21" t="s">
        <v>48</v>
      </c>
      <c r="H21" t="s">
        <v>41</v>
      </c>
      <c r="I21" t="s">
        <v>235</v>
      </c>
      <c r="J21" t="s">
        <v>393</v>
      </c>
      <c r="K21" t="s">
        <v>189</v>
      </c>
      <c r="L21" s="47">
        <v>45586</v>
      </c>
      <c r="M21" s="47">
        <v>45781</v>
      </c>
      <c r="N21" s="47">
        <v>45759</v>
      </c>
      <c r="O21">
        <v>0.1203</v>
      </c>
      <c r="P21" s="47">
        <v>45478</v>
      </c>
      <c r="Q21">
        <v>108</v>
      </c>
      <c r="R21">
        <v>23.458500000000001</v>
      </c>
      <c r="S21">
        <v>171.54149999999998</v>
      </c>
      <c r="T21">
        <v>-22</v>
      </c>
      <c r="U21">
        <v>195</v>
      </c>
      <c r="V21">
        <v>-11</v>
      </c>
      <c r="W21">
        <v>1.9866670170786576</v>
      </c>
      <c r="AD21" s="95">
        <f t="shared" si="1"/>
        <v>0.23899604215456252</v>
      </c>
      <c r="AF21" t="s">
        <v>255</v>
      </c>
      <c r="AG21" t="s">
        <v>73</v>
      </c>
      <c r="AH21">
        <v>32</v>
      </c>
      <c r="AN21" t="s">
        <v>89</v>
      </c>
      <c r="AO21" t="s">
        <v>109</v>
      </c>
      <c r="AP21" s="122">
        <v>0.8103824944019915</v>
      </c>
      <c r="AR21" t="s">
        <v>255</v>
      </c>
      <c r="AS21" t="s">
        <v>28</v>
      </c>
      <c r="AT21" s="122">
        <v>0.79194964416177871</v>
      </c>
    </row>
    <row r="22" spans="4:46" x14ac:dyDescent="0.25">
      <c r="D22" t="s">
        <v>255</v>
      </c>
      <c r="E22" t="s">
        <v>26</v>
      </c>
      <c r="F22" t="s">
        <v>27</v>
      </c>
      <c r="G22" t="s">
        <v>48</v>
      </c>
      <c r="H22" t="s">
        <v>40</v>
      </c>
      <c r="I22" t="s">
        <v>236</v>
      </c>
      <c r="J22" t="s">
        <v>393</v>
      </c>
      <c r="K22" t="s">
        <v>191</v>
      </c>
      <c r="L22" s="47">
        <v>45670</v>
      </c>
      <c r="M22" s="47">
        <v>45697</v>
      </c>
      <c r="N22" s="47">
        <v>45759</v>
      </c>
      <c r="O22">
        <v>0</v>
      </c>
      <c r="P22" s="47">
        <v>45478</v>
      </c>
      <c r="Q22">
        <v>192</v>
      </c>
      <c r="R22">
        <v>0</v>
      </c>
      <c r="S22">
        <v>27</v>
      </c>
      <c r="T22">
        <v>62</v>
      </c>
      <c r="U22">
        <v>27</v>
      </c>
      <c r="V22">
        <v>-95</v>
      </c>
      <c r="W22">
        <v>4.9777015190575383E-2</v>
      </c>
      <c r="AD22" s="95">
        <f t="shared" si="1"/>
        <v>0</v>
      </c>
      <c r="AF22" t="s">
        <v>255</v>
      </c>
      <c r="AG22" t="s">
        <v>56</v>
      </c>
      <c r="AH22">
        <v>-67</v>
      </c>
      <c r="AN22" t="s">
        <v>89</v>
      </c>
      <c r="AO22" t="s">
        <v>117</v>
      </c>
      <c r="AP22" s="122">
        <v>0.41311075421685678</v>
      </c>
      <c r="AR22" t="s">
        <v>255</v>
      </c>
      <c r="AS22" t="s">
        <v>59</v>
      </c>
      <c r="AT22" s="122">
        <v>0.7163956909384217</v>
      </c>
    </row>
    <row r="23" spans="4:46" x14ac:dyDescent="0.25">
      <c r="D23" t="s">
        <v>255</v>
      </c>
      <c r="E23" t="s">
        <v>26</v>
      </c>
      <c r="F23" t="s">
        <v>27</v>
      </c>
      <c r="G23" t="s">
        <v>48</v>
      </c>
      <c r="H23" t="s">
        <v>38</v>
      </c>
      <c r="I23" t="s">
        <v>237</v>
      </c>
      <c r="J23" t="s">
        <v>393</v>
      </c>
      <c r="K23" t="s">
        <v>191</v>
      </c>
      <c r="L23" s="47">
        <v>45775</v>
      </c>
      <c r="M23" s="47">
        <v>45788</v>
      </c>
      <c r="N23" s="47">
        <v>45759</v>
      </c>
      <c r="O23">
        <v>0</v>
      </c>
      <c r="P23" s="47">
        <v>45478</v>
      </c>
      <c r="Q23">
        <v>297</v>
      </c>
      <c r="R23">
        <v>0</v>
      </c>
      <c r="S23">
        <v>13</v>
      </c>
      <c r="T23">
        <v>-29</v>
      </c>
      <c r="U23">
        <v>13</v>
      </c>
      <c r="V23">
        <v>-4</v>
      </c>
      <c r="W23">
        <v>0.17748202368678323</v>
      </c>
      <c r="AD23" s="95">
        <f t="shared" si="1"/>
        <v>0</v>
      </c>
      <c r="AF23" t="s">
        <v>255</v>
      </c>
      <c r="AG23" t="s">
        <v>36</v>
      </c>
      <c r="AH23">
        <v>-25</v>
      </c>
      <c r="AN23" t="s">
        <v>89</v>
      </c>
      <c r="AO23" t="s">
        <v>116</v>
      </c>
      <c r="AP23" s="122">
        <v>0.41311075421685678</v>
      </c>
      <c r="AR23" t="s">
        <v>255</v>
      </c>
      <c r="AS23" t="s">
        <v>34</v>
      </c>
      <c r="AT23" s="122">
        <v>0.61599151131979568</v>
      </c>
    </row>
    <row r="24" spans="4:46" x14ac:dyDescent="0.25">
      <c r="D24" t="s">
        <v>255</v>
      </c>
      <c r="E24" t="s">
        <v>26</v>
      </c>
      <c r="F24" t="s">
        <v>27</v>
      </c>
      <c r="G24" t="s">
        <v>53</v>
      </c>
      <c r="H24" t="s">
        <v>53</v>
      </c>
      <c r="I24" t="s">
        <v>222</v>
      </c>
      <c r="J24" t="s">
        <v>6</v>
      </c>
      <c r="K24" t="s">
        <v>187</v>
      </c>
      <c r="L24" s="47">
        <v>45478</v>
      </c>
      <c r="M24" s="47">
        <v>45903</v>
      </c>
      <c r="N24" s="47">
        <v>45759</v>
      </c>
      <c r="O24">
        <v>0.72019999999999995</v>
      </c>
      <c r="P24" s="47">
        <v>45478</v>
      </c>
      <c r="Q24">
        <v>0</v>
      </c>
      <c r="R24">
        <v>306.08499999999998</v>
      </c>
      <c r="S24">
        <v>118.91500000000002</v>
      </c>
      <c r="T24">
        <v>-144</v>
      </c>
      <c r="U24">
        <v>425</v>
      </c>
      <c r="V24">
        <v>112</v>
      </c>
      <c r="W24">
        <v>3.8286127140760531</v>
      </c>
      <c r="AD24" s="95">
        <f t="shared" si="1"/>
        <v>2.7573668766775734</v>
      </c>
      <c r="AF24" t="s">
        <v>255</v>
      </c>
      <c r="AG24" t="s">
        <v>47</v>
      </c>
      <c r="AH24">
        <v>-32</v>
      </c>
      <c r="AN24" t="s">
        <v>89</v>
      </c>
      <c r="AO24" t="s">
        <v>115</v>
      </c>
      <c r="AP24" s="122">
        <v>0.3705846265159719</v>
      </c>
      <c r="AR24" t="s">
        <v>255</v>
      </c>
      <c r="AS24" t="s">
        <v>38</v>
      </c>
      <c r="AT24" s="122">
        <v>0.51969651602538935</v>
      </c>
    </row>
    <row r="25" spans="4:46" x14ac:dyDescent="0.25">
      <c r="D25" t="s">
        <v>255</v>
      </c>
      <c r="E25" t="s">
        <v>26</v>
      </c>
      <c r="F25" t="s">
        <v>27</v>
      </c>
      <c r="G25" t="s">
        <v>80</v>
      </c>
      <c r="H25" t="s">
        <v>80</v>
      </c>
      <c r="I25" t="s">
        <v>224</v>
      </c>
      <c r="J25" t="s">
        <v>6</v>
      </c>
      <c r="K25" t="s">
        <v>187</v>
      </c>
      <c r="L25" s="47">
        <v>45515</v>
      </c>
      <c r="M25" s="47">
        <v>45669</v>
      </c>
      <c r="N25" s="47">
        <v>45759</v>
      </c>
      <c r="O25">
        <v>0.78769999999999996</v>
      </c>
      <c r="P25" s="47">
        <v>45478</v>
      </c>
      <c r="Q25">
        <v>37</v>
      </c>
      <c r="R25">
        <v>121.30579999999999</v>
      </c>
      <c r="S25">
        <v>32.694200000000009</v>
      </c>
      <c r="T25">
        <v>90</v>
      </c>
      <c r="U25">
        <v>154</v>
      </c>
      <c r="V25">
        <v>-123</v>
      </c>
      <c r="W25">
        <v>1.8586563945729366</v>
      </c>
      <c r="AD25" s="95">
        <f t="shared" si="1"/>
        <v>1.4640636420051021</v>
      </c>
      <c r="AF25" t="s">
        <v>255</v>
      </c>
      <c r="AG25" t="s">
        <v>77</v>
      </c>
      <c r="AH25">
        <v>-11</v>
      </c>
      <c r="AN25" t="s">
        <v>89</v>
      </c>
      <c r="AO25" t="s">
        <v>91</v>
      </c>
      <c r="AP25" s="122">
        <v>0</v>
      </c>
      <c r="AR25" t="s">
        <v>255</v>
      </c>
      <c r="AS25" t="s">
        <v>30</v>
      </c>
      <c r="AT25" s="122">
        <v>0.45069827803129847</v>
      </c>
    </row>
    <row r="26" spans="4:46" x14ac:dyDescent="0.25">
      <c r="D26" t="s">
        <v>255</v>
      </c>
      <c r="E26" t="s">
        <v>26</v>
      </c>
      <c r="F26" t="s">
        <v>27</v>
      </c>
      <c r="G26" t="s">
        <v>42</v>
      </c>
      <c r="H26" t="s">
        <v>43</v>
      </c>
      <c r="I26" t="s">
        <v>233</v>
      </c>
      <c r="J26" t="s">
        <v>393</v>
      </c>
      <c r="K26" t="s">
        <v>191</v>
      </c>
      <c r="L26" s="47">
        <v>45642</v>
      </c>
      <c r="M26" s="47">
        <v>45823</v>
      </c>
      <c r="N26" s="47">
        <v>45759</v>
      </c>
      <c r="O26">
        <v>9.69E-2</v>
      </c>
      <c r="P26" s="47">
        <v>45478</v>
      </c>
      <c r="Q26">
        <v>164</v>
      </c>
      <c r="R26">
        <v>17.538900000000002</v>
      </c>
      <c r="S26">
        <v>163.46109999999999</v>
      </c>
      <c r="T26">
        <v>-64</v>
      </c>
      <c r="U26">
        <v>181</v>
      </c>
      <c r="V26">
        <v>32</v>
      </c>
      <c r="W26">
        <v>8.0826749208230453</v>
      </c>
      <c r="AD26" s="95">
        <f t="shared" si="1"/>
        <v>0.78321119982775311</v>
      </c>
      <c r="AF26" t="s">
        <v>255</v>
      </c>
      <c r="AG26" t="s">
        <v>31</v>
      </c>
      <c r="AH26">
        <v>18</v>
      </c>
      <c r="AN26" t="s">
        <v>89</v>
      </c>
      <c r="AO26" t="s">
        <v>100</v>
      </c>
      <c r="AP26" s="122">
        <v>0</v>
      </c>
      <c r="AR26" t="s">
        <v>255</v>
      </c>
      <c r="AS26" t="s">
        <v>35</v>
      </c>
      <c r="AT26" s="122">
        <v>0.42275200889415104</v>
      </c>
    </row>
    <row r="27" spans="4:46" x14ac:dyDescent="0.25">
      <c r="D27" t="s">
        <v>255</v>
      </c>
      <c r="E27" t="s">
        <v>26</v>
      </c>
      <c r="F27" t="s">
        <v>27</v>
      </c>
      <c r="G27" t="s">
        <v>42</v>
      </c>
      <c r="H27" t="s">
        <v>44</v>
      </c>
      <c r="I27" t="s">
        <v>240</v>
      </c>
      <c r="J27" t="s">
        <v>393</v>
      </c>
      <c r="K27" t="s">
        <v>191</v>
      </c>
      <c r="L27" s="47">
        <v>45803</v>
      </c>
      <c r="M27" s="47">
        <v>45823</v>
      </c>
      <c r="N27" s="47">
        <v>45759</v>
      </c>
      <c r="O27">
        <v>0</v>
      </c>
      <c r="P27" s="47">
        <v>45478</v>
      </c>
      <c r="Q27">
        <v>325</v>
      </c>
      <c r="R27">
        <v>0</v>
      </c>
      <c r="S27">
        <v>20</v>
      </c>
      <c r="T27">
        <v>-64</v>
      </c>
      <c r="U27">
        <v>20</v>
      </c>
      <c r="V27">
        <v>32</v>
      </c>
      <c r="W27">
        <v>4.8861619889981514E-2</v>
      </c>
      <c r="AD27" s="95">
        <f t="shared" si="1"/>
        <v>0</v>
      </c>
      <c r="AF27" t="s">
        <v>255</v>
      </c>
      <c r="AG27" t="s">
        <v>30</v>
      </c>
      <c r="AH27">
        <v>-11</v>
      </c>
      <c r="AN27" t="s">
        <v>89</v>
      </c>
      <c r="AO27" t="s">
        <v>112</v>
      </c>
      <c r="AP27" s="122">
        <v>0</v>
      </c>
      <c r="AR27" t="s">
        <v>255</v>
      </c>
      <c r="AS27" t="s">
        <v>63</v>
      </c>
      <c r="AT27" s="122">
        <v>0.39134230671971154</v>
      </c>
    </row>
    <row r="28" spans="4:46" x14ac:dyDescent="0.25">
      <c r="D28" t="s">
        <v>255</v>
      </c>
      <c r="E28" t="s">
        <v>26</v>
      </c>
      <c r="F28" t="s">
        <v>27</v>
      </c>
      <c r="G28" t="s">
        <v>77</v>
      </c>
      <c r="H28" t="s">
        <v>77</v>
      </c>
      <c r="I28" t="s">
        <v>227</v>
      </c>
      <c r="J28" t="s">
        <v>394</v>
      </c>
      <c r="K28" t="s">
        <v>189</v>
      </c>
      <c r="L28" s="47">
        <v>45530</v>
      </c>
      <c r="M28" s="47">
        <v>45781</v>
      </c>
      <c r="N28" s="47">
        <v>45759</v>
      </c>
      <c r="O28">
        <v>0.29530000000000001</v>
      </c>
      <c r="P28" s="47">
        <v>45478</v>
      </c>
      <c r="Q28">
        <v>52</v>
      </c>
      <c r="R28">
        <v>74.1203</v>
      </c>
      <c r="S28">
        <v>176.87970000000001</v>
      </c>
      <c r="T28">
        <v>-22</v>
      </c>
      <c r="U28">
        <v>251</v>
      </c>
      <c r="V28">
        <v>-11</v>
      </c>
      <c r="W28">
        <v>2.1938359438979802</v>
      </c>
      <c r="AD28" s="95">
        <f t="shared" si="1"/>
        <v>0.64783975423307361</v>
      </c>
      <c r="AF28" t="s">
        <v>255</v>
      </c>
      <c r="AG28" t="s">
        <v>29</v>
      </c>
      <c r="AH28">
        <v>-37</v>
      </c>
      <c r="AN28" t="s">
        <v>89</v>
      </c>
      <c r="AO28" t="s">
        <v>53</v>
      </c>
      <c r="AP28" s="122">
        <v>0</v>
      </c>
      <c r="AR28" t="s">
        <v>255</v>
      </c>
      <c r="AS28" t="s">
        <v>61</v>
      </c>
      <c r="AT28" s="122">
        <v>0.24445340046690409</v>
      </c>
    </row>
    <row r="29" spans="4:46" x14ac:dyDescent="0.25">
      <c r="D29" t="s">
        <v>255</v>
      </c>
      <c r="E29" t="s">
        <v>26</v>
      </c>
      <c r="F29" t="s">
        <v>27</v>
      </c>
      <c r="G29" t="s">
        <v>76</v>
      </c>
      <c r="H29" t="s">
        <v>31</v>
      </c>
      <c r="I29" t="s">
        <v>228</v>
      </c>
      <c r="J29" t="s">
        <v>393</v>
      </c>
      <c r="K29" t="s">
        <v>189</v>
      </c>
      <c r="L29" s="47">
        <v>45782</v>
      </c>
      <c r="M29" s="47">
        <v>45809</v>
      </c>
      <c r="N29" s="47">
        <v>45759</v>
      </c>
      <c r="O29">
        <v>0.19450000000000001</v>
      </c>
      <c r="P29" s="47">
        <v>45478</v>
      </c>
      <c r="Q29">
        <v>304</v>
      </c>
      <c r="R29">
        <v>5.2515000000000001</v>
      </c>
      <c r="S29">
        <v>21.7485</v>
      </c>
      <c r="T29">
        <v>-50</v>
      </c>
      <c r="U29">
        <v>27</v>
      </c>
      <c r="V29">
        <v>18</v>
      </c>
      <c r="W29">
        <v>6.4714074693689341</v>
      </c>
      <c r="AD29" s="95">
        <f t="shared" si="1"/>
        <v>1.2586887527922577</v>
      </c>
      <c r="AF29" t="s">
        <v>255</v>
      </c>
      <c r="AG29" t="s">
        <v>28</v>
      </c>
      <c r="AH29">
        <v>-95</v>
      </c>
      <c r="AN29" t="s">
        <v>89</v>
      </c>
      <c r="AO29" t="s">
        <v>111</v>
      </c>
      <c r="AP29" s="122">
        <v>0</v>
      </c>
      <c r="AR29" t="s">
        <v>255</v>
      </c>
      <c r="AS29" t="s">
        <v>75</v>
      </c>
      <c r="AT29" s="122">
        <v>0.24341470950651456</v>
      </c>
    </row>
    <row r="30" spans="4:46" x14ac:dyDescent="0.25">
      <c r="D30" t="s">
        <v>255</v>
      </c>
      <c r="E30" t="s">
        <v>26</v>
      </c>
      <c r="F30" t="s">
        <v>27</v>
      </c>
      <c r="G30" t="s">
        <v>76</v>
      </c>
      <c r="H30" t="s">
        <v>30</v>
      </c>
      <c r="I30" t="s">
        <v>229</v>
      </c>
      <c r="J30" t="s">
        <v>394</v>
      </c>
      <c r="K30" t="s">
        <v>187</v>
      </c>
      <c r="L30" s="47">
        <v>45754</v>
      </c>
      <c r="M30" s="47">
        <v>45781</v>
      </c>
      <c r="N30" s="47">
        <v>45759</v>
      </c>
      <c r="O30">
        <v>0.28070000000000001</v>
      </c>
      <c r="P30" s="47">
        <v>45478</v>
      </c>
      <c r="Q30">
        <v>276</v>
      </c>
      <c r="R30">
        <v>7.5789</v>
      </c>
      <c r="S30">
        <v>19.421099999999999</v>
      </c>
      <c r="T30">
        <v>-22</v>
      </c>
      <c r="U30">
        <v>27</v>
      </c>
      <c r="V30">
        <v>-11</v>
      </c>
      <c r="W30">
        <v>0.45069827803129847</v>
      </c>
      <c r="AD30" s="95">
        <f t="shared" si="1"/>
        <v>0.12651100664338549</v>
      </c>
      <c r="AF30" t="s">
        <v>255</v>
      </c>
      <c r="AG30" t="s">
        <v>79</v>
      </c>
      <c r="AH30">
        <v>0</v>
      </c>
      <c r="AN30" t="s">
        <v>89</v>
      </c>
      <c r="AO30" t="s">
        <v>92</v>
      </c>
      <c r="AP30" s="122">
        <v>0</v>
      </c>
      <c r="AR30" t="s">
        <v>255</v>
      </c>
      <c r="AS30" t="s">
        <v>46</v>
      </c>
      <c r="AT30" s="122">
        <v>0.22890573488117585</v>
      </c>
    </row>
    <row r="31" spans="4:46" x14ac:dyDescent="0.25">
      <c r="D31" t="s">
        <v>255</v>
      </c>
      <c r="E31" t="s">
        <v>26</v>
      </c>
      <c r="F31" t="s">
        <v>27</v>
      </c>
      <c r="G31" t="s">
        <v>76</v>
      </c>
      <c r="H31" t="s">
        <v>29</v>
      </c>
      <c r="I31" t="s">
        <v>230</v>
      </c>
      <c r="J31" t="s">
        <v>393</v>
      </c>
      <c r="K31" t="s">
        <v>189</v>
      </c>
      <c r="L31" s="47">
        <v>45726</v>
      </c>
      <c r="M31" s="47">
        <v>45755</v>
      </c>
      <c r="N31" s="47">
        <v>45759</v>
      </c>
      <c r="O31">
        <v>0.1246</v>
      </c>
      <c r="P31" s="47">
        <v>45478</v>
      </c>
      <c r="Q31">
        <v>248</v>
      </c>
      <c r="R31">
        <v>3.6133999999999999</v>
      </c>
      <c r="S31">
        <v>25.386600000000001</v>
      </c>
      <c r="T31">
        <v>4</v>
      </c>
      <c r="U31">
        <v>29</v>
      </c>
      <c r="V31">
        <v>-37</v>
      </c>
      <c r="W31">
        <v>1.8581913281290774</v>
      </c>
      <c r="AD31" s="95">
        <f t="shared" si="1"/>
        <v>0.23153063948488306</v>
      </c>
      <c r="AF31" t="s">
        <v>255</v>
      </c>
      <c r="AG31" t="s">
        <v>43</v>
      </c>
      <c r="AH31">
        <v>32</v>
      </c>
      <c r="AR31" t="s">
        <v>255</v>
      </c>
      <c r="AS31" t="s">
        <v>54</v>
      </c>
      <c r="AT31" s="122">
        <v>0.11596582079047627</v>
      </c>
    </row>
    <row r="32" spans="4:46" x14ac:dyDescent="0.25">
      <c r="D32" t="s">
        <v>255</v>
      </c>
      <c r="E32" t="s">
        <v>26</v>
      </c>
      <c r="F32" t="s">
        <v>27</v>
      </c>
      <c r="G32" t="s">
        <v>76</v>
      </c>
      <c r="H32" t="s">
        <v>28</v>
      </c>
      <c r="I32" t="s">
        <v>231</v>
      </c>
      <c r="J32" t="s">
        <v>393</v>
      </c>
      <c r="K32" t="s">
        <v>189</v>
      </c>
      <c r="L32" s="47">
        <v>45565</v>
      </c>
      <c r="M32" s="47">
        <v>45697</v>
      </c>
      <c r="N32" s="47">
        <v>45759</v>
      </c>
      <c r="O32">
        <v>0</v>
      </c>
      <c r="P32" s="47">
        <v>45478</v>
      </c>
      <c r="Q32">
        <v>87</v>
      </c>
      <c r="R32">
        <v>0</v>
      </c>
      <c r="S32">
        <v>132</v>
      </c>
      <c r="T32">
        <v>62</v>
      </c>
      <c r="U32">
        <v>132</v>
      </c>
      <c r="V32">
        <v>-95</v>
      </c>
      <c r="W32">
        <v>0.79194964416177871</v>
      </c>
      <c r="AD32" s="95">
        <f t="shared" si="1"/>
        <v>0</v>
      </c>
      <c r="AF32" t="s">
        <v>255</v>
      </c>
      <c r="AG32" t="s">
        <v>32</v>
      </c>
      <c r="AH32">
        <v>39</v>
      </c>
      <c r="AR32" t="s">
        <v>255</v>
      </c>
      <c r="AS32" t="s">
        <v>64</v>
      </c>
      <c r="AT32" s="122">
        <v>0.10777677087659648</v>
      </c>
    </row>
    <row r="33" spans="4:46" x14ac:dyDescent="0.25">
      <c r="D33" t="s">
        <v>255</v>
      </c>
      <c r="E33" t="s">
        <v>26</v>
      </c>
      <c r="F33" t="s">
        <v>27</v>
      </c>
      <c r="G33" t="s">
        <v>79</v>
      </c>
      <c r="H33" t="s">
        <v>79</v>
      </c>
      <c r="I33" t="s">
        <v>232</v>
      </c>
      <c r="J33" t="s">
        <v>393</v>
      </c>
      <c r="K33" t="s">
        <v>188</v>
      </c>
      <c r="L33" s="47">
        <v>45478</v>
      </c>
      <c r="M33" s="47">
        <v>45529</v>
      </c>
      <c r="N33" s="47">
        <v>45759</v>
      </c>
      <c r="O33" t="s">
        <v>329</v>
      </c>
      <c r="P33" s="47">
        <v>45478</v>
      </c>
      <c r="Q33">
        <v>0</v>
      </c>
      <c r="R33">
        <v>0</v>
      </c>
      <c r="S33">
        <v>51</v>
      </c>
      <c r="T33">
        <v>230</v>
      </c>
      <c r="U33">
        <v>51</v>
      </c>
      <c r="V33">
        <v>0</v>
      </c>
      <c r="W33">
        <v>0</v>
      </c>
      <c r="AD33" s="95" t="str">
        <f t="shared" si="1"/>
        <v/>
      </c>
      <c r="AF33" t="s">
        <v>255</v>
      </c>
      <c r="AG33" t="s">
        <v>60</v>
      </c>
      <c r="AH33">
        <v>88</v>
      </c>
      <c r="AR33" t="s">
        <v>255</v>
      </c>
      <c r="AS33" t="s">
        <v>71</v>
      </c>
      <c r="AT33" s="122">
        <v>0.10433791562790558</v>
      </c>
    </row>
    <row r="34" spans="4:46" x14ac:dyDescent="0.25">
      <c r="D34" t="s">
        <v>255</v>
      </c>
      <c r="E34" t="s">
        <v>26</v>
      </c>
      <c r="F34" t="s">
        <v>27</v>
      </c>
      <c r="G34" t="s">
        <v>67</v>
      </c>
      <c r="H34" t="s">
        <v>35</v>
      </c>
      <c r="I34" t="s">
        <v>220</v>
      </c>
      <c r="J34" t="s">
        <v>393</v>
      </c>
      <c r="K34" t="s">
        <v>191</v>
      </c>
      <c r="L34" s="47">
        <v>45698</v>
      </c>
      <c r="M34" s="47">
        <v>45760</v>
      </c>
      <c r="N34" s="47">
        <v>45759</v>
      </c>
      <c r="O34">
        <v>0</v>
      </c>
      <c r="P34" s="47">
        <v>45478</v>
      </c>
      <c r="Q34">
        <v>220</v>
      </c>
      <c r="R34">
        <v>0</v>
      </c>
      <c r="S34">
        <v>62</v>
      </c>
      <c r="T34">
        <v>-1</v>
      </c>
      <c r="U34">
        <v>62</v>
      </c>
      <c r="V34">
        <v>-32</v>
      </c>
      <c r="W34">
        <v>0.42275200889415104</v>
      </c>
      <c r="AD34" s="95">
        <f t="shared" si="1"/>
        <v>0</v>
      </c>
      <c r="AF34" t="s">
        <v>255</v>
      </c>
      <c r="AG34" t="s">
        <v>64</v>
      </c>
      <c r="AH34">
        <v>40</v>
      </c>
      <c r="AR34" t="s">
        <v>255</v>
      </c>
      <c r="AS34" t="s">
        <v>55</v>
      </c>
      <c r="AT34" s="122">
        <v>8.1747544717989548E-2</v>
      </c>
    </row>
    <row r="35" spans="4:46" x14ac:dyDescent="0.25">
      <c r="D35" t="s">
        <v>255</v>
      </c>
      <c r="E35" t="s">
        <v>26</v>
      </c>
      <c r="F35" t="s">
        <v>27</v>
      </c>
      <c r="G35" t="s">
        <v>67</v>
      </c>
      <c r="H35" t="s">
        <v>37</v>
      </c>
      <c r="I35" t="s">
        <v>223</v>
      </c>
      <c r="J35" t="s">
        <v>394</v>
      </c>
      <c r="K35" t="s">
        <v>187</v>
      </c>
      <c r="L35" s="47">
        <v>45495</v>
      </c>
      <c r="M35" s="47">
        <v>45788</v>
      </c>
      <c r="N35" s="47">
        <v>45759</v>
      </c>
      <c r="O35">
        <v>0.42799999999999999</v>
      </c>
      <c r="P35" s="47">
        <v>45478</v>
      </c>
      <c r="Q35">
        <v>17</v>
      </c>
      <c r="R35">
        <v>125.404</v>
      </c>
      <c r="S35">
        <v>167.596</v>
      </c>
      <c r="T35">
        <v>-29</v>
      </c>
      <c r="U35">
        <v>293</v>
      </c>
      <c r="V35">
        <v>-4</v>
      </c>
      <c r="W35">
        <v>0.74004960479265314</v>
      </c>
      <c r="AD35" s="95">
        <f t="shared" si="1"/>
        <v>0.31674123085125555</v>
      </c>
      <c r="AF35" t="s">
        <v>255</v>
      </c>
      <c r="AG35" t="s">
        <v>49</v>
      </c>
      <c r="AH35">
        <v>-77</v>
      </c>
      <c r="AR35" t="s">
        <v>255</v>
      </c>
      <c r="AS35" t="s">
        <v>47</v>
      </c>
      <c r="AT35" s="122">
        <v>7.4966605347794035E-2</v>
      </c>
    </row>
    <row r="36" spans="4:46" x14ac:dyDescent="0.25">
      <c r="D36" t="s">
        <v>255</v>
      </c>
      <c r="E36" t="s">
        <v>26</v>
      </c>
      <c r="F36" t="s">
        <v>27</v>
      </c>
      <c r="G36" t="s">
        <v>67</v>
      </c>
      <c r="H36" t="s">
        <v>33</v>
      </c>
      <c r="I36" t="s">
        <v>225</v>
      </c>
      <c r="J36" t="s">
        <v>393</v>
      </c>
      <c r="K36" t="s">
        <v>191</v>
      </c>
      <c r="L36" s="47">
        <v>45642</v>
      </c>
      <c r="M36" s="47">
        <v>45830</v>
      </c>
      <c r="N36" s="47">
        <v>45759</v>
      </c>
      <c r="O36">
        <v>0</v>
      </c>
      <c r="P36" s="47">
        <v>45478</v>
      </c>
      <c r="Q36">
        <v>164</v>
      </c>
      <c r="R36">
        <v>0</v>
      </c>
      <c r="S36">
        <v>188</v>
      </c>
      <c r="T36">
        <v>-71</v>
      </c>
      <c r="U36">
        <v>188</v>
      </c>
      <c r="V36">
        <v>39</v>
      </c>
      <c r="W36">
        <v>1.8989416148357232</v>
      </c>
      <c r="AD36" s="95">
        <f t="shared" si="1"/>
        <v>0</v>
      </c>
      <c r="AF36" t="s">
        <v>255</v>
      </c>
      <c r="AG36" t="s">
        <v>41</v>
      </c>
      <c r="AH36">
        <v>-11</v>
      </c>
      <c r="AR36" t="s">
        <v>255</v>
      </c>
      <c r="AS36" t="s">
        <v>74</v>
      </c>
      <c r="AT36" s="122">
        <v>6.7954571404563111E-2</v>
      </c>
    </row>
    <row r="37" spans="4:46" x14ac:dyDescent="0.25">
      <c r="D37" t="s">
        <v>255</v>
      </c>
      <c r="E37" t="s">
        <v>26</v>
      </c>
      <c r="F37" t="s">
        <v>27</v>
      </c>
      <c r="G37" t="s">
        <v>67</v>
      </c>
      <c r="H37" t="s">
        <v>36</v>
      </c>
      <c r="I37" t="s">
        <v>226</v>
      </c>
      <c r="J37" t="s">
        <v>393</v>
      </c>
      <c r="K37" t="s">
        <v>191</v>
      </c>
      <c r="L37" s="47">
        <v>45698</v>
      </c>
      <c r="M37" s="47">
        <v>45767</v>
      </c>
      <c r="N37" s="47">
        <v>45759</v>
      </c>
      <c r="O37">
        <v>0</v>
      </c>
      <c r="P37" s="47">
        <v>45478</v>
      </c>
      <c r="Q37">
        <v>220</v>
      </c>
      <c r="R37">
        <v>0</v>
      </c>
      <c r="S37">
        <v>69</v>
      </c>
      <c r="T37">
        <v>-8</v>
      </c>
      <c r="U37">
        <v>69</v>
      </c>
      <c r="V37">
        <v>-25</v>
      </c>
      <c r="W37">
        <v>5.4312137246679076E-2</v>
      </c>
      <c r="AD37" s="95">
        <f t="shared" ref="AD37:AD68" si="2">IFERROR(W37*O37,"")</f>
        <v>0</v>
      </c>
      <c r="AF37" t="s">
        <v>255</v>
      </c>
      <c r="AG37" t="s">
        <v>69</v>
      </c>
      <c r="AH37">
        <v>-67</v>
      </c>
      <c r="AR37" t="s">
        <v>255</v>
      </c>
      <c r="AS37" t="s">
        <v>36</v>
      </c>
      <c r="AT37" s="122">
        <v>5.4312137246679076E-2</v>
      </c>
    </row>
    <row r="38" spans="4:46" x14ac:dyDescent="0.25">
      <c r="D38" t="s">
        <v>255</v>
      </c>
      <c r="E38" t="s">
        <v>26</v>
      </c>
      <c r="F38" t="s">
        <v>27</v>
      </c>
      <c r="G38" t="s">
        <v>67</v>
      </c>
      <c r="H38" t="s">
        <v>32</v>
      </c>
      <c r="I38" t="s">
        <v>234</v>
      </c>
      <c r="J38" t="s">
        <v>393</v>
      </c>
      <c r="K38" t="s">
        <v>190</v>
      </c>
      <c r="L38" s="47">
        <v>45495</v>
      </c>
      <c r="M38" s="47">
        <v>45830</v>
      </c>
      <c r="N38" s="47">
        <v>45759</v>
      </c>
      <c r="O38">
        <v>1.21E-2</v>
      </c>
      <c r="P38" s="47">
        <v>45478</v>
      </c>
      <c r="Q38">
        <v>17</v>
      </c>
      <c r="R38">
        <v>4.0534999999999997</v>
      </c>
      <c r="S38">
        <v>330.94650000000001</v>
      </c>
      <c r="T38">
        <v>-71</v>
      </c>
      <c r="U38">
        <v>335</v>
      </c>
      <c r="V38">
        <v>39</v>
      </c>
      <c r="W38">
        <v>33.058446215526629</v>
      </c>
      <c r="AD38" s="95">
        <f t="shared" si="2"/>
        <v>0.4000071992078722</v>
      </c>
      <c r="AF38" t="s">
        <v>255</v>
      </c>
      <c r="AG38" t="s">
        <v>51</v>
      </c>
      <c r="AH38">
        <v>-67</v>
      </c>
      <c r="AR38" t="s">
        <v>255</v>
      </c>
      <c r="AS38" t="s">
        <v>40</v>
      </c>
      <c r="AT38" s="122">
        <v>4.9777015190575383E-2</v>
      </c>
    </row>
    <row r="39" spans="4:46" x14ac:dyDescent="0.25">
      <c r="D39" t="s">
        <v>255</v>
      </c>
      <c r="E39" t="s">
        <v>26</v>
      </c>
      <c r="F39" t="s">
        <v>27</v>
      </c>
      <c r="G39" t="s">
        <v>67</v>
      </c>
      <c r="H39" t="s">
        <v>34</v>
      </c>
      <c r="I39" t="s">
        <v>239</v>
      </c>
      <c r="J39" t="s">
        <v>393</v>
      </c>
      <c r="K39" t="s">
        <v>191</v>
      </c>
      <c r="L39" s="47">
        <v>45586</v>
      </c>
      <c r="M39" s="47">
        <v>45704</v>
      </c>
      <c r="N39" s="47">
        <v>45759</v>
      </c>
      <c r="O39">
        <v>0</v>
      </c>
      <c r="P39" s="47">
        <v>45478</v>
      </c>
      <c r="Q39">
        <v>108</v>
      </c>
      <c r="R39">
        <v>0</v>
      </c>
      <c r="S39">
        <v>118</v>
      </c>
      <c r="T39">
        <v>55</v>
      </c>
      <c r="U39">
        <v>118</v>
      </c>
      <c r="V39">
        <v>-88</v>
      </c>
      <c r="W39">
        <v>0.61599151131979568</v>
      </c>
      <c r="AD39" s="95">
        <f t="shared" si="2"/>
        <v>0</v>
      </c>
      <c r="AF39" t="s">
        <v>255</v>
      </c>
      <c r="AG39" t="s">
        <v>40</v>
      </c>
      <c r="AH39">
        <v>-95</v>
      </c>
      <c r="AR39" t="s">
        <v>255</v>
      </c>
      <c r="AS39" t="s">
        <v>44</v>
      </c>
      <c r="AT39" s="122">
        <v>4.8861619889981514E-2</v>
      </c>
    </row>
    <row r="40" spans="4:46" x14ac:dyDescent="0.25">
      <c r="D40" t="s">
        <v>255</v>
      </c>
      <c r="E40" t="s">
        <v>26</v>
      </c>
      <c r="F40" t="s">
        <v>27</v>
      </c>
      <c r="G40" t="s">
        <v>78</v>
      </c>
      <c r="H40" t="s">
        <v>78</v>
      </c>
      <c r="I40" t="s">
        <v>238</v>
      </c>
      <c r="J40" t="s">
        <v>394</v>
      </c>
      <c r="K40" t="s">
        <v>187</v>
      </c>
      <c r="L40" s="47">
        <v>45558</v>
      </c>
      <c r="M40" s="47">
        <v>45648</v>
      </c>
      <c r="N40" s="47">
        <v>45759</v>
      </c>
      <c r="O40">
        <v>0.4572</v>
      </c>
      <c r="P40" s="47">
        <v>45478</v>
      </c>
      <c r="Q40">
        <v>80</v>
      </c>
      <c r="R40">
        <v>41.147999999999996</v>
      </c>
      <c r="S40">
        <v>48.852000000000004</v>
      </c>
      <c r="T40">
        <v>111</v>
      </c>
      <c r="U40">
        <v>90</v>
      </c>
      <c r="V40">
        <v>-144</v>
      </c>
      <c r="W40">
        <v>1.4899400056670535</v>
      </c>
      <c r="AD40" s="95">
        <f t="shared" si="2"/>
        <v>0.68120057059097683</v>
      </c>
      <c r="AF40" t="s">
        <v>255</v>
      </c>
      <c r="AG40" t="s">
        <v>65</v>
      </c>
      <c r="AH40">
        <v>39</v>
      </c>
      <c r="AR40" t="s">
        <v>255</v>
      </c>
      <c r="AS40" t="s">
        <v>56</v>
      </c>
      <c r="AT40" s="122">
        <v>4.396791761852549E-2</v>
      </c>
    </row>
    <row r="41" spans="4:46" x14ac:dyDescent="0.25">
      <c r="D41" t="s">
        <v>255</v>
      </c>
      <c r="E41" t="s">
        <v>26</v>
      </c>
      <c r="F41" t="s">
        <v>81</v>
      </c>
      <c r="G41" t="s">
        <v>48</v>
      </c>
      <c r="H41" t="s">
        <v>50</v>
      </c>
      <c r="I41" t="s">
        <v>242</v>
      </c>
      <c r="J41" t="s">
        <v>393</v>
      </c>
      <c r="K41" t="s">
        <v>189</v>
      </c>
      <c r="L41" s="47">
        <v>45530</v>
      </c>
      <c r="M41" s="47">
        <v>45683</v>
      </c>
      <c r="N41" s="47">
        <v>45759</v>
      </c>
      <c r="O41">
        <v>0</v>
      </c>
      <c r="P41" s="47">
        <v>45478</v>
      </c>
      <c r="Q41">
        <v>52</v>
      </c>
      <c r="R41">
        <v>0</v>
      </c>
      <c r="S41">
        <v>153</v>
      </c>
      <c r="T41">
        <v>76</v>
      </c>
      <c r="U41">
        <v>153</v>
      </c>
      <c r="V41">
        <v>-109</v>
      </c>
      <c r="W41">
        <v>2.0404487343946266E-2</v>
      </c>
      <c r="AD41" s="95">
        <f t="shared" si="2"/>
        <v>0</v>
      </c>
      <c r="AF41" t="s">
        <v>255</v>
      </c>
      <c r="AG41" t="s">
        <v>38</v>
      </c>
      <c r="AH41">
        <v>35</v>
      </c>
      <c r="AR41" t="s">
        <v>255</v>
      </c>
      <c r="AS41" t="s">
        <v>39</v>
      </c>
      <c r="AT41" s="122">
        <v>3.9250044561777282E-2</v>
      </c>
    </row>
    <row r="42" spans="4:46" x14ac:dyDescent="0.25">
      <c r="D42" t="s">
        <v>255</v>
      </c>
      <c r="E42" t="s">
        <v>26</v>
      </c>
      <c r="F42" t="s">
        <v>81</v>
      </c>
      <c r="G42" t="s">
        <v>48</v>
      </c>
      <c r="H42" t="s">
        <v>49</v>
      </c>
      <c r="I42" t="s">
        <v>244</v>
      </c>
      <c r="J42" t="s">
        <v>393</v>
      </c>
      <c r="K42" t="s">
        <v>191</v>
      </c>
      <c r="L42" s="47">
        <v>45677</v>
      </c>
      <c r="M42" s="47">
        <v>45823</v>
      </c>
      <c r="N42" s="47">
        <v>45759</v>
      </c>
      <c r="O42">
        <v>0</v>
      </c>
      <c r="P42" s="47">
        <v>45478</v>
      </c>
      <c r="Q42">
        <v>199</v>
      </c>
      <c r="R42">
        <v>0</v>
      </c>
      <c r="S42">
        <v>146</v>
      </c>
      <c r="T42">
        <v>-64</v>
      </c>
      <c r="U42">
        <v>146</v>
      </c>
      <c r="V42">
        <v>32</v>
      </c>
      <c r="W42">
        <v>0.4156489033720388</v>
      </c>
      <c r="AD42" s="95">
        <f t="shared" si="2"/>
        <v>0</v>
      </c>
      <c r="AF42" t="s">
        <v>255</v>
      </c>
      <c r="AG42" t="s">
        <v>54</v>
      </c>
      <c r="AH42">
        <v>81</v>
      </c>
      <c r="AR42" t="s">
        <v>255</v>
      </c>
      <c r="AS42" t="s">
        <v>66</v>
      </c>
      <c r="AT42" s="122">
        <v>3.5386814494663736E-2</v>
      </c>
    </row>
    <row r="43" spans="4:46" x14ac:dyDescent="0.25">
      <c r="D43" t="s">
        <v>255</v>
      </c>
      <c r="E43" t="s">
        <v>26</v>
      </c>
      <c r="F43" t="s">
        <v>81</v>
      </c>
      <c r="G43" t="s">
        <v>48</v>
      </c>
      <c r="H43" t="s">
        <v>51</v>
      </c>
      <c r="I43" t="s">
        <v>245</v>
      </c>
      <c r="J43" t="s">
        <v>393</v>
      </c>
      <c r="K43" t="s">
        <v>191</v>
      </c>
      <c r="L43" s="47">
        <v>45691</v>
      </c>
      <c r="M43" s="47">
        <v>45725</v>
      </c>
      <c r="N43" s="47">
        <v>45759</v>
      </c>
      <c r="O43">
        <v>0</v>
      </c>
      <c r="P43" s="47">
        <v>45478</v>
      </c>
      <c r="Q43">
        <v>213</v>
      </c>
      <c r="R43">
        <v>0</v>
      </c>
      <c r="S43">
        <v>34</v>
      </c>
      <c r="T43">
        <v>34</v>
      </c>
      <c r="U43">
        <v>34</v>
      </c>
      <c r="V43">
        <v>-67</v>
      </c>
      <c r="W43">
        <v>2.3371433481226382E-2</v>
      </c>
      <c r="AD43" s="95">
        <f t="shared" si="2"/>
        <v>0</v>
      </c>
      <c r="AF43" t="s">
        <v>255</v>
      </c>
      <c r="AG43" t="s">
        <v>66</v>
      </c>
      <c r="AH43">
        <v>-67</v>
      </c>
      <c r="AR43" t="s">
        <v>255</v>
      </c>
      <c r="AS43" t="s">
        <v>51</v>
      </c>
      <c r="AT43" s="122">
        <v>2.3371433481226382E-2</v>
      </c>
    </row>
    <row r="44" spans="4:46" x14ac:dyDescent="0.25">
      <c r="D44" t="s">
        <v>255</v>
      </c>
      <c r="E44" t="s">
        <v>26</v>
      </c>
      <c r="F44" t="s">
        <v>81</v>
      </c>
      <c r="G44" t="s">
        <v>48</v>
      </c>
      <c r="H44" t="s">
        <v>38</v>
      </c>
      <c r="I44" t="s">
        <v>246</v>
      </c>
      <c r="J44" t="s">
        <v>393</v>
      </c>
      <c r="K44" t="s">
        <v>191</v>
      </c>
      <c r="L44" s="47">
        <v>45789</v>
      </c>
      <c r="M44" s="47">
        <v>45830</v>
      </c>
      <c r="N44" s="47">
        <v>45759</v>
      </c>
      <c r="O44">
        <v>0</v>
      </c>
      <c r="P44" s="47">
        <v>45478</v>
      </c>
      <c r="Q44">
        <v>311</v>
      </c>
      <c r="R44">
        <v>0</v>
      </c>
      <c r="S44">
        <v>41</v>
      </c>
      <c r="T44">
        <v>-71</v>
      </c>
      <c r="U44">
        <v>41</v>
      </c>
      <c r="V44">
        <v>39</v>
      </c>
      <c r="W44">
        <v>0.34221449233860612</v>
      </c>
      <c r="AD44" s="95">
        <f t="shared" si="2"/>
        <v>0</v>
      </c>
      <c r="AF44" t="s">
        <v>255</v>
      </c>
      <c r="AG44" t="s">
        <v>62</v>
      </c>
      <c r="AH44">
        <v>-11</v>
      </c>
      <c r="AR44" t="s">
        <v>255</v>
      </c>
      <c r="AS44" t="s">
        <v>69</v>
      </c>
      <c r="AT44" s="122">
        <v>2.1882553326908354E-2</v>
      </c>
    </row>
    <row r="45" spans="4:46" x14ac:dyDescent="0.25">
      <c r="D45" t="s">
        <v>255</v>
      </c>
      <c r="E45" t="s">
        <v>26</v>
      </c>
      <c r="F45" t="s">
        <v>81</v>
      </c>
      <c r="G45" t="s">
        <v>45</v>
      </c>
      <c r="H45" t="s">
        <v>46</v>
      </c>
      <c r="I45" t="s">
        <v>241</v>
      </c>
      <c r="J45" t="s">
        <v>393</v>
      </c>
      <c r="K45" t="s">
        <v>191</v>
      </c>
      <c r="L45" s="47">
        <v>45712</v>
      </c>
      <c r="M45" s="47">
        <v>45767</v>
      </c>
      <c r="N45" s="47">
        <v>45759</v>
      </c>
      <c r="O45">
        <v>0</v>
      </c>
      <c r="P45" s="47">
        <v>45478</v>
      </c>
      <c r="Q45">
        <v>234</v>
      </c>
      <c r="R45">
        <v>0</v>
      </c>
      <c r="S45">
        <v>55</v>
      </c>
      <c r="T45">
        <v>-8</v>
      </c>
      <c r="U45">
        <v>55</v>
      </c>
      <c r="V45">
        <v>-25</v>
      </c>
      <c r="W45">
        <v>0.22890573488117585</v>
      </c>
      <c r="AD45" s="95">
        <f t="shared" si="2"/>
        <v>0</v>
      </c>
      <c r="AF45" t="s">
        <v>255</v>
      </c>
      <c r="AG45" t="s">
        <v>78</v>
      </c>
      <c r="AH45">
        <v>-144</v>
      </c>
      <c r="AR45" t="s">
        <v>255</v>
      </c>
      <c r="AS45" t="s">
        <v>50</v>
      </c>
      <c r="AT45" s="122">
        <v>2.0404487343946266E-2</v>
      </c>
    </row>
    <row r="46" spans="4:46" x14ac:dyDescent="0.25">
      <c r="D46" t="s">
        <v>255</v>
      </c>
      <c r="E46" t="s">
        <v>26</v>
      </c>
      <c r="F46" t="s">
        <v>81</v>
      </c>
      <c r="G46" t="s">
        <v>45</v>
      </c>
      <c r="H46" t="s">
        <v>47</v>
      </c>
      <c r="I46" t="s">
        <v>243</v>
      </c>
      <c r="J46" t="s">
        <v>393</v>
      </c>
      <c r="K46" t="s">
        <v>191</v>
      </c>
      <c r="L46" s="47">
        <v>45649</v>
      </c>
      <c r="M46" s="47">
        <v>45760</v>
      </c>
      <c r="N46" s="47">
        <v>45759</v>
      </c>
      <c r="O46">
        <v>0</v>
      </c>
      <c r="P46" s="47">
        <v>45478</v>
      </c>
      <c r="Q46">
        <v>171</v>
      </c>
      <c r="R46">
        <v>0</v>
      </c>
      <c r="S46">
        <v>111</v>
      </c>
      <c r="T46">
        <v>-1</v>
      </c>
      <c r="U46">
        <v>111</v>
      </c>
      <c r="V46">
        <v>-32</v>
      </c>
      <c r="W46">
        <v>7.4966605347794035E-2</v>
      </c>
      <c r="AD46" s="95">
        <f t="shared" si="2"/>
        <v>0</v>
      </c>
      <c r="AF46" t="s">
        <v>255</v>
      </c>
      <c r="AG46" t="s">
        <v>34</v>
      </c>
      <c r="AH46">
        <v>-88</v>
      </c>
      <c r="AR46" t="s">
        <v>255</v>
      </c>
      <c r="AS46" t="s">
        <v>73</v>
      </c>
      <c r="AT46" s="122">
        <v>1.4876499045579906E-2</v>
      </c>
    </row>
    <row r="47" spans="4:46" x14ac:dyDescent="0.25">
      <c r="D47" t="s">
        <v>255</v>
      </c>
      <c r="E47" t="s">
        <v>26</v>
      </c>
      <c r="F47" t="s">
        <v>52</v>
      </c>
      <c r="G47" t="s">
        <v>48</v>
      </c>
      <c r="H47" t="s">
        <v>55</v>
      </c>
      <c r="I47" t="s">
        <v>247</v>
      </c>
      <c r="J47" t="s">
        <v>393</v>
      </c>
      <c r="K47" t="s">
        <v>191</v>
      </c>
      <c r="L47" s="47">
        <v>45712</v>
      </c>
      <c r="M47" s="47">
        <v>45774</v>
      </c>
      <c r="N47" s="47">
        <v>45759</v>
      </c>
      <c r="O47">
        <v>0</v>
      </c>
      <c r="P47" s="47">
        <v>45478</v>
      </c>
      <c r="Q47">
        <v>234</v>
      </c>
      <c r="R47">
        <v>0</v>
      </c>
      <c r="S47">
        <v>62</v>
      </c>
      <c r="T47">
        <v>-15</v>
      </c>
      <c r="U47">
        <v>62</v>
      </c>
      <c r="V47">
        <v>-18</v>
      </c>
      <c r="W47">
        <v>8.1747544717989548E-2</v>
      </c>
      <c r="AD47" s="95">
        <f t="shared" si="2"/>
        <v>0</v>
      </c>
      <c r="AF47" t="s">
        <v>255</v>
      </c>
      <c r="AG47" t="s">
        <v>71</v>
      </c>
      <c r="AH47">
        <v>-95</v>
      </c>
      <c r="AR47" t="s">
        <v>255</v>
      </c>
      <c r="AS47" t="s">
        <v>57</v>
      </c>
      <c r="AT47" s="122">
        <v>1.2091683970173784E-2</v>
      </c>
    </row>
    <row r="48" spans="4:46" x14ac:dyDescent="0.25">
      <c r="D48" t="s">
        <v>255</v>
      </c>
      <c r="E48" t="s">
        <v>26</v>
      </c>
      <c r="F48" t="s">
        <v>52</v>
      </c>
      <c r="G48" t="s">
        <v>48</v>
      </c>
      <c r="H48" t="s">
        <v>57</v>
      </c>
      <c r="I48" t="s">
        <v>248</v>
      </c>
      <c r="J48" t="s">
        <v>393</v>
      </c>
      <c r="K48" t="s">
        <v>191</v>
      </c>
      <c r="L48" s="47">
        <v>45579</v>
      </c>
      <c r="M48" s="47">
        <v>45725</v>
      </c>
      <c r="N48" s="47">
        <v>45759</v>
      </c>
      <c r="O48">
        <v>0</v>
      </c>
      <c r="P48" s="47">
        <v>45478</v>
      </c>
      <c r="Q48">
        <v>101</v>
      </c>
      <c r="R48">
        <v>0</v>
      </c>
      <c r="S48">
        <v>146</v>
      </c>
      <c r="T48">
        <v>34</v>
      </c>
      <c r="U48">
        <v>146</v>
      </c>
      <c r="V48">
        <v>-67</v>
      </c>
      <c r="W48">
        <v>1.2091683970173784E-2</v>
      </c>
      <c r="AD48" s="95">
        <f t="shared" si="2"/>
        <v>0</v>
      </c>
      <c r="AF48" t="s">
        <v>255</v>
      </c>
      <c r="AG48" t="s">
        <v>44</v>
      </c>
      <c r="AH48">
        <v>32</v>
      </c>
      <c r="AR48" t="s">
        <v>255</v>
      </c>
      <c r="AS48" t="s">
        <v>65</v>
      </c>
      <c r="AT48" s="122">
        <v>8.2318386059768451E-3</v>
      </c>
    </row>
    <row r="49" spans="4:46" x14ac:dyDescent="0.25">
      <c r="D49" t="s">
        <v>255</v>
      </c>
      <c r="E49" t="s">
        <v>26</v>
      </c>
      <c r="F49" t="s">
        <v>52</v>
      </c>
      <c r="G49" t="s">
        <v>48</v>
      </c>
      <c r="H49" t="s">
        <v>56</v>
      </c>
      <c r="I49" t="s">
        <v>251</v>
      </c>
      <c r="J49" t="s">
        <v>393</v>
      </c>
      <c r="K49" t="s">
        <v>191</v>
      </c>
      <c r="L49" s="47">
        <v>45705</v>
      </c>
      <c r="M49" s="47">
        <v>45725</v>
      </c>
      <c r="N49" s="47">
        <v>45759</v>
      </c>
      <c r="O49">
        <v>0</v>
      </c>
      <c r="P49" s="47">
        <v>45478</v>
      </c>
      <c r="Q49">
        <v>227</v>
      </c>
      <c r="R49">
        <v>0</v>
      </c>
      <c r="S49">
        <v>20</v>
      </c>
      <c r="T49">
        <v>34</v>
      </c>
      <c r="U49">
        <v>20</v>
      </c>
      <c r="V49">
        <v>-67</v>
      </c>
      <c r="W49">
        <v>4.396791761852549E-2</v>
      </c>
      <c r="AD49" s="95">
        <f t="shared" si="2"/>
        <v>0</v>
      </c>
      <c r="AF49" t="s">
        <v>255</v>
      </c>
      <c r="AG49" t="s">
        <v>75</v>
      </c>
      <c r="AH49">
        <v>-67</v>
      </c>
      <c r="AR49" t="s">
        <v>255</v>
      </c>
      <c r="AS49" t="s">
        <v>79</v>
      </c>
      <c r="AT49" s="122">
        <v>0</v>
      </c>
    </row>
    <row r="50" spans="4:46" x14ac:dyDescent="0.25">
      <c r="D50" t="s">
        <v>255</v>
      </c>
      <c r="E50" t="s">
        <v>26</v>
      </c>
      <c r="F50" t="s">
        <v>52</v>
      </c>
      <c r="G50" t="s">
        <v>48</v>
      </c>
      <c r="H50" t="s">
        <v>49</v>
      </c>
      <c r="I50" t="s">
        <v>253</v>
      </c>
      <c r="J50" t="s">
        <v>393</v>
      </c>
      <c r="K50" t="s">
        <v>191</v>
      </c>
      <c r="L50" s="47">
        <v>45649</v>
      </c>
      <c r="M50" s="47">
        <v>45683</v>
      </c>
      <c r="N50" s="47">
        <v>45759</v>
      </c>
      <c r="O50">
        <v>0.1056</v>
      </c>
      <c r="P50" s="47">
        <v>45478</v>
      </c>
      <c r="Q50">
        <v>171</v>
      </c>
      <c r="R50">
        <v>3.5903999999999998</v>
      </c>
      <c r="S50">
        <v>30.409600000000001</v>
      </c>
      <c r="T50">
        <v>76</v>
      </c>
      <c r="U50">
        <v>34</v>
      </c>
      <c r="V50">
        <v>-109</v>
      </c>
      <c r="W50">
        <v>2.2129086244257725</v>
      </c>
      <c r="AD50" s="95">
        <f t="shared" si="2"/>
        <v>0.23368315073936158</v>
      </c>
      <c r="AF50" t="s">
        <v>89</v>
      </c>
      <c r="AG50" t="s">
        <v>102</v>
      </c>
      <c r="AH50">
        <v>281</v>
      </c>
    </row>
    <row r="51" spans="4:46" x14ac:dyDescent="0.25">
      <c r="D51" t="s">
        <v>255</v>
      </c>
      <c r="E51" t="s">
        <v>26</v>
      </c>
      <c r="F51" t="s">
        <v>52</v>
      </c>
      <c r="G51" t="s">
        <v>48</v>
      </c>
      <c r="H51" t="s">
        <v>54</v>
      </c>
      <c r="I51" t="s">
        <v>254</v>
      </c>
      <c r="J51" t="s">
        <v>393</v>
      </c>
      <c r="K51" t="s">
        <v>191</v>
      </c>
      <c r="L51" s="47">
        <v>45733</v>
      </c>
      <c r="M51" s="47">
        <v>45872</v>
      </c>
      <c r="N51" s="47">
        <v>45759</v>
      </c>
      <c r="O51">
        <v>0</v>
      </c>
      <c r="P51" s="47">
        <v>45478</v>
      </c>
      <c r="Q51">
        <v>255</v>
      </c>
      <c r="R51">
        <v>0</v>
      </c>
      <c r="S51">
        <v>139</v>
      </c>
      <c r="T51">
        <v>-113</v>
      </c>
      <c r="U51">
        <v>139</v>
      </c>
      <c r="V51">
        <v>81</v>
      </c>
      <c r="W51">
        <v>0.11596582079047627</v>
      </c>
      <c r="AD51" s="95">
        <f t="shared" si="2"/>
        <v>0</v>
      </c>
      <c r="AF51" t="s">
        <v>89</v>
      </c>
      <c r="AG51" t="s">
        <v>103</v>
      </c>
      <c r="AH51">
        <v>417</v>
      </c>
    </row>
    <row r="52" spans="4:46" x14ac:dyDescent="0.25">
      <c r="D52" t="s">
        <v>255</v>
      </c>
      <c r="E52" t="s">
        <v>26</v>
      </c>
      <c r="F52" t="s">
        <v>52</v>
      </c>
      <c r="G52" t="s">
        <v>53</v>
      </c>
      <c r="H52" t="s">
        <v>53</v>
      </c>
      <c r="I52" t="s">
        <v>249</v>
      </c>
      <c r="J52" t="s">
        <v>393</v>
      </c>
      <c r="K52" t="s">
        <v>191</v>
      </c>
      <c r="L52" s="47">
        <v>45670</v>
      </c>
      <c r="M52" s="47">
        <v>45837</v>
      </c>
      <c r="N52" s="47">
        <v>45759</v>
      </c>
      <c r="O52">
        <v>4.7800000000000002E-2</v>
      </c>
      <c r="P52" s="47">
        <v>45478</v>
      </c>
      <c r="Q52">
        <v>192</v>
      </c>
      <c r="R52">
        <v>7.9826000000000006</v>
      </c>
      <c r="S52">
        <v>159.01740000000001</v>
      </c>
      <c r="T52">
        <v>-78</v>
      </c>
      <c r="U52">
        <v>167</v>
      </c>
      <c r="V52">
        <v>46</v>
      </c>
      <c r="W52">
        <v>2.9187755059895788</v>
      </c>
      <c r="AD52" s="95">
        <f t="shared" si="2"/>
        <v>0.13951746918630187</v>
      </c>
      <c r="AF52" t="s">
        <v>89</v>
      </c>
      <c r="AG52" t="s">
        <v>98</v>
      </c>
      <c r="AH52">
        <v>475</v>
      </c>
    </row>
    <row r="53" spans="4:46" x14ac:dyDescent="0.25">
      <c r="D53" t="s">
        <v>255</v>
      </c>
      <c r="E53" t="s">
        <v>26</v>
      </c>
      <c r="F53" t="s">
        <v>52</v>
      </c>
      <c r="G53" t="s">
        <v>58</v>
      </c>
      <c r="H53" t="s">
        <v>59</v>
      </c>
      <c r="I53" t="s">
        <v>250</v>
      </c>
      <c r="J53" t="s">
        <v>393</v>
      </c>
      <c r="K53" t="s">
        <v>191</v>
      </c>
      <c r="L53" s="47">
        <v>45698</v>
      </c>
      <c r="M53" s="47">
        <v>45788</v>
      </c>
      <c r="N53" s="47">
        <v>45759</v>
      </c>
      <c r="O53">
        <v>0.21909999999999999</v>
      </c>
      <c r="P53" s="47">
        <v>45478</v>
      </c>
      <c r="Q53">
        <v>220</v>
      </c>
      <c r="R53">
        <v>19.718999999999998</v>
      </c>
      <c r="S53">
        <v>70.281000000000006</v>
      </c>
      <c r="T53">
        <v>-29</v>
      </c>
      <c r="U53">
        <v>90</v>
      </c>
      <c r="V53">
        <v>-4</v>
      </c>
      <c r="W53">
        <v>0.7163956909384217</v>
      </c>
      <c r="AD53" s="95">
        <f t="shared" si="2"/>
        <v>0.15696229588460819</v>
      </c>
      <c r="AF53" t="s">
        <v>89</v>
      </c>
      <c r="AG53" t="s">
        <v>93</v>
      </c>
      <c r="AH53">
        <v>122</v>
      </c>
    </row>
    <row r="54" spans="4:46" x14ac:dyDescent="0.25">
      <c r="D54" t="s">
        <v>255</v>
      </c>
      <c r="E54" t="s">
        <v>26</v>
      </c>
      <c r="F54" t="s">
        <v>52</v>
      </c>
      <c r="G54" t="s">
        <v>58</v>
      </c>
      <c r="H54" t="s">
        <v>60</v>
      </c>
      <c r="I54" t="s">
        <v>252</v>
      </c>
      <c r="J54" t="s">
        <v>393</v>
      </c>
      <c r="K54" t="s">
        <v>191</v>
      </c>
      <c r="L54" s="47">
        <v>45642</v>
      </c>
      <c r="M54" s="47">
        <v>45879</v>
      </c>
      <c r="N54" s="47">
        <v>45759</v>
      </c>
      <c r="O54">
        <v>0</v>
      </c>
      <c r="P54" s="47">
        <v>45478</v>
      </c>
      <c r="Q54">
        <v>164</v>
      </c>
      <c r="R54">
        <v>0</v>
      </c>
      <c r="S54">
        <v>237</v>
      </c>
      <c r="T54">
        <v>-120</v>
      </c>
      <c r="U54">
        <v>237</v>
      </c>
      <c r="V54">
        <v>88</v>
      </c>
      <c r="W54">
        <v>2.788276283922893</v>
      </c>
      <c r="AD54" s="95">
        <f t="shared" si="2"/>
        <v>0</v>
      </c>
      <c r="AF54" t="s">
        <v>89</v>
      </c>
      <c r="AG54" t="s">
        <v>105</v>
      </c>
      <c r="AH54">
        <v>123</v>
      </c>
    </row>
    <row r="55" spans="4:46" x14ac:dyDescent="0.25">
      <c r="D55" t="s">
        <v>89</v>
      </c>
      <c r="E55" t="s">
        <v>88</v>
      </c>
      <c r="F55" t="s">
        <v>118</v>
      </c>
      <c r="G55" t="s">
        <v>48</v>
      </c>
      <c r="H55" t="s">
        <v>102</v>
      </c>
      <c r="I55" t="s">
        <v>257</v>
      </c>
      <c r="J55" t="s">
        <v>393</v>
      </c>
      <c r="K55" t="s">
        <v>190</v>
      </c>
      <c r="L55" s="47">
        <v>45901</v>
      </c>
      <c r="M55" s="47">
        <v>45893</v>
      </c>
      <c r="N55" s="47">
        <v>45759</v>
      </c>
      <c r="O55">
        <v>0</v>
      </c>
      <c r="P55" s="47">
        <v>45505</v>
      </c>
      <c r="Q55">
        <v>396</v>
      </c>
      <c r="R55">
        <v>0</v>
      </c>
      <c r="S55">
        <v>-8</v>
      </c>
      <c r="T55">
        <v>-134</v>
      </c>
      <c r="U55">
        <v>-8</v>
      </c>
      <c r="V55">
        <v>102</v>
      </c>
      <c r="W55">
        <v>0.65729302337862683</v>
      </c>
      <c r="AD55" s="95">
        <f t="shared" si="2"/>
        <v>0</v>
      </c>
      <c r="AF55" t="s">
        <v>89</v>
      </c>
      <c r="AG55" t="s">
        <v>104</v>
      </c>
      <c r="AH55">
        <v>120</v>
      </c>
    </row>
    <row r="56" spans="4:46" x14ac:dyDescent="0.25">
      <c r="D56" t="s">
        <v>89</v>
      </c>
      <c r="E56" t="s">
        <v>88</v>
      </c>
      <c r="F56" t="s">
        <v>118</v>
      </c>
      <c r="G56" t="s">
        <v>48</v>
      </c>
      <c r="H56" t="s">
        <v>103</v>
      </c>
      <c r="I56" t="s">
        <v>258</v>
      </c>
      <c r="J56" t="s">
        <v>393</v>
      </c>
      <c r="K56" t="s">
        <v>190</v>
      </c>
      <c r="L56" s="47">
        <v>45901</v>
      </c>
      <c r="M56" s="47">
        <v>45930</v>
      </c>
      <c r="N56" s="47">
        <v>45759</v>
      </c>
      <c r="O56">
        <v>0</v>
      </c>
      <c r="P56" s="47">
        <v>45505</v>
      </c>
      <c r="Q56">
        <v>396</v>
      </c>
      <c r="R56">
        <v>0</v>
      </c>
      <c r="S56">
        <v>29</v>
      </c>
      <c r="T56">
        <v>-171</v>
      </c>
      <c r="U56">
        <v>29</v>
      </c>
      <c r="V56">
        <v>139</v>
      </c>
      <c r="W56">
        <v>2.2106399922458855</v>
      </c>
      <c r="AD56" s="95">
        <f t="shared" si="2"/>
        <v>0</v>
      </c>
      <c r="AF56" t="s">
        <v>89</v>
      </c>
      <c r="AG56" t="s">
        <v>115</v>
      </c>
      <c r="AH56">
        <v>53</v>
      </c>
    </row>
    <row r="57" spans="4:46" x14ac:dyDescent="0.25">
      <c r="D57" t="s">
        <v>89</v>
      </c>
      <c r="E57" t="s">
        <v>88</v>
      </c>
      <c r="F57" t="s">
        <v>118</v>
      </c>
      <c r="G57" t="s">
        <v>48</v>
      </c>
      <c r="H57" t="s">
        <v>98</v>
      </c>
      <c r="I57" t="s">
        <v>259</v>
      </c>
      <c r="J57" t="s">
        <v>393</v>
      </c>
      <c r="K57" t="s">
        <v>190</v>
      </c>
      <c r="L57" s="47">
        <v>45922</v>
      </c>
      <c r="M57" s="47">
        <v>45930</v>
      </c>
      <c r="N57" s="47">
        <v>45759</v>
      </c>
      <c r="O57">
        <v>0</v>
      </c>
      <c r="P57" s="47">
        <v>45505</v>
      </c>
      <c r="Q57">
        <v>417</v>
      </c>
      <c r="R57">
        <v>0</v>
      </c>
      <c r="S57">
        <v>8</v>
      </c>
      <c r="T57">
        <v>-171</v>
      </c>
      <c r="U57">
        <v>8</v>
      </c>
      <c r="V57">
        <v>139</v>
      </c>
      <c r="W57">
        <v>1.1429745636452144</v>
      </c>
      <c r="AD57" s="95">
        <f t="shared" si="2"/>
        <v>0</v>
      </c>
      <c r="AF57" t="s">
        <v>89</v>
      </c>
      <c r="AG57" t="s">
        <v>53</v>
      </c>
      <c r="AH57">
        <v>151</v>
      </c>
    </row>
    <row r="58" spans="4:46" x14ac:dyDescent="0.25">
      <c r="D58" t="s">
        <v>89</v>
      </c>
      <c r="E58" t="s">
        <v>88</v>
      </c>
      <c r="F58" t="s">
        <v>118</v>
      </c>
      <c r="G58" t="s">
        <v>48</v>
      </c>
      <c r="H58" t="s">
        <v>93</v>
      </c>
      <c r="I58" t="s">
        <v>260</v>
      </c>
      <c r="J58" t="s">
        <v>393</v>
      </c>
      <c r="K58" t="s">
        <v>190</v>
      </c>
      <c r="L58" s="47">
        <v>45845</v>
      </c>
      <c r="M58" s="47">
        <v>45865</v>
      </c>
      <c r="N58" s="47">
        <v>45759</v>
      </c>
      <c r="O58">
        <v>0</v>
      </c>
      <c r="P58" s="47">
        <v>45505</v>
      </c>
      <c r="Q58">
        <v>340</v>
      </c>
      <c r="R58">
        <v>0</v>
      </c>
      <c r="S58">
        <v>20</v>
      </c>
      <c r="T58">
        <v>-106</v>
      </c>
      <c r="U58">
        <v>20</v>
      </c>
      <c r="V58">
        <v>74</v>
      </c>
      <c r="W58">
        <v>1.3021928291029847</v>
      </c>
      <c r="AD58" s="95">
        <f t="shared" si="2"/>
        <v>0</v>
      </c>
      <c r="AF58" t="s">
        <v>89</v>
      </c>
      <c r="AG58" t="s">
        <v>91</v>
      </c>
      <c r="AH58">
        <v>151</v>
      </c>
    </row>
    <row r="59" spans="4:46" x14ac:dyDescent="0.25">
      <c r="D59" t="s">
        <v>89</v>
      </c>
      <c r="E59" t="s">
        <v>88</v>
      </c>
      <c r="F59" t="s">
        <v>118</v>
      </c>
      <c r="G59" t="s">
        <v>48</v>
      </c>
      <c r="H59" t="s">
        <v>105</v>
      </c>
      <c r="I59" t="s">
        <v>261</v>
      </c>
      <c r="J59" t="s">
        <v>393</v>
      </c>
      <c r="K59" t="s">
        <v>191</v>
      </c>
      <c r="L59" s="47">
        <v>45838</v>
      </c>
      <c r="M59" s="47">
        <v>45851</v>
      </c>
      <c r="N59" s="47">
        <v>45759</v>
      </c>
      <c r="O59">
        <v>0</v>
      </c>
      <c r="P59" s="47">
        <v>45505</v>
      </c>
      <c r="Q59">
        <v>333</v>
      </c>
      <c r="R59">
        <v>0</v>
      </c>
      <c r="S59">
        <v>13</v>
      </c>
      <c r="T59">
        <v>-92</v>
      </c>
      <c r="U59">
        <v>13</v>
      </c>
      <c r="V59">
        <v>60</v>
      </c>
      <c r="W59">
        <v>0.45616355925610708</v>
      </c>
      <c r="AD59" s="95">
        <f t="shared" si="2"/>
        <v>0</v>
      </c>
      <c r="AF59" t="s">
        <v>89</v>
      </c>
      <c r="AG59" t="s">
        <v>92</v>
      </c>
      <c r="AH59">
        <v>604</v>
      </c>
    </row>
    <row r="60" spans="4:46" x14ac:dyDescent="0.25">
      <c r="D60" t="s">
        <v>89</v>
      </c>
      <c r="E60" t="s">
        <v>88</v>
      </c>
      <c r="F60" t="s">
        <v>118</v>
      </c>
      <c r="G60" t="s">
        <v>48</v>
      </c>
      <c r="H60" t="s">
        <v>104</v>
      </c>
      <c r="I60" t="s">
        <v>262</v>
      </c>
      <c r="J60" t="s">
        <v>393</v>
      </c>
      <c r="K60" t="s">
        <v>191</v>
      </c>
      <c r="L60" s="47">
        <v>45845</v>
      </c>
      <c r="M60" s="47">
        <v>45872</v>
      </c>
      <c r="N60" s="47">
        <v>45759</v>
      </c>
      <c r="O60">
        <v>0</v>
      </c>
      <c r="P60" s="47">
        <v>45505</v>
      </c>
      <c r="Q60">
        <v>340</v>
      </c>
      <c r="R60">
        <v>0</v>
      </c>
      <c r="S60">
        <v>27</v>
      </c>
      <c r="T60">
        <v>-113</v>
      </c>
      <c r="U60">
        <v>27</v>
      </c>
      <c r="V60">
        <v>81</v>
      </c>
      <c r="W60">
        <v>0.83220228058553414</v>
      </c>
      <c r="AD60" s="95">
        <f t="shared" si="2"/>
        <v>0</v>
      </c>
      <c r="AF60" t="s">
        <v>89</v>
      </c>
      <c r="AG60" t="s">
        <v>96</v>
      </c>
      <c r="AH60">
        <v>32</v>
      </c>
    </row>
    <row r="61" spans="4:46" x14ac:dyDescent="0.25">
      <c r="D61" t="s">
        <v>89</v>
      </c>
      <c r="E61" t="s">
        <v>88</v>
      </c>
      <c r="F61" t="s">
        <v>118</v>
      </c>
      <c r="G61" t="s">
        <v>48</v>
      </c>
      <c r="H61" t="s">
        <v>91</v>
      </c>
      <c r="I61" t="s">
        <v>263</v>
      </c>
      <c r="J61" t="s">
        <v>6</v>
      </c>
      <c r="K61" t="s">
        <v>188</v>
      </c>
      <c r="L61" s="47">
        <v>45516</v>
      </c>
      <c r="M61" s="47">
        <v>45942</v>
      </c>
      <c r="N61" s="47">
        <v>45759</v>
      </c>
      <c r="O61" s="52">
        <v>1</v>
      </c>
      <c r="P61" s="47">
        <v>45505</v>
      </c>
      <c r="Q61">
        <v>11</v>
      </c>
      <c r="R61">
        <v>426</v>
      </c>
      <c r="S61">
        <v>0</v>
      </c>
      <c r="T61">
        <v>-183</v>
      </c>
      <c r="U61">
        <v>426</v>
      </c>
      <c r="V61">
        <v>0</v>
      </c>
      <c r="W61">
        <v>0</v>
      </c>
      <c r="AD61" s="95">
        <f t="shared" si="2"/>
        <v>0</v>
      </c>
      <c r="AF61" t="s">
        <v>89</v>
      </c>
      <c r="AG61" t="s">
        <v>111</v>
      </c>
      <c r="AH61">
        <v>513</v>
      </c>
    </row>
    <row r="62" spans="4:46" x14ac:dyDescent="0.25">
      <c r="D62" t="s">
        <v>89</v>
      </c>
      <c r="E62" t="s">
        <v>88</v>
      </c>
      <c r="F62" t="s">
        <v>118</v>
      </c>
      <c r="G62" t="s">
        <v>48</v>
      </c>
      <c r="H62" t="s">
        <v>92</v>
      </c>
      <c r="I62" t="s">
        <v>264</v>
      </c>
      <c r="J62" t="s">
        <v>393</v>
      </c>
      <c r="K62" t="s">
        <v>191</v>
      </c>
      <c r="L62" s="47">
        <v>45516</v>
      </c>
      <c r="M62" s="47">
        <v>45942</v>
      </c>
      <c r="N62" s="47">
        <v>45759</v>
      </c>
      <c r="O62" s="52">
        <v>0</v>
      </c>
      <c r="P62" s="47">
        <v>45505</v>
      </c>
      <c r="Q62">
        <v>11</v>
      </c>
      <c r="R62">
        <v>0</v>
      </c>
      <c r="S62">
        <v>426</v>
      </c>
      <c r="T62">
        <v>-183</v>
      </c>
      <c r="U62">
        <v>426</v>
      </c>
      <c r="V62">
        <v>151</v>
      </c>
      <c r="W62">
        <v>0</v>
      </c>
      <c r="AD62" s="95">
        <f t="shared" si="2"/>
        <v>0</v>
      </c>
      <c r="AF62" t="s">
        <v>89</v>
      </c>
      <c r="AG62" t="s">
        <v>97</v>
      </c>
      <c r="AH62">
        <v>366</v>
      </c>
    </row>
    <row r="63" spans="4:46" x14ac:dyDescent="0.25">
      <c r="D63" t="s">
        <v>89</v>
      </c>
      <c r="E63" t="s">
        <v>88</v>
      </c>
      <c r="F63" t="s">
        <v>118</v>
      </c>
      <c r="G63" t="s">
        <v>48</v>
      </c>
      <c r="H63" t="s">
        <v>97</v>
      </c>
      <c r="I63" t="s">
        <v>265</v>
      </c>
      <c r="J63" t="s">
        <v>393</v>
      </c>
      <c r="K63" t="s">
        <v>190</v>
      </c>
      <c r="L63" s="47">
        <v>45894</v>
      </c>
      <c r="M63" s="47">
        <v>45914</v>
      </c>
      <c r="N63" s="47">
        <v>45759</v>
      </c>
      <c r="O63">
        <v>0</v>
      </c>
      <c r="P63" s="47">
        <v>45505</v>
      </c>
      <c r="Q63">
        <v>389</v>
      </c>
      <c r="R63">
        <v>0</v>
      </c>
      <c r="S63">
        <v>20</v>
      </c>
      <c r="T63">
        <v>-155</v>
      </c>
      <c r="U63">
        <v>20</v>
      </c>
      <c r="V63">
        <v>123</v>
      </c>
      <c r="W63">
        <v>0.86888955106354271</v>
      </c>
      <c r="AD63" s="95">
        <f t="shared" si="2"/>
        <v>0</v>
      </c>
      <c r="AF63" t="s">
        <v>89</v>
      </c>
      <c r="AG63" t="s">
        <v>94</v>
      </c>
      <c r="AH63">
        <v>431</v>
      </c>
    </row>
    <row r="64" spans="4:46" x14ac:dyDescent="0.25">
      <c r="D64" t="s">
        <v>89</v>
      </c>
      <c r="E64" t="s">
        <v>88</v>
      </c>
      <c r="F64" t="s">
        <v>118</v>
      </c>
      <c r="G64" t="s">
        <v>48</v>
      </c>
      <c r="H64" t="s">
        <v>94</v>
      </c>
      <c r="I64" t="s">
        <v>266</v>
      </c>
      <c r="J64" t="s">
        <v>393</v>
      </c>
      <c r="K64" t="s">
        <v>190</v>
      </c>
      <c r="L64" s="47">
        <v>45901</v>
      </c>
      <c r="M64" s="47">
        <v>45930</v>
      </c>
      <c r="N64" s="47">
        <v>45759</v>
      </c>
      <c r="O64">
        <v>0</v>
      </c>
      <c r="P64" s="47">
        <v>45505</v>
      </c>
      <c r="Q64">
        <v>396</v>
      </c>
      <c r="R64">
        <v>0</v>
      </c>
      <c r="S64">
        <v>29</v>
      </c>
      <c r="T64">
        <v>-171</v>
      </c>
      <c r="U64">
        <v>29</v>
      </c>
      <c r="V64">
        <v>139</v>
      </c>
      <c r="W64">
        <v>1.9101722387327178</v>
      </c>
      <c r="AD64" s="95">
        <f t="shared" si="2"/>
        <v>0</v>
      </c>
      <c r="AF64" t="s">
        <v>89</v>
      </c>
      <c r="AG64" t="s">
        <v>109</v>
      </c>
      <c r="AH64">
        <v>167</v>
      </c>
    </row>
    <row r="65" spans="4:34" x14ac:dyDescent="0.25">
      <c r="D65" t="s">
        <v>89</v>
      </c>
      <c r="E65" t="s">
        <v>88</v>
      </c>
      <c r="F65" t="s">
        <v>118</v>
      </c>
      <c r="G65" t="s">
        <v>48</v>
      </c>
      <c r="H65" t="s">
        <v>100</v>
      </c>
      <c r="I65" t="s">
        <v>267</v>
      </c>
      <c r="J65" t="s">
        <v>393</v>
      </c>
      <c r="K65" t="s">
        <v>187</v>
      </c>
      <c r="L65" s="47">
        <v>45516</v>
      </c>
      <c r="M65" s="47">
        <v>45942</v>
      </c>
      <c r="N65" s="47">
        <v>45759</v>
      </c>
      <c r="O65">
        <v>0</v>
      </c>
      <c r="P65" s="47">
        <v>45505</v>
      </c>
      <c r="Q65">
        <v>11</v>
      </c>
      <c r="R65">
        <v>0</v>
      </c>
      <c r="S65">
        <v>426</v>
      </c>
      <c r="T65">
        <v>-183</v>
      </c>
      <c r="U65">
        <v>426</v>
      </c>
      <c r="V65">
        <v>151</v>
      </c>
      <c r="W65">
        <v>0</v>
      </c>
      <c r="AD65" s="95">
        <f t="shared" si="2"/>
        <v>0</v>
      </c>
      <c r="AF65" t="s">
        <v>89</v>
      </c>
      <c r="AG65" t="s">
        <v>100</v>
      </c>
      <c r="AH65">
        <v>604</v>
      </c>
    </row>
    <row r="66" spans="4:34" x14ac:dyDescent="0.25">
      <c r="D66" t="s">
        <v>89</v>
      </c>
      <c r="E66" t="s">
        <v>88</v>
      </c>
      <c r="F66" t="s">
        <v>118</v>
      </c>
      <c r="G66" t="s">
        <v>48</v>
      </c>
      <c r="H66" t="s">
        <v>107</v>
      </c>
      <c r="I66" t="s">
        <v>268</v>
      </c>
      <c r="J66" t="s">
        <v>393</v>
      </c>
      <c r="K66" t="s">
        <v>191</v>
      </c>
      <c r="L66" s="47">
        <v>45845</v>
      </c>
      <c r="M66" s="47">
        <v>45858</v>
      </c>
      <c r="N66" s="47">
        <v>45759</v>
      </c>
      <c r="O66">
        <v>0</v>
      </c>
      <c r="P66" s="47">
        <v>45505</v>
      </c>
      <c r="Q66">
        <v>340</v>
      </c>
      <c r="R66">
        <v>0</v>
      </c>
      <c r="S66">
        <v>13</v>
      </c>
      <c r="T66">
        <v>-99</v>
      </c>
      <c r="U66">
        <v>13</v>
      </c>
      <c r="V66">
        <v>67</v>
      </c>
      <c r="W66">
        <v>2.3615133681493417</v>
      </c>
      <c r="AD66" s="95">
        <f t="shared" si="2"/>
        <v>0</v>
      </c>
      <c r="AF66" t="s">
        <v>89</v>
      </c>
      <c r="AG66" t="s">
        <v>107</v>
      </c>
      <c r="AH66">
        <v>268</v>
      </c>
    </row>
    <row r="67" spans="4:34" x14ac:dyDescent="0.25">
      <c r="D67" t="s">
        <v>89</v>
      </c>
      <c r="E67" t="s">
        <v>88</v>
      </c>
      <c r="F67" t="s">
        <v>118</v>
      </c>
      <c r="G67" t="s">
        <v>48</v>
      </c>
      <c r="H67" t="s">
        <v>101</v>
      </c>
      <c r="I67" t="s">
        <v>269</v>
      </c>
      <c r="J67" t="s">
        <v>393</v>
      </c>
      <c r="K67" t="s">
        <v>190</v>
      </c>
      <c r="L67" s="47">
        <v>45866</v>
      </c>
      <c r="M67" s="47">
        <v>45893</v>
      </c>
      <c r="N67" s="47">
        <v>45759</v>
      </c>
      <c r="O67">
        <v>0</v>
      </c>
      <c r="P67" s="47">
        <v>45505</v>
      </c>
      <c r="Q67">
        <v>361</v>
      </c>
      <c r="R67">
        <v>0</v>
      </c>
      <c r="S67">
        <v>27</v>
      </c>
      <c r="T67">
        <v>-134</v>
      </c>
      <c r="U67">
        <v>27</v>
      </c>
      <c r="V67">
        <v>102</v>
      </c>
      <c r="W67">
        <v>1.1353862689916343</v>
      </c>
      <c r="AD67" s="95">
        <f t="shared" si="2"/>
        <v>0</v>
      </c>
      <c r="AF67" t="s">
        <v>89</v>
      </c>
      <c r="AG67" t="s">
        <v>112</v>
      </c>
      <c r="AH67">
        <v>604</v>
      </c>
    </row>
    <row r="68" spans="4:34" x14ac:dyDescent="0.25">
      <c r="D68" t="s">
        <v>89</v>
      </c>
      <c r="E68" t="s">
        <v>88</v>
      </c>
      <c r="F68" t="s">
        <v>118</v>
      </c>
      <c r="G68" t="s">
        <v>48</v>
      </c>
      <c r="H68" t="s">
        <v>106</v>
      </c>
      <c r="I68" t="s">
        <v>270</v>
      </c>
      <c r="J68" t="s">
        <v>393</v>
      </c>
      <c r="K68" t="s">
        <v>190</v>
      </c>
      <c r="L68" s="47">
        <v>45824</v>
      </c>
      <c r="M68" s="47">
        <v>45837</v>
      </c>
      <c r="N68" s="47">
        <v>45759</v>
      </c>
      <c r="O68">
        <v>0</v>
      </c>
      <c r="P68" s="47">
        <v>45505</v>
      </c>
      <c r="Q68">
        <v>319</v>
      </c>
      <c r="R68">
        <v>0</v>
      </c>
      <c r="S68">
        <v>13</v>
      </c>
      <c r="T68">
        <v>-78</v>
      </c>
      <c r="U68">
        <v>13</v>
      </c>
      <c r="V68">
        <v>46</v>
      </c>
      <c r="W68">
        <v>0.94089880391742786</v>
      </c>
      <c r="AD68" s="95">
        <f t="shared" si="2"/>
        <v>0</v>
      </c>
      <c r="AF68" t="s">
        <v>89</v>
      </c>
      <c r="AG68" t="s">
        <v>101</v>
      </c>
      <c r="AH68">
        <v>236</v>
      </c>
    </row>
    <row r="69" spans="4:34" x14ac:dyDescent="0.25">
      <c r="D69" t="s">
        <v>89</v>
      </c>
      <c r="E69" t="s">
        <v>88</v>
      </c>
      <c r="F69" t="s">
        <v>118</v>
      </c>
      <c r="G69" t="s">
        <v>48</v>
      </c>
      <c r="H69" t="s">
        <v>99</v>
      </c>
      <c r="I69" t="s">
        <v>271</v>
      </c>
      <c r="J69" t="s">
        <v>393</v>
      </c>
      <c r="K69" t="s">
        <v>190</v>
      </c>
      <c r="L69" s="47">
        <v>45880</v>
      </c>
      <c r="M69" s="47">
        <v>45900</v>
      </c>
      <c r="N69" s="47">
        <v>45759</v>
      </c>
      <c r="O69">
        <v>0</v>
      </c>
      <c r="P69" s="47">
        <v>45505</v>
      </c>
      <c r="Q69">
        <v>375</v>
      </c>
      <c r="R69">
        <v>0</v>
      </c>
      <c r="S69">
        <v>20</v>
      </c>
      <c r="T69">
        <v>-141</v>
      </c>
      <c r="U69">
        <v>20</v>
      </c>
      <c r="V69">
        <v>109</v>
      </c>
      <c r="W69">
        <v>1.2772542166873568</v>
      </c>
      <c r="AD69" s="95">
        <f t="shared" ref="AD69:AD100" si="3">IFERROR(W69*O69,"")</f>
        <v>0</v>
      </c>
      <c r="AF69" t="s">
        <v>89</v>
      </c>
      <c r="AG69" t="s">
        <v>108</v>
      </c>
      <c r="AH69">
        <v>197</v>
      </c>
    </row>
    <row r="70" spans="4:34" x14ac:dyDescent="0.25">
      <c r="D70" t="s">
        <v>89</v>
      </c>
      <c r="E70" t="s">
        <v>88</v>
      </c>
      <c r="F70" t="s">
        <v>118</v>
      </c>
      <c r="G70" t="s">
        <v>110</v>
      </c>
      <c r="H70" t="s">
        <v>111</v>
      </c>
      <c r="I70" t="s">
        <v>272</v>
      </c>
      <c r="J70" t="s">
        <v>393</v>
      </c>
      <c r="K70" t="s">
        <v>187</v>
      </c>
      <c r="L70" s="47">
        <v>45516</v>
      </c>
      <c r="M70" s="47">
        <v>45942</v>
      </c>
      <c r="N70" s="47">
        <v>45759</v>
      </c>
      <c r="O70">
        <v>0</v>
      </c>
      <c r="P70" s="47">
        <v>45505</v>
      </c>
      <c r="Q70">
        <v>11</v>
      </c>
      <c r="R70">
        <v>0</v>
      </c>
      <c r="S70">
        <v>426</v>
      </c>
      <c r="T70">
        <v>-183</v>
      </c>
      <c r="U70">
        <v>426</v>
      </c>
      <c r="V70">
        <v>151</v>
      </c>
      <c r="W70">
        <v>0</v>
      </c>
      <c r="AD70" s="95">
        <f t="shared" si="3"/>
        <v>0</v>
      </c>
      <c r="AF70" t="s">
        <v>89</v>
      </c>
      <c r="AG70" t="s">
        <v>113</v>
      </c>
      <c r="AH70">
        <v>480</v>
      </c>
    </row>
    <row r="71" spans="4:34" x14ac:dyDescent="0.25">
      <c r="D71" t="s">
        <v>89</v>
      </c>
      <c r="E71" t="s">
        <v>88</v>
      </c>
      <c r="F71" t="s">
        <v>118</v>
      </c>
      <c r="G71" t="s">
        <v>110</v>
      </c>
      <c r="H71" t="s">
        <v>112</v>
      </c>
      <c r="I71" t="s">
        <v>273</v>
      </c>
      <c r="J71" t="s">
        <v>393</v>
      </c>
      <c r="K71" t="s">
        <v>187</v>
      </c>
      <c r="L71" s="47">
        <v>45516</v>
      </c>
      <c r="M71" s="47">
        <v>45942</v>
      </c>
      <c r="N71" s="47">
        <v>45759</v>
      </c>
      <c r="O71">
        <v>0</v>
      </c>
      <c r="P71" s="47">
        <v>45505</v>
      </c>
      <c r="Q71">
        <v>11</v>
      </c>
      <c r="R71">
        <v>0</v>
      </c>
      <c r="S71">
        <v>426</v>
      </c>
      <c r="T71">
        <v>-183</v>
      </c>
      <c r="U71">
        <v>426</v>
      </c>
      <c r="V71">
        <v>151</v>
      </c>
      <c r="W71">
        <v>0</v>
      </c>
      <c r="AD71" s="95">
        <f t="shared" si="3"/>
        <v>0</v>
      </c>
      <c r="AF71" t="s">
        <v>89</v>
      </c>
      <c r="AG71" t="s">
        <v>95</v>
      </c>
      <c r="AH71">
        <v>22</v>
      </c>
    </row>
    <row r="72" spans="4:34" x14ac:dyDescent="0.25">
      <c r="D72" t="s">
        <v>89</v>
      </c>
      <c r="E72" t="s">
        <v>88</v>
      </c>
      <c r="F72" t="s">
        <v>118</v>
      </c>
      <c r="G72" t="s">
        <v>110</v>
      </c>
      <c r="H72" t="s">
        <v>113</v>
      </c>
      <c r="I72" t="s">
        <v>274</v>
      </c>
      <c r="J72" t="s">
        <v>393</v>
      </c>
      <c r="K72" t="s">
        <v>191</v>
      </c>
      <c r="L72" s="47">
        <v>45901</v>
      </c>
      <c r="M72" s="47">
        <v>45921</v>
      </c>
      <c r="N72" s="47">
        <v>45759</v>
      </c>
      <c r="O72">
        <v>0</v>
      </c>
      <c r="P72" s="47">
        <v>45505</v>
      </c>
      <c r="Q72">
        <v>396</v>
      </c>
      <c r="R72">
        <v>0</v>
      </c>
      <c r="S72">
        <v>20</v>
      </c>
      <c r="T72">
        <v>-162</v>
      </c>
      <c r="U72">
        <v>20</v>
      </c>
      <c r="V72">
        <v>130</v>
      </c>
      <c r="W72">
        <v>1.1364470150796924</v>
      </c>
      <c r="AD72" s="95">
        <f t="shared" si="3"/>
        <v>0</v>
      </c>
      <c r="AF72" t="s">
        <v>89</v>
      </c>
      <c r="AG72" t="s">
        <v>117</v>
      </c>
      <c r="AH72">
        <v>25</v>
      </c>
    </row>
    <row r="73" spans="4:34" x14ac:dyDescent="0.25">
      <c r="D73" t="s">
        <v>89</v>
      </c>
      <c r="E73" t="s">
        <v>88</v>
      </c>
      <c r="F73" t="s">
        <v>24</v>
      </c>
      <c r="G73" t="s">
        <v>48</v>
      </c>
      <c r="H73" t="s">
        <v>102</v>
      </c>
      <c r="I73" t="s">
        <v>275</v>
      </c>
      <c r="J73" t="s">
        <v>393</v>
      </c>
      <c r="K73" t="s">
        <v>187</v>
      </c>
      <c r="L73" s="47">
        <v>45845</v>
      </c>
      <c r="M73" s="47">
        <v>45808</v>
      </c>
      <c r="N73" s="47">
        <v>45759</v>
      </c>
      <c r="O73">
        <v>0.12518899999999999</v>
      </c>
      <c r="P73" s="47">
        <v>45505</v>
      </c>
      <c r="Q73">
        <v>340</v>
      </c>
      <c r="R73">
        <v>-4.6319929999999996</v>
      </c>
      <c r="S73">
        <v>-32.368006999999999</v>
      </c>
      <c r="T73">
        <v>-49</v>
      </c>
      <c r="U73">
        <v>-37</v>
      </c>
      <c r="V73">
        <v>17</v>
      </c>
      <c r="W73">
        <v>2.1434231234710972</v>
      </c>
      <c r="AD73" s="95">
        <f t="shared" si="3"/>
        <v>0.26833299740422317</v>
      </c>
      <c r="AF73" t="s">
        <v>89</v>
      </c>
      <c r="AG73" t="s">
        <v>116</v>
      </c>
      <c r="AH73">
        <v>25</v>
      </c>
    </row>
    <row r="74" spans="4:34" x14ac:dyDescent="0.25">
      <c r="D74" t="s">
        <v>89</v>
      </c>
      <c r="E74" t="s">
        <v>88</v>
      </c>
      <c r="F74" t="s">
        <v>24</v>
      </c>
      <c r="G74" t="s">
        <v>48</v>
      </c>
      <c r="H74" t="s">
        <v>103</v>
      </c>
      <c r="I74" t="s">
        <v>276</v>
      </c>
      <c r="J74" t="s">
        <v>393</v>
      </c>
      <c r="K74" t="s">
        <v>190</v>
      </c>
      <c r="L74" s="47">
        <v>45838</v>
      </c>
      <c r="M74" s="47">
        <v>45907</v>
      </c>
      <c r="N74" s="47">
        <v>45759</v>
      </c>
      <c r="O74">
        <v>0</v>
      </c>
      <c r="P74" s="47">
        <v>45505</v>
      </c>
      <c r="Q74">
        <v>333</v>
      </c>
      <c r="R74">
        <v>0</v>
      </c>
      <c r="S74">
        <v>69</v>
      </c>
      <c r="T74">
        <v>-148</v>
      </c>
      <c r="U74">
        <v>69</v>
      </c>
      <c r="V74">
        <v>116</v>
      </c>
      <c r="W74">
        <v>7.1455552805644906</v>
      </c>
      <c r="AD74" s="95">
        <f t="shared" si="3"/>
        <v>0</v>
      </c>
      <c r="AF74" t="s">
        <v>89</v>
      </c>
      <c r="AG74" t="s">
        <v>106</v>
      </c>
      <c r="AH74">
        <v>180</v>
      </c>
    </row>
    <row r="75" spans="4:34" x14ac:dyDescent="0.25">
      <c r="D75" t="s">
        <v>89</v>
      </c>
      <c r="E75" t="s">
        <v>88</v>
      </c>
      <c r="F75" t="s">
        <v>24</v>
      </c>
      <c r="G75" t="s">
        <v>48</v>
      </c>
      <c r="H75" t="s">
        <v>98</v>
      </c>
      <c r="I75" t="s">
        <v>277</v>
      </c>
      <c r="J75" t="s">
        <v>393</v>
      </c>
      <c r="K75" t="s">
        <v>190</v>
      </c>
      <c r="L75" s="47">
        <v>45845</v>
      </c>
      <c r="M75" s="47">
        <v>45930</v>
      </c>
      <c r="N75" s="47">
        <v>45759</v>
      </c>
      <c r="O75">
        <v>0</v>
      </c>
      <c r="P75" s="47">
        <v>45505</v>
      </c>
      <c r="Q75">
        <v>340</v>
      </c>
      <c r="R75">
        <v>0</v>
      </c>
      <c r="S75">
        <v>85</v>
      </c>
      <c r="T75">
        <v>-171</v>
      </c>
      <c r="U75">
        <v>85</v>
      </c>
      <c r="V75">
        <v>139</v>
      </c>
      <c r="W75">
        <v>2.1434231234710972</v>
      </c>
      <c r="AD75" s="95">
        <f t="shared" si="3"/>
        <v>0</v>
      </c>
      <c r="AF75" t="s">
        <v>89</v>
      </c>
      <c r="AG75" t="s">
        <v>99</v>
      </c>
      <c r="AH75">
        <v>-95</v>
      </c>
    </row>
    <row r="76" spans="4:34" x14ac:dyDescent="0.25">
      <c r="D76" t="s">
        <v>89</v>
      </c>
      <c r="E76" t="s">
        <v>88</v>
      </c>
      <c r="F76" t="s">
        <v>24</v>
      </c>
      <c r="G76" t="s">
        <v>48</v>
      </c>
      <c r="H76" t="s">
        <v>93</v>
      </c>
      <c r="I76" t="s">
        <v>278</v>
      </c>
      <c r="J76" t="s">
        <v>393</v>
      </c>
      <c r="K76" t="s">
        <v>190</v>
      </c>
      <c r="L76" s="47">
        <v>45796</v>
      </c>
      <c r="M76" s="47">
        <v>45814</v>
      </c>
      <c r="N76" s="47">
        <v>45759</v>
      </c>
      <c r="O76">
        <v>0</v>
      </c>
      <c r="P76" s="47">
        <v>45505</v>
      </c>
      <c r="Q76">
        <v>291</v>
      </c>
      <c r="R76">
        <v>0</v>
      </c>
      <c r="S76">
        <v>18</v>
      </c>
      <c r="T76">
        <v>-55</v>
      </c>
      <c r="U76">
        <v>18</v>
      </c>
      <c r="V76">
        <v>23</v>
      </c>
      <c r="W76">
        <v>2.6947696149272917</v>
      </c>
      <c r="AD76" s="95">
        <f t="shared" si="3"/>
        <v>0</v>
      </c>
    </row>
    <row r="77" spans="4:34" x14ac:dyDescent="0.25">
      <c r="D77" t="s">
        <v>89</v>
      </c>
      <c r="E77" t="s">
        <v>88</v>
      </c>
      <c r="F77" t="s">
        <v>24</v>
      </c>
      <c r="G77" t="s">
        <v>48</v>
      </c>
      <c r="H77" t="s">
        <v>105</v>
      </c>
      <c r="I77" t="s">
        <v>279</v>
      </c>
      <c r="J77" t="s">
        <v>393</v>
      </c>
      <c r="K77" t="s">
        <v>190</v>
      </c>
      <c r="L77" s="47">
        <v>45810</v>
      </c>
      <c r="M77" s="47">
        <v>45851</v>
      </c>
      <c r="N77" s="47">
        <v>45759</v>
      </c>
      <c r="O77">
        <v>0</v>
      </c>
      <c r="P77" s="47">
        <v>45505</v>
      </c>
      <c r="Q77">
        <v>305</v>
      </c>
      <c r="R77">
        <v>0</v>
      </c>
      <c r="S77">
        <v>41</v>
      </c>
      <c r="T77">
        <v>-92</v>
      </c>
      <c r="U77">
        <v>41</v>
      </c>
      <c r="V77">
        <v>60</v>
      </c>
      <c r="W77">
        <v>0.47544300629915759</v>
      </c>
      <c r="AD77" s="95">
        <f t="shared" si="3"/>
        <v>0</v>
      </c>
    </row>
    <row r="78" spans="4:34" x14ac:dyDescent="0.25">
      <c r="D78" t="s">
        <v>89</v>
      </c>
      <c r="E78" t="s">
        <v>88</v>
      </c>
      <c r="F78" t="s">
        <v>24</v>
      </c>
      <c r="G78" t="s">
        <v>48</v>
      </c>
      <c r="H78" t="s">
        <v>115</v>
      </c>
      <c r="I78" t="s">
        <v>280</v>
      </c>
      <c r="J78" t="s">
        <v>393</v>
      </c>
      <c r="K78" t="s">
        <v>190</v>
      </c>
      <c r="L78" s="47">
        <v>45831</v>
      </c>
      <c r="M78" s="47">
        <v>45844</v>
      </c>
      <c r="N78" s="47">
        <v>45759</v>
      </c>
      <c r="O78">
        <v>0</v>
      </c>
      <c r="P78" s="47">
        <v>45505</v>
      </c>
      <c r="Q78">
        <v>326</v>
      </c>
      <c r="R78">
        <v>0</v>
      </c>
      <c r="S78">
        <v>13</v>
      </c>
      <c r="T78">
        <v>-85</v>
      </c>
      <c r="U78">
        <v>13</v>
      </c>
      <c r="V78">
        <v>53</v>
      </c>
      <c r="W78">
        <v>0.3705846265159719</v>
      </c>
      <c r="AD78" s="95">
        <f t="shared" si="3"/>
        <v>0</v>
      </c>
    </row>
    <row r="79" spans="4:34" x14ac:dyDescent="0.25">
      <c r="D79" t="s">
        <v>89</v>
      </c>
      <c r="E79" t="s">
        <v>88</v>
      </c>
      <c r="F79" t="s">
        <v>24</v>
      </c>
      <c r="G79" t="s">
        <v>48</v>
      </c>
      <c r="H79" t="s">
        <v>91</v>
      </c>
      <c r="I79" t="s">
        <v>281</v>
      </c>
      <c r="J79" t="s">
        <v>6</v>
      </c>
      <c r="K79" t="s">
        <v>188</v>
      </c>
      <c r="L79" s="47">
        <v>45516</v>
      </c>
      <c r="M79" s="47">
        <v>45942</v>
      </c>
      <c r="N79" s="47">
        <v>45759</v>
      </c>
      <c r="O79" s="52">
        <v>1</v>
      </c>
      <c r="P79" s="47">
        <v>45505</v>
      </c>
      <c r="Q79">
        <v>11</v>
      </c>
      <c r="R79">
        <v>426</v>
      </c>
      <c r="S79">
        <v>0</v>
      </c>
      <c r="T79">
        <v>-183</v>
      </c>
      <c r="U79">
        <v>426</v>
      </c>
      <c r="V79">
        <v>0</v>
      </c>
      <c r="W79">
        <v>0</v>
      </c>
      <c r="AD79" s="95">
        <f t="shared" si="3"/>
        <v>0</v>
      </c>
    </row>
    <row r="80" spans="4:34" x14ac:dyDescent="0.25">
      <c r="D80" t="s">
        <v>89</v>
      </c>
      <c r="E80" t="s">
        <v>88</v>
      </c>
      <c r="F80" t="s">
        <v>24</v>
      </c>
      <c r="G80" t="s">
        <v>48</v>
      </c>
      <c r="H80" t="s">
        <v>92</v>
      </c>
      <c r="I80" t="s">
        <v>282</v>
      </c>
      <c r="J80" t="s">
        <v>393</v>
      </c>
      <c r="K80" t="s">
        <v>191</v>
      </c>
      <c r="L80" s="47">
        <v>45516</v>
      </c>
      <c r="M80" s="47">
        <v>45942</v>
      </c>
      <c r="N80" s="47">
        <v>45759</v>
      </c>
      <c r="O80" s="52">
        <v>0</v>
      </c>
      <c r="P80" s="47">
        <v>45505</v>
      </c>
      <c r="Q80">
        <v>11</v>
      </c>
      <c r="R80">
        <v>0</v>
      </c>
      <c r="S80">
        <v>426</v>
      </c>
      <c r="T80">
        <v>-183</v>
      </c>
      <c r="U80">
        <v>426</v>
      </c>
      <c r="V80">
        <v>151</v>
      </c>
      <c r="W80">
        <v>0</v>
      </c>
      <c r="AD80" s="95">
        <f t="shared" si="3"/>
        <v>0</v>
      </c>
    </row>
    <row r="81" spans="4:30" x14ac:dyDescent="0.25">
      <c r="D81" t="s">
        <v>89</v>
      </c>
      <c r="E81" t="s">
        <v>88</v>
      </c>
      <c r="F81" t="s">
        <v>24</v>
      </c>
      <c r="G81" t="s">
        <v>48</v>
      </c>
      <c r="H81" t="s">
        <v>97</v>
      </c>
      <c r="I81" t="s">
        <v>283</v>
      </c>
      <c r="J81" t="s">
        <v>393</v>
      </c>
      <c r="K81" t="s">
        <v>187</v>
      </c>
      <c r="L81" s="47">
        <v>45824</v>
      </c>
      <c r="M81" s="47">
        <v>45886</v>
      </c>
      <c r="N81" s="47">
        <v>45759</v>
      </c>
      <c r="O81">
        <v>0.173373</v>
      </c>
      <c r="P81" s="47">
        <v>45505</v>
      </c>
      <c r="Q81">
        <v>319</v>
      </c>
      <c r="R81">
        <v>10.749126</v>
      </c>
      <c r="S81">
        <v>51.250873999999996</v>
      </c>
      <c r="T81">
        <v>-127</v>
      </c>
      <c r="U81">
        <v>62</v>
      </c>
      <c r="V81">
        <v>95</v>
      </c>
      <c r="W81">
        <v>2.1250737260073151</v>
      </c>
      <c r="AD81" s="95">
        <f t="shared" si="3"/>
        <v>0.36843040709906627</v>
      </c>
    </row>
    <row r="82" spans="4:30" x14ac:dyDescent="0.25">
      <c r="D82" t="s">
        <v>89</v>
      </c>
      <c r="E82" t="s">
        <v>88</v>
      </c>
      <c r="F82" t="s">
        <v>24</v>
      </c>
      <c r="G82" t="s">
        <v>48</v>
      </c>
      <c r="H82" t="s">
        <v>94</v>
      </c>
      <c r="I82" t="s">
        <v>284</v>
      </c>
      <c r="J82" t="s">
        <v>393</v>
      </c>
      <c r="K82" t="s">
        <v>191</v>
      </c>
      <c r="L82" s="47">
        <v>45859</v>
      </c>
      <c r="M82" s="47">
        <v>45893</v>
      </c>
      <c r="N82" s="47">
        <v>45759</v>
      </c>
      <c r="O82">
        <v>0</v>
      </c>
      <c r="P82" s="47">
        <v>45505</v>
      </c>
      <c r="Q82">
        <v>354</v>
      </c>
      <c r="R82">
        <v>0</v>
      </c>
      <c r="S82">
        <v>34</v>
      </c>
      <c r="T82">
        <v>-134</v>
      </c>
      <c r="U82">
        <v>34</v>
      </c>
      <c r="V82">
        <v>102</v>
      </c>
      <c r="W82">
        <v>1.9262225609604624</v>
      </c>
      <c r="AD82" s="95">
        <f t="shared" si="3"/>
        <v>0</v>
      </c>
    </row>
    <row r="83" spans="4:30" x14ac:dyDescent="0.25">
      <c r="D83" t="s">
        <v>89</v>
      </c>
      <c r="E83" t="s">
        <v>88</v>
      </c>
      <c r="F83" t="s">
        <v>24</v>
      </c>
      <c r="G83" t="s">
        <v>48</v>
      </c>
      <c r="H83" t="s">
        <v>109</v>
      </c>
      <c r="I83" t="s">
        <v>285</v>
      </c>
      <c r="J83" t="s">
        <v>393</v>
      </c>
      <c r="K83" t="s">
        <v>187</v>
      </c>
      <c r="L83" s="47">
        <v>45824</v>
      </c>
      <c r="M83" s="47">
        <v>45858</v>
      </c>
      <c r="N83" s="47">
        <v>45759</v>
      </c>
      <c r="O83">
        <v>0</v>
      </c>
      <c r="P83" s="47">
        <v>45505</v>
      </c>
      <c r="Q83">
        <v>319</v>
      </c>
      <c r="R83">
        <v>0</v>
      </c>
      <c r="S83">
        <v>34</v>
      </c>
      <c r="T83">
        <v>-99</v>
      </c>
      <c r="U83">
        <v>34</v>
      </c>
      <c r="V83">
        <v>67</v>
      </c>
      <c r="W83">
        <v>0.45089754003550009</v>
      </c>
      <c r="AD83" s="95">
        <f t="shared" si="3"/>
        <v>0</v>
      </c>
    </row>
    <row r="84" spans="4:30" x14ac:dyDescent="0.25">
      <c r="D84" t="s">
        <v>89</v>
      </c>
      <c r="E84" t="s">
        <v>88</v>
      </c>
      <c r="F84" t="s">
        <v>24</v>
      </c>
      <c r="G84" t="s">
        <v>48</v>
      </c>
      <c r="H84" t="s">
        <v>100</v>
      </c>
      <c r="I84" t="s">
        <v>286</v>
      </c>
      <c r="J84" t="s">
        <v>393</v>
      </c>
      <c r="K84" t="s">
        <v>187</v>
      </c>
      <c r="L84" s="47">
        <v>45516</v>
      </c>
      <c r="M84" s="47">
        <v>45942</v>
      </c>
      <c r="N84" s="47">
        <v>45759</v>
      </c>
      <c r="O84" s="52">
        <v>0</v>
      </c>
      <c r="P84" s="47">
        <v>45505</v>
      </c>
      <c r="Q84">
        <v>11</v>
      </c>
      <c r="R84">
        <v>0</v>
      </c>
      <c r="S84">
        <v>426</v>
      </c>
      <c r="T84">
        <v>-183</v>
      </c>
      <c r="U84">
        <v>426</v>
      </c>
      <c r="V84">
        <v>151</v>
      </c>
      <c r="W84">
        <v>0</v>
      </c>
      <c r="AD84" s="95">
        <f t="shared" si="3"/>
        <v>0</v>
      </c>
    </row>
    <row r="85" spans="4:30" x14ac:dyDescent="0.25">
      <c r="D85" t="s">
        <v>89</v>
      </c>
      <c r="E85" t="s">
        <v>88</v>
      </c>
      <c r="F85" t="s">
        <v>24</v>
      </c>
      <c r="G85" t="s">
        <v>48</v>
      </c>
      <c r="H85" t="s">
        <v>107</v>
      </c>
      <c r="I85" t="s">
        <v>287</v>
      </c>
      <c r="J85" t="s">
        <v>393</v>
      </c>
      <c r="K85" t="s">
        <v>187</v>
      </c>
      <c r="L85" s="47">
        <v>45824</v>
      </c>
      <c r="M85" s="47">
        <v>45872</v>
      </c>
      <c r="N85" s="47">
        <v>45759</v>
      </c>
      <c r="O85">
        <v>0.143345</v>
      </c>
      <c r="P85" s="47">
        <v>45505</v>
      </c>
      <c r="Q85">
        <v>319</v>
      </c>
      <c r="R85">
        <v>6.88056</v>
      </c>
      <c r="S85">
        <v>41.119439999999997</v>
      </c>
      <c r="T85">
        <v>-113</v>
      </c>
      <c r="U85">
        <v>48</v>
      </c>
      <c r="V85">
        <v>81</v>
      </c>
      <c r="W85">
        <v>4.2091892986185098</v>
      </c>
      <c r="AD85" s="95">
        <f t="shared" si="3"/>
        <v>0.60336624001047023</v>
      </c>
    </row>
    <row r="86" spans="4:30" x14ac:dyDescent="0.25">
      <c r="D86" t="s">
        <v>89</v>
      </c>
      <c r="E86" t="s">
        <v>88</v>
      </c>
      <c r="F86" t="s">
        <v>24</v>
      </c>
      <c r="G86" t="s">
        <v>48</v>
      </c>
      <c r="H86" t="s">
        <v>101</v>
      </c>
      <c r="I86" t="s">
        <v>288</v>
      </c>
      <c r="J86" t="s">
        <v>393</v>
      </c>
      <c r="K86" t="s">
        <v>190</v>
      </c>
      <c r="L86" s="47">
        <v>45796</v>
      </c>
      <c r="M86" s="47">
        <v>45865</v>
      </c>
      <c r="N86" s="47">
        <v>45759</v>
      </c>
      <c r="O86">
        <v>0</v>
      </c>
      <c r="P86" s="47">
        <v>45505</v>
      </c>
      <c r="Q86">
        <v>291</v>
      </c>
      <c r="R86">
        <v>0</v>
      </c>
      <c r="S86">
        <v>69</v>
      </c>
      <c r="T86">
        <v>-106</v>
      </c>
      <c r="U86">
        <v>69</v>
      </c>
      <c r="V86">
        <v>74</v>
      </c>
      <c r="W86">
        <v>0.46782862216660642</v>
      </c>
      <c r="AD86" s="95">
        <f t="shared" si="3"/>
        <v>0</v>
      </c>
    </row>
    <row r="87" spans="4:30" x14ac:dyDescent="0.25">
      <c r="D87" t="s">
        <v>89</v>
      </c>
      <c r="E87" t="s">
        <v>88</v>
      </c>
      <c r="F87" t="s">
        <v>24</v>
      </c>
      <c r="G87" t="s">
        <v>48</v>
      </c>
      <c r="H87" t="s">
        <v>108</v>
      </c>
      <c r="I87" t="s">
        <v>289</v>
      </c>
      <c r="J87" t="s">
        <v>393</v>
      </c>
      <c r="K87" t="s">
        <v>190</v>
      </c>
      <c r="L87" s="47">
        <v>45838</v>
      </c>
      <c r="M87" s="47">
        <v>45900</v>
      </c>
      <c r="N87" s="47">
        <v>45759</v>
      </c>
      <c r="O87">
        <v>0</v>
      </c>
      <c r="P87" s="47">
        <v>45505</v>
      </c>
      <c r="Q87">
        <v>333</v>
      </c>
      <c r="R87">
        <v>0</v>
      </c>
      <c r="S87">
        <v>62</v>
      </c>
      <c r="T87">
        <v>-141</v>
      </c>
      <c r="U87">
        <v>62</v>
      </c>
      <c r="V87">
        <v>109</v>
      </c>
      <c r="W87">
        <v>0.66829826225735345</v>
      </c>
      <c r="AD87" s="95">
        <f t="shared" si="3"/>
        <v>0</v>
      </c>
    </row>
    <row r="88" spans="4:30" x14ac:dyDescent="0.25">
      <c r="D88" t="s">
        <v>89</v>
      </c>
      <c r="E88" t="s">
        <v>88</v>
      </c>
      <c r="F88" t="s">
        <v>24</v>
      </c>
      <c r="G88" t="s">
        <v>48</v>
      </c>
      <c r="H88" t="s">
        <v>106</v>
      </c>
      <c r="I88" t="s">
        <v>290</v>
      </c>
      <c r="J88" t="s">
        <v>393</v>
      </c>
      <c r="K88" t="s">
        <v>191</v>
      </c>
      <c r="L88" s="47">
        <v>45817</v>
      </c>
      <c r="M88" s="47">
        <v>45865</v>
      </c>
      <c r="N88" s="47">
        <v>45759</v>
      </c>
      <c r="O88">
        <v>0</v>
      </c>
      <c r="P88" s="47">
        <v>45505</v>
      </c>
      <c r="Q88">
        <v>312</v>
      </c>
      <c r="R88">
        <v>0</v>
      </c>
      <c r="S88">
        <v>48</v>
      </c>
      <c r="T88">
        <v>-106</v>
      </c>
      <c r="U88">
        <v>48</v>
      </c>
      <c r="V88">
        <v>74</v>
      </c>
      <c r="W88">
        <v>0.67906690555318538</v>
      </c>
      <c r="AD88" s="95">
        <f t="shared" si="3"/>
        <v>0</v>
      </c>
    </row>
    <row r="89" spans="4:30" x14ac:dyDescent="0.25">
      <c r="D89" t="s">
        <v>89</v>
      </c>
      <c r="E89" t="s">
        <v>88</v>
      </c>
      <c r="F89" t="s">
        <v>24</v>
      </c>
      <c r="G89" t="s">
        <v>48</v>
      </c>
      <c r="H89" t="s">
        <v>99</v>
      </c>
      <c r="I89" t="s">
        <v>291</v>
      </c>
      <c r="J89" t="s">
        <v>393</v>
      </c>
      <c r="K89" t="s">
        <v>190</v>
      </c>
      <c r="L89" s="47">
        <v>45831</v>
      </c>
      <c r="M89" s="47">
        <v>45514</v>
      </c>
      <c r="N89" s="47">
        <v>45759</v>
      </c>
      <c r="O89">
        <v>0</v>
      </c>
      <c r="P89" s="47">
        <v>45505</v>
      </c>
      <c r="Q89">
        <v>326</v>
      </c>
      <c r="R89">
        <v>0</v>
      </c>
      <c r="S89">
        <v>-317</v>
      </c>
      <c r="T89">
        <v>245</v>
      </c>
      <c r="U89">
        <v>-317</v>
      </c>
      <c r="V89">
        <v>-278</v>
      </c>
      <c r="W89">
        <v>2.2141421850391501</v>
      </c>
      <c r="AD89" s="95">
        <f t="shared" si="3"/>
        <v>0</v>
      </c>
    </row>
    <row r="90" spans="4:30" x14ac:dyDescent="0.25">
      <c r="D90" t="s">
        <v>89</v>
      </c>
      <c r="E90" t="s">
        <v>88</v>
      </c>
      <c r="F90" t="s">
        <v>24</v>
      </c>
      <c r="G90" t="s">
        <v>110</v>
      </c>
      <c r="H90" t="s">
        <v>111</v>
      </c>
      <c r="I90" t="s">
        <v>292</v>
      </c>
      <c r="J90" t="s">
        <v>393</v>
      </c>
      <c r="K90" t="s">
        <v>187</v>
      </c>
      <c r="L90" s="47">
        <v>45516</v>
      </c>
      <c r="M90" s="47">
        <v>45942</v>
      </c>
      <c r="N90" s="47">
        <v>45759</v>
      </c>
      <c r="O90">
        <v>0</v>
      </c>
      <c r="P90" s="47">
        <v>45505</v>
      </c>
      <c r="Q90">
        <v>11</v>
      </c>
      <c r="R90">
        <v>0</v>
      </c>
      <c r="S90">
        <v>426</v>
      </c>
      <c r="T90">
        <v>-183</v>
      </c>
      <c r="U90">
        <v>426</v>
      </c>
      <c r="V90">
        <v>151</v>
      </c>
      <c r="W90">
        <v>0</v>
      </c>
      <c r="AD90" s="95">
        <f t="shared" si="3"/>
        <v>0</v>
      </c>
    </row>
    <row r="91" spans="4:30" x14ac:dyDescent="0.25">
      <c r="D91" t="s">
        <v>89</v>
      </c>
      <c r="E91" t="s">
        <v>88</v>
      </c>
      <c r="F91" t="s">
        <v>24</v>
      </c>
      <c r="G91" t="s">
        <v>110</v>
      </c>
      <c r="H91" t="s">
        <v>112</v>
      </c>
      <c r="I91" t="s">
        <v>293</v>
      </c>
      <c r="J91" t="s">
        <v>393</v>
      </c>
      <c r="K91" t="s">
        <v>187</v>
      </c>
      <c r="L91" s="47">
        <v>45516</v>
      </c>
      <c r="M91" s="47">
        <v>45942</v>
      </c>
      <c r="N91" s="47">
        <v>45759</v>
      </c>
      <c r="O91">
        <v>0</v>
      </c>
      <c r="P91" s="47">
        <v>45505</v>
      </c>
      <c r="Q91">
        <v>11</v>
      </c>
      <c r="R91">
        <v>0</v>
      </c>
      <c r="S91">
        <v>426</v>
      </c>
      <c r="T91">
        <v>-183</v>
      </c>
      <c r="U91">
        <v>426</v>
      </c>
      <c r="V91">
        <v>151</v>
      </c>
      <c r="W91">
        <v>0</v>
      </c>
      <c r="AD91" s="95">
        <f t="shared" si="3"/>
        <v>0</v>
      </c>
    </row>
    <row r="92" spans="4:30" x14ac:dyDescent="0.25">
      <c r="D92" t="s">
        <v>89</v>
      </c>
      <c r="E92" t="s">
        <v>88</v>
      </c>
      <c r="F92" t="s">
        <v>24</v>
      </c>
      <c r="G92" t="s">
        <v>110</v>
      </c>
      <c r="H92" t="s">
        <v>113</v>
      </c>
      <c r="I92" t="s">
        <v>294</v>
      </c>
      <c r="J92" t="s">
        <v>393</v>
      </c>
      <c r="K92" t="s">
        <v>190</v>
      </c>
      <c r="L92" s="47">
        <v>45866</v>
      </c>
      <c r="M92" s="47">
        <v>45930</v>
      </c>
      <c r="N92" s="47">
        <v>45759</v>
      </c>
      <c r="O92">
        <v>0</v>
      </c>
      <c r="P92" s="47">
        <v>45505</v>
      </c>
      <c r="Q92">
        <v>361</v>
      </c>
      <c r="R92">
        <v>0</v>
      </c>
      <c r="S92">
        <v>64</v>
      </c>
      <c r="T92">
        <v>-171</v>
      </c>
      <c r="U92">
        <v>64</v>
      </c>
      <c r="V92">
        <v>139</v>
      </c>
      <c r="W92">
        <v>7.4012273158472057</v>
      </c>
      <c r="AD92" s="95">
        <f t="shared" si="3"/>
        <v>0</v>
      </c>
    </row>
    <row r="93" spans="4:30" x14ac:dyDescent="0.25">
      <c r="D93" t="s">
        <v>89</v>
      </c>
      <c r="E93" t="s">
        <v>88</v>
      </c>
      <c r="F93" t="s">
        <v>25</v>
      </c>
      <c r="G93" t="s">
        <v>48</v>
      </c>
      <c r="H93" t="s">
        <v>102</v>
      </c>
      <c r="I93" t="s">
        <v>295</v>
      </c>
      <c r="J93" t="s">
        <v>393</v>
      </c>
      <c r="K93" t="s">
        <v>190</v>
      </c>
      <c r="L93" s="47">
        <v>45852</v>
      </c>
      <c r="M93" s="47">
        <v>45858</v>
      </c>
      <c r="N93" s="47">
        <v>45759</v>
      </c>
      <c r="O93">
        <v>0</v>
      </c>
      <c r="P93" s="47">
        <v>45505</v>
      </c>
      <c r="Q93">
        <v>347</v>
      </c>
      <c r="R93">
        <v>0</v>
      </c>
      <c r="S93">
        <v>6</v>
      </c>
      <c r="T93">
        <v>-99</v>
      </c>
      <c r="U93">
        <v>6</v>
      </c>
      <c r="V93">
        <v>67</v>
      </c>
      <c r="W93">
        <v>0.1502798023901277</v>
      </c>
      <c r="AD93" s="95">
        <f t="shared" si="3"/>
        <v>0</v>
      </c>
    </row>
    <row r="94" spans="4:30" x14ac:dyDescent="0.25">
      <c r="D94" t="s">
        <v>89</v>
      </c>
      <c r="E94" t="s">
        <v>88</v>
      </c>
      <c r="F94" t="s">
        <v>25</v>
      </c>
      <c r="G94" t="s">
        <v>48</v>
      </c>
      <c r="H94" t="s">
        <v>103</v>
      </c>
      <c r="I94" t="s">
        <v>296</v>
      </c>
      <c r="J94" t="s">
        <v>393</v>
      </c>
      <c r="K94" t="s">
        <v>190</v>
      </c>
      <c r="L94" s="47">
        <v>45845</v>
      </c>
      <c r="M94" s="47">
        <v>45865</v>
      </c>
      <c r="N94" s="47">
        <v>45759</v>
      </c>
      <c r="O94">
        <v>0</v>
      </c>
      <c r="P94" s="47">
        <v>45505</v>
      </c>
      <c r="Q94">
        <v>340</v>
      </c>
      <c r="R94">
        <v>0</v>
      </c>
      <c r="S94">
        <v>20</v>
      </c>
      <c r="T94">
        <v>-106</v>
      </c>
      <c r="U94">
        <v>20</v>
      </c>
      <c r="V94">
        <v>74</v>
      </c>
      <c r="W94">
        <v>0.53563667137898285</v>
      </c>
      <c r="AD94" s="95">
        <f t="shared" si="3"/>
        <v>0</v>
      </c>
    </row>
    <row r="95" spans="4:30" x14ac:dyDescent="0.25">
      <c r="D95" t="s">
        <v>89</v>
      </c>
      <c r="E95" t="s">
        <v>88</v>
      </c>
      <c r="F95" t="s">
        <v>25</v>
      </c>
      <c r="G95" t="s">
        <v>48</v>
      </c>
      <c r="H95" t="s">
        <v>98</v>
      </c>
      <c r="I95" t="s">
        <v>297</v>
      </c>
      <c r="J95" t="s">
        <v>393</v>
      </c>
      <c r="K95" t="s">
        <v>190</v>
      </c>
      <c r="L95" s="47">
        <v>45866</v>
      </c>
      <c r="M95" s="47">
        <v>45886</v>
      </c>
      <c r="N95" s="47">
        <v>45759</v>
      </c>
      <c r="O95">
        <v>0</v>
      </c>
      <c r="P95" s="47">
        <v>45505</v>
      </c>
      <c r="Q95">
        <v>361</v>
      </c>
      <c r="R95">
        <v>0</v>
      </c>
      <c r="S95">
        <v>20</v>
      </c>
      <c r="T95">
        <v>-127</v>
      </c>
      <c r="U95">
        <v>20</v>
      </c>
      <c r="V95">
        <v>95</v>
      </c>
      <c r="W95">
        <v>0.1502798023901277</v>
      </c>
      <c r="AD95" s="95">
        <f t="shared" si="3"/>
        <v>0</v>
      </c>
    </row>
    <row r="96" spans="4:30" x14ac:dyDescent="0.25">
      <c r="D96" t="s">
        <v>89</v>
      </c>
      <c r="E96" t="s">
        <v>88</v>
      </c>
      <c r="F96" t="s">
        <v>25</v>
      </c>
      <c r="G96" t="s">
        <v>48</v>
      </c>
      <c r="H96" t="s">
        <v>91</v>
      </c>
      <c r="I96" t="s">
        <v>298</v>
      </c>
      <c r="J96" t="s">
        <v>393</v>
      </c>
      <c r="K96" t="s">
        <v>190</v>
      </c>
      <c r="L96" s="47">
        <v>45516</v>
      </c>
      <c r="M96" s="47">
        <v>45942</v>
      </c>
      <c r="N96" s="47">
        <v>45759</v>
      </c>
      <c r="O96">
        <v>0</v>
      </c>
      <c r="P96" s="47">
        <v>45505</v>
      </c>
      <c r="Q96">
        <v>11</v>
      </c>
      <c r="R96">
        <v>0</v>
      </c>
      <c r="S96">
        <v>426</v>
      </c>
      <c r="T96">
        <v>-183</v>
      </c>
      <c r="U96">
        <v>426</v>
      </c>
      <c r="V96">
        <v>151</v>
      </c>
      <c r="W96">
        <v>0</v>
      </c>
      <c r="AD96" s="95">
        <f t="shared" si="3"/>
        <v>0</v>
      </c>
    </row>
    <row r="97" spans="4:30" x14ac:dyDescent="0.25">
      <c r="D97" t="s">
        <v>89</v>
      </c>
      <c r="E97" t="s">
        <v>88</v>
      </c>
      <c r="F97" t="s">
        <v>25</v>
      </c>
      <c r="G97" t="s">
        <v>48</v>
      </c>
      <c r="H97" t="s">
        <v>92</v>
      </c>
      <c r="I97" t="s">
        <v>299</v>
      </c>
      <c r="J97" t="s">
        <v>393</v>
      </c>
      <c r="K97" t="s">
        <v>190</v>
      </c>
      <c r="L97" s="47">
        <v>45516</v>
      </c>
      <c r="M97" s="47">
        <v>45942</v>
      </c>
      <c r="N97" s="47">
        <v>45759</v>
      </c>
      <c r="O97">
        <v>0</v>
      </c>
      <c r="P97" s="47">
        <v>45505</v>
      </c>
      <c r="Q97">
        <v>11</v>
      </c>
      <c r="R97">
        <v>0</v>
      </c>
      <c r="S97">
        <v>426</v>
      </c>
      <c r="T97">
        <v>-183</v>
      </c>
      <c r="U97">
        <v>426</v>
      </c>
      <c r="V97">
        <v>151</v>
      </c>
      <c r="W97">
        <v>0</v>
      </c>
      <c r="AD97" s="95">
        <f t="shared" si="3"/>
        <v>0</v>
      </c>
    </row>
    <row r="98" spans="4:30" x14ac:dyDescent="0.25">
      <c r="D98" t="s">
        <v>89</v>
      </c>
      <c r="E98" t="s">
        <v>88</v>
      </c>
      <c r="F98" t="s">
        <v>25</v>
      </c>
      <c r="G98" t="s">
        <v>48</v>
      </c>
      <c r="H98" t="s">
        <v>97</v>
      </c>
      <c r="I98" t="s">
        <v>300</v>
      </c>
      <c r="J98" t="s">
        <v>393</v>
      </c>
      <c r="K98" t="s">
        <v>190</v>
      </c>
      <c r="L98" s="47">
        <v>45852</v>
      </c>
      <c r="M98" s="47">
        <v>45872</v>
      </c>
      <c r="N98" s="47">
        <v>45759</v>
      </c>
      <c r="O98">
        <v>0</v>
      </c>
      <c r="P98" s="47">
        <v>45505</v>
      </c>
      <c r="Q98">
        <v>347</v>
      </c>
      <c r="R98">
        <v>0</v>
      </c>
      <c r="S98">
        <v>20</v>
      </c>
      <c r="T98">
        <v>-113</v>
      </c>
      <c r="U98">
        <v>20</v>
      </c>
      <c r="V98">
        <v>81</v>
      </c>
      <c r="W98">
        <v>0.31365570942757215</v>
      </c>
      <c r="AD98" s="95">
        <f t="shared" si="3"/>
        <v>0</v>
      </c>
    </row>
    <row r="99" spans="4:30" x14ac:dyDescent="0.25">
      <c r="D99" t="s">
        <v>89</v>
      </c>
      <c r="E99" t="s">
        <v>88</v>
      </c>
      <c r="F99" t="s">
        <v>25</v>
      </c>
      <c r="G99" t="s">
        <v>48</v>
      </c>
      <c r="H99" t="s">
        <v>94</v>
      </c>
      <c r="I99" t="s">
        <v>301</v>
      </c>
      <c r="J99" t="s">
        <v>393</v>
      </c>
      <c r="K99" t="s">
        <v>191</v>
      </c>
      <c r="L99" s="47">
        <v>45866</v>
      </c>
      <c r="M99" s="47">
        <v>45907</v>
      </c>
      <c r="N99" s="47">
        <v>45759</v>
      </c>
      <c r="O99">
        <v>0</v>
      </c>
      <c r="P99" s="47">
        <v>45505</v>
      </c>
      <c r="Q99">
        <v>361</v>
      </c>
      <c r="R99">
        <v>0</v>
      </c>
      <c r="S99">
        <v>41</v>
      </c>
      <c r="T99">
        <v>-148</v>
      </c>
      <c r="U99">
        <v>41</v>
      </c>
      <c r="V99">
        <v>116</v>
      </c>
      <c r="W99">
        <v>0.12529658962134113</v>
      </c>
      <c r="AD99" s="95">
        <f t="shared" si="3"/>
        <v>0</v>
      </c>
    </row>
    <row r="100" spans="4:30" x14ac:dyDescent="0.25">
      <c r="D100" t="s">
        <v>89</v>
      </c>
      <c r="E100" t="s">
        <v>88</v>
      </c>
      <c r="F100" t="s">
        <v>25</v>
      </c>
      <c r="G100" t="s">
        <v>48</v>
      </c>
      <c r="H100" t="s">
        <v>100</v>
      </c>
      <c r="I100" t="s">
        <v>302</v>
      </c>
      <c r="J100" t="s">
        <v>393</v>
      </c>
      <c r="K100" t="s">
        <v>187</v>
      </c>
      <c r="L100" s="47">
        <v>45516</v>
      </c>
      <c r="M100" s="47">
        <v>45942</v>
      </c>
      <c r="N100" s="47">
        <v>45759</v>
      </c>
      <c r="O100">
        <v>0</v>
      </c>
      <c r="P100" s="47">
        <v>45505</v>
      </c>
      <c r="Q100">
        <v>11</v>
      </c>
      <c r="R100">
        <v>0</v>
      </c>
      <c r="S100">
        <v>426</v>
      </c>
      <c r="T100">
        <v>-183</v>
      </c>
      <c r="U100">
        <v>426</v>
      </c>
      <c r="V100">
        <v>151</v>
      </c>
      <c r="W100">
        <v>0</v>
      </c>
      <c r="AD100" s="95">
        <f t="shared" si="3"/>
        <v>0</v>
      </c>
    </row>
    <row r="101" spans="4:30" x14ac:dyDescent="0.25">
      <c r="D101" t="s">
        <v>89</v>
      </c>
      <c r="E101" t="s">
        <v>88</v>
      </c>
      <c r="F101" t="s">
        <v>25</v>
      </c>
      <c r="G101" t="s">
        <v>48</v>
      </c>
      <c r="H101" t="s">
        <v>107</v>
      </c>
      <c r="I101" t="s">
        <v>303</v>
      </c>
      <c r="J101" t="s">
        <v>393</v>
      </c>
      <c r="K101" t="s">
        <v>190</v>
      </c>
      <c r="L101" s="47">
        <v>45831</v>
      </c>
      <c r="M101" s="47">
        <v>45844</v>
      </c>
      <c r="N101" s="47">
        <v>45759</v>
      </c>
      <c r="O101">
        <v>0</v>
      </c>
      <c r="P101" s="47">
        <v>45505</v>
      </c>
      <c r="Q101">
        <v>326</v>
      </c>
      <c r="R101">
        <v>0</v>
      </c>
      <c r="S101">
        <v>13</v>
      </c>
      <c r="T101">
        <v>-85</v>
      </c>
      <c r="U101">
        <v>13</v>
      </c>
      <c r="V101">
        <v>53</v>
      </c>
      <c r="W101">
        <v>0.1640586615913901</v>
      </c>
      <c r="AD101" s="95">
        <f t="shared" ref="AD101:AD130" si="4">IFERROR(W101*O101,"")</f>
        <v>0</v>
      </c>
    </row>
    <row r="102" spans="4:30" x14ac:dyDescent="0.25">
      <c r="D102" t="s">
        <v>89</v>
      </c>
      <c r="E102" t="s">
        <v>88</v>
      </c>
      <c r="F102" t="s">
        <v>25</v>
      </c>
      <c r="G102" t="s">
        <v>48</v>
      </c>
      <c r="H102" t="s">
        <v>117</v>
      </c>
      <c r="I102" t="s">
        <v>304</v>
      </c>
      <c r="J102" t="s">
        <v>393</v>
      </c>
      <c r="K102" t="s">
        <v>190</v>
      </c>
      <c r="L102" s="47">
        <v>45803</v>
      </c>
      <c r="M102" s="47">
        <v>45816</v>
      </c>
      <c r="N102" s="47">
        <v>45759</v>
      </c>
      <c r="O102">
        <v>0</v>
      </c>
      <c r="P102" s="47">
        <v>45505</v>
      </c>
      <c r="Q102">
        <v>298</v>
      </c>
      <c r="R102">
        <v>0</v>
      </c>
      <c r="S102">
        <v>13</v>
      </c>
      <c r="T102">
        <v>-57</v>
      </c>
      <c r="U102">
        <v>13</v>
      </c>
      <c r="V102">
        <v>25</v>
      </c>
      <c r="W102">
        <v>0.41311075421685678</v>
      </c>
      <c r="AD102" s="95">
        <f t="shared" si="4"/>
        <v>0</v>
      </c>
    </row>
    <row r="103" spans="4:30" x14ac:dyDescent="0.25">
      <c r="D103" t="s">
        <v>89</v>
      </c>
      <c r="E103" t="s">
        <v>88</v>
      </c>
      <c r="F103" t="s">
        <v>25</v>
      </c>
      <c r="G103" t="s">
        <v>48</v>
      </c>
      <c r="H103" t="s">
        <v>116</v>
      </c>
      <c r="I103" t="s">
        <v>305</v>
      </c>
      <c r="J103" t="s">
        <v>393</v>
      </c>
      <c r="K103" t="s">
        <v>190</v>
      </c>
      <c r="L103" s="47">
        <v>45803</v>
      </c>
      <c r="M103" s="47">
        <v>45816</v>
      </c>
      <c r="N103" s="47">
        <v>45759</v>
      </c>
      <c r="O103">
        <v>0</v>
      </c>
      <c r="P103" s="47">
        <v>45505</v>
      </c>
      <c r="Q103">
        <v>298</v>
      </c>
      <c r="R103">
        <v>0</v>
      </c>
      <c r="S103">
        <v>13</v>
      </c>
      <c r="T103">
        <v>-57</v>
      </c>
      <c r="U103">
        <v>13</v>
      </c>
      <c r="V103">
        <v>25</v>
      </c>
      <c r="W103">
        <v>0.41311075421685678</v>
      </c>
      <c r="AD103" s="95">
        <f t="shared" si="4"/>
        <v>0</v>
      </c>
    </row>
    <row r="104" spans="4:30" x14ac:dyDescent="0.25">
      <c r="D104" t="s">
        <v>89</v>
      </c>
      <c r="E104" t="s">
        <v>88</v>
      </c>
      <c r="F104" t="s">
        <v>25</v>
      </c>
      <c r="G104" t="s">
        <v>110</v>
      </c>
      <c r="H104" t="s">
        <v>111</v>
      </c>
      <c r="I104" t="s">
        <v>306</v>
      </c>
      <c r="J104" t="s">
        <v>393</v>
      </c>
      <c r="K104" t="s">
        <v>187</v>
      </c>
      <c r="L104" s="47">
        <v>45516</v>
      </c>
      <c r="M104" s="47">
        <v>45942</v>
      </c>
      <c r="N104" s="47">
        <v>45759</v>
      </c>
      <c r="O104">
        <v>0</v>
      </c>
      <c r="P104" s="47">
        <v>45505</v>
      </c>
      <c r="Q104">
        <v>11</v>
      </c>
      <c r="R104">
        <v>0</v>
      </c>
      <c r="S104">
        <v>426</v>
      </c>
      <c r="T104">
        <v>-183</v>
      </c>
      <c r="U104">
        <v>426</v>
      </c>
      <c r="V104">
        <v>151</v>
      </c>
      <c r="W104">
        <v>0</v>
      </c>
      <c r="AD104" s="95">
        <f t="shared" si="4"/>
        <v>0</v>
      </c>
    </row>
    <row r="105" spans="4:30" x14ac:dyDescent="0.25">
      <c r="D105" t="s">
        <v>89</v>
      </c>
      <c r="E105" t="s">
        <v>88</v>
      </c>
      <c r="F105" t="s">
        <v>25</v>
      </c>
      <c r="G105" t="s">
        <v>110</v>
      </c>
      <c r="H105" t="s">
        <v>112</v>
      </c>
      <c r="I105" t="s">
        <v>307</v>
      </c>
      <c r="J105" t="s">
        <v>393</v>
      </c>
      <c r="K105" t="s">
        <v>187</v>
      </c>
      <c r="L105" s="47">
        <v>45516</v>
      </c>
      <c r="M105" s="47">
        <v>45942</v>
      </c>
      <c r="N105" s="47">
        <v>45759</v>
      </c>
      <c r="O105">
        <v>0</v>
      </c>
      <c r="P105" s="47">
        <v>45505</v>
      </c>
      <c r="Q105">
        <v>11</v>
      </c>
      <c r="R105">
        <v>0</v>
      </c>
      <c r="S105">
        <v>426</v>
      </c>
      <c r="T105">
        <v>-183</v>
      </c>
      <c r="U105">
        <v>426</v>
      </c>
      <c r="V105">
        <v>151</v>
      </c>
      <c r="W105">
        <v>0</v>
      </c>
      <c r="AD105" s="95">
        <f t="shared" si="4"/>
        <v>0</v>
      </c>
    </row>
    <row r="106" spans="4:30" x14ac:dyDescent="0.25">
      <c r="D106" t="s">
        <v>89</v>
      </c>
      <c r="E106" t="s">
        <v>88</v>
      </c>
      <c r="F106" t="s">
        <v>25</v>
      </c>
      <c r="G106" t="s">
        <v>110</v>
      </c>
      <c r="H106" t="s">
        <v>113</v>
      </c>
      <c r="I106" t="s">
        <v>308</v>
      </c>
      <c r="J106" t="s">
        <v>393</v>
      </c>
      <c r="K106" t="s">
        <v>191</v>
      </c>
      <c r="L106" s="47">
        <v>45873</v>
      </c>
      <c r="M106" s="47">
        <v>45893</v>
      </c>
      <c r="N106" s="47">
        <v>45759</v>
      </c>
      <c r="O106">
        <v>0</v>
      </c>
      <c r="P106" s="47">
        <v>45505</v>
      </c>
      <c r="Q106">
        <v>368</v>
      </c>
      <c r="R106">
        <v>0</v>
      </c>
      <c r="S106">
        <v>20</v>
      </c>
      <c r="T106">
        <v>-134</v>
      </c>
      <c r="U106">
        <v>20</v>
      </c>
      <c r="V106">
        <v>102</v>
      </c>
      <c r="W106">
        <v>0.71590581972999912</v>
      </c>
      <c r="AD106" s="95">
        <f t="shared" si="4"/>
        <v>0</v>
      </c>
    </row>
    <row r="107" spans="4:30" x14ac:dyDescent="0.25">
      <c r="D107" t="s">
        <v>89</v>
      </c>
      <c r="E107" t="s">
        <v>88</v>
      </c>
      <c r="F107" t="s">
        <v>27</v>
      </c>
      <c r="G107" t="s">
        <v>48</v>
      </c>
      <c r="H107" t="s">
        <v>102</v>
      </c>
      <c r="I107" t="s">
        <v>309</v>
      </c>
      <c r="J107" t="s">
        <v>394</v>
      </c>
      <c r="K107" t="s">
        <v>187</v>
      </c>
      <c r="L107" s="47">
        <v>45775</v>
      </c>
      <c r="M107" s="47">
        <v>45886</v>
      </c>
      <c r="N107" s="47">
        <v>45759</v>
      </c>
      <c r="O107">
        <v>0.31229699999999999</v>
      </c>
      <c r="P107" s="47">
        <v>45505</v>
      </c>
      <c r="Q107">
        <v>270</v>
      </c>
      <c r="R107">
        <v>34.664966999999997</v>
      </c>
      <c r="S107">
        <v>76.33503300000001</v>
      </c>
      <c r="T107">
        <v>-127</v>
      </c>
      <c r="U107">
        <v>111</v>
      </c>
      <c r="V107">
        <v>95</v>
      </c>
      <c r="W107">
        <v>1.2317038245452467</v>
      </c>
      <c r="AD107" s="95">
        <f t="shared" si="4"/>
        <v>0.38465740929400694</v>
      </c>
    </row>
    <row r="108" spans="4:30" x14ac:dyDescent="0.25">
      <c r="D108" t="s">
        <v>89</v>
      </c>
      <c r="E108" t="s">
        <v>88</v>
      </c>
      <c r="F108" t="s">
        <v>27</v>
      </c>
      <c r="G108" t="s">
        <v>48</v>
      </c>
      <c r="H108" t="s">
        <v>103</v>
      </c>
      <c r="I108" t="s">
        <v>310</v>
      </c>
      <c r="J108" t="s">
        <v>393</v>
      </c>
      <c r="K108" t="s">
        <v>187</v>
      </c>
      <c r="L108" s="47">
        <v>45593</v>
      </c>
      <c r="M108" s="47">
        <v>45879</v>
      </c>
      <c r="N108" s="47">
        <v>45759</v>
      </c>
      <c r="O108">
        <v>7.1660000000000001E-2</v>
      </c>
      <c r="P108" s="47">
        <v>45505</v>
      </c>
      <c r="Q108">
        <v>88</v>
      </c>
      <c r="R108">
        <v>20.494759999999999</v>
      </c>
      <c r="S108">
        <v>265.50524000000001</v>
      </c>
      <c r="T108">
        <v>-120</v>
      </c>
      <c r="U108">
        <v>286</v>
      </c>
      <c r="V108">
        <v>88</v>
      </c>
      <c r="W108">
        <v>4.341217820948339</v>
      </c>
      <c r="AD108" s="95">
        <f t="shared" si="4"/>
        <v>0.31109166904915797</v>
      </c>
    </row>
    <row r="109" spans="4:30" x14ac:dyDescent="0.25">
      <c r="D109" t="s">
        <v>89</v>
      </c>
      <c r="E109" t="s">
        <v>88</v>
      </c>
      <c r="F109" t="s">
        <v>27</v>
      </c>
      <c r="G109" t="s">
        <v>48</v>
      </c>
      <c r="H109" t="s">
        <v>98</v>
      </c>
      <c r="I109" t="s">
        <v>311</v>
      </c>
      <c r="J109" t="s">
        <v>393</v>
      </c>
      <c r="K109" t="s">
        <v>187</v>
      </c>
      <c r="L109" s="47">
        <v>45768</v>
      </c>
      <c r="M109" s="47">
        <v>45893</v>
      </c>
      <c r="N109" s="47">
        <v>45759</v>
      </c>
      <c r="O109">
        <v>7.1874999999999994E-2</v>
      </c>
      <c r="P109" s="47">
        <v>45505</v>
      </c>
      <c r="Q109">
        <v>263</v>
      </c>
      <c r="R109">
        <v>8.984375</v>
      </c>
      <c r="S109">
        <v>116.015625</v>
      </c>
      <c r="T109">
        <v>-134</v>
      </c>
      <c r="U109">
        <v>125</v>
      </c>
      <c r="V109">
        <v>102</v>
      </c>
      <c r="W109">
        <v>1.2842274814527748</v>
      </c>
      <c r="AD109" s="95">
        <f t="shared" si="4"/>
        <v>9.2303850229418186E-2</v>
      </c>
    </row>
    <row r="110" spans="4:30" x14ac:dyDescent="0.25">
      <c r="D110" t="s">
        <v>89</v>
      </c>
      <c r="E110" t="s">
        <v>88</v>
      </c>
      <c r="F110" t="s">
        <v>27</v>
      </c>
      <c r="G110" t="s">
        <v>48</v>
      </c>
      <c r="H110" t="s">
        <v>93</v>
      </c>
      <c r="I110" t="s">
        <v>312</v>
      </c>
      <c r="J110" t="s">
        <v>393</v>
      </c>
      <c r="K110" t="s">
        <v>187</v>
      </c>
      <c r="L110" s="47">
        <v>45762</v>
      </c>
      <c r="M110" s="47">
        <v>45816</v>
      </c>
      <c r="N110" s="47">
        <v>45759</v>
      </c>
      <c r="O110">
        <v>0.23926500000000001</v>
      </c>
      <c r="P110" s="47">
        <v>45505</v>
      </c>
      <c r="Q110">
        <v>257</v>
      </c>
      <c r="R110">
        <v>12.920310000000001</v>
      </c>
      <c r="S110">
        <v>41.079689999999999</v>
      </c>
      <c r="T110">
        <v>-57</v>
      </c>
      <c r="U110">
        <v>54</v>
      </c>
      <c r="V110">
        <v>25</v>
      </c>
      <c r="W110">
        <v>7.3157389496987042</v>
      </c>
      <c r="AD110" s="95">
        <f t="shared" si="4"/>
        <v>1.7504002797996605</v>
      </c>
    </row>
    <row r="111" spans="4:30" x14ac:dyDescent="0.25">
      <c r="D111" t="s">
        <v>89</v>
      </c>
      <c r="E111" t="s">
        <v>88</v>
      </c>
      <c r="F111" t="s">
        <v>27</v>
      </c>
      <c r="G111" t="s">
        <v>48</v>
      </c>
      <c r="H111" t="s">
        <v>105</v>
      </c>
      <c r="I111" t="s">
        <v>313</v>
      </c>
      <c r="J111" t="s">
        <v>393</v>
      </c>
      <c r="K111" t="s">
        <v>187</v>
      </c>
      <c r="L111" s="47">
        <v>45762</v>
      </c>
      <c r="M111" s="47">
        <v>45794</v>
      </c>
      <c r="N111" s="47">
        <v>45759</v>
      </c>
      <c r="O111">
        <v>0.110397</v>
      </c>
      <c r="P111" s="47">
        <v>45505</v>
      </c>
      <c r="Q111">
        <v>257</v>
      </c>
      <c r="R111">
        <v>3.5327039999999998</v>
      </c>
      <c r="S111">
        <v>28.467296000000001</v>
      </c>
      <c r="T111">
        <v>-35</v>
      </c>
      <c r="U111">
        <v>32</v>
      </c>
      <c r="V111">
        <v>3</v>
      </c>
      <c r="W111">
        <v>0.87755848995820385</v>
      </c>
      <c r="AD111" s="95">
        <f t="shared" si="4"/>
        <v>9.6879824615915822E-2</v>
      </c>
    </row>
    <row r="112" spans="4:30" x14ac:dyDescent="0.25">
      <c r="D112" t="s">
        <v>89</v>
      </c>
      <c r="E112" t="s">
        <v>88</v>
      </c>
      <c r="F112" t="s">
        <v>27</v>
      </c>
      <c r="G112" t="s">
        <v>48</v>
      </c>
      <c r="H112" t="s">
        <v>104</v>
      </c>
      <c r="I112" t="s">
        <v>314</v>
      </c>
      <c r="J112" t="s">
        <v>393</v>
      </c>
      <c r="K112" t="s">
        <v>190</v>
      </c>
      <c r="L112" s="47">
        <v>45810</v>
      </c>
      <c r="M112" s="47">
        <v>45830</v>
      </c>
      <c r="N112" s="47">
        <v>45759</v>
      </c>
      <c r="O112">
        <v>0.16107399999999999</v>
      </c>
      <c r="P112" s="47">
        <v>45505</v>
      </c>
      <c r="Q112">
        <v>305</v>
      </c>
      <c r="R112">
        <v>3.2214799999999997</v>
      </c>
      <c r="S112">
        <v>16.77852</v>
      </c>
      <c r="T112">
        <v>-71</v>
      </c>
      <c r="U112">
        <v>20</v>
      </c>
      <c r="V112">
        <v>39</v>
      </c>
      <c r="W112">
        <v>1.2874256064363331E-2</v>
      </c>
      <c r="AD112" s="95">
        <f t="shared" si="4"/>
        <v>2.0737079213112592E-3</v>
      </c>
    </row>
    <row r="113" spans="4:30" x14ac:dyDescent="0.25">
      <c r="D113" t="s">
        <v>89</v>
      </c>
      <c r="E113" t="s">
        <v>88</v>
      </c>
      <c r="F113" t="s">
        <v>27</v>
      </c>
      <c r="G113" t="s">
        <v>48</v>
      </c>
      <c r="H113" t="s">
        <v>91</v>
      </c>
      <c r="I113" t="s">
        <v>315</v>
      </c>
      <c r="J113" t="s">
        <v>6</v>
      </c>
      <c r="K113" t="s">
        <v>188</v>
      </c>
      <c r="L113" s="47">
        <v>45516</v>
      </c>
      <c r="M113" s="47">
        <v>45942</v>
      </c>
      <c r="N113" s="47">
        <v>45759</v>
      </c>
      <c r="O113" s="52">
        <v>1</v>
      </c>
      <c r="P113" s="47">
        <v>45505</v>
      </c>
      <c r="Q113">
        <v>11</v>
      </c>
      <c r="R113">
        <v>426</v>
      </c>
      <c r="S113">
        <v>0</v>
      </c>
      <c r="T113">
        <v>-183</v>
      </c>
      <c r="U113">
        <v>426</v>
      </c>
      <c r="V113">
        <v>0</v>
      </c>
      <c r="W113">
        <v>0</v>
      </c>
      <c r="AD113" s="95">
        <f t="shared" si="4"/>
        <v>0</v>
      </c>
    </row>
    <row r="114" spans="4:30" x14ac:dyDescent="0.25">
      <c r="D114" t="s">
        <v>89</v>
      </c>
      <c r="E114" t="s">
        <v>88</v>
      </c>
      <c r="F114" t="s">
        <v>27</v>
      </c>
      <c r="G114" t="s">
        <v>48</v>
      </c>
      <c r="H114" t="s">
        <v>92</v>
      </c>
      <c r="I114" t="s">
        <v>316</v>
      </c>
      <c r="J114" t="s">
        <v>393</v>
      </c>
      <c r="K114" t="s">
        <v>191</v>
      </c>
      <c r="L114" s="47">
        <v>45516</v>
      </c>
      <c r="M114" s="47">
        <v>45942</v>
      </c>
      <c r="N114" s="47">
        <v>45759</v>
      </c>
      <c r="O114" s="52">
        <v>0</v>
      </c>
      <c r="P114" s="47">
        <v>45505</v>
      </c>
      <c r="Q114">
        <v>11</v>
      </c>
      <c r="R114">
        <v>0</v>
      </c>
      <c r="S114">
        <v>426</v>
      </c>
      <c r="T114">
        <v>-183</v>
      </c>
      <c r="U114">
        <v>426</v>
      </c>
      <c r="V114">
        <v>151</v>
      </c>
      <c r="W114">
        <v>0</v>
      </c>
      <c r="AD114" s="95">
        <f t="shared" si="4"/>
        <v>0</v>
      </c>
    </row>
    <row r="115" spans="4:30" x14ac:dyDescent="0.25">
      <c r="D115" t="s">
        <v>89</v>
      </c>
      <c r="E115" t="s">
        <v>88</v>
      </c>
      <c r="F115" t="s">
        <v>27</v>
      </c>
      <c r="G115" t="s">
        <v>48</v>
      </c>
      <c r="H115" t="s">
        <v>96</v>
      </c>
      <c r="I115" t="s">
        <v>317</v>
      </c>
      <c r="J115" t="s">
        <v>394</v>
      </c>
      <c r="K115" t="s">
        <v>187</v>
      </c>
      <c r="L115" s="47">
        <v>45768</v>
      </c>
      <c r="M115" s="47">
        <v>45823</v>
      </c>
      <c r="N115" s="47">
        <v>45759</v>
      </c>
      <c r="O115">
        <v>0.28550700000000001</v>
      </c>
      <c r="P115" s="47">
        <v>45505</v>
      </c>
      <c r="Q115">
        <v>263</v>
      </c>
      <c r="R115">
        <v>15.702885</v>
      </c>
      <c r="S115">
        <v>39.297114999999998</v>
      </c>
      <c r="T115">
        <v>-64</v>
      </c>
      <c r="U115">
        <v>55</v>
      </c>
      <c r="V115">
        <v>32</v>
      </c>
      <c r="W115">
        <v>0.90362130154493769</v>
      </c>
      <c r="AD115" s="95">
        <f t="shared" si="4"/>
        <v>0.25799020694019054</v>
      </c>
    </row>
    <row r="116" spans="4:30" x14ac:dyDescent="0.25">
      <c r="D116" t="s">
        <v>89</v>
      </c>
      <c r="E116" t="s">
        <v>88</v>
      </c>
      <c r="F116" t="s">
        <v>27</v>
      </c>
      <c r="G116" t="s">
        <v>48</v>
      </c>
      <c r="H116" t="s">
        <v>97</v>
      </c>
      <c r="I116" t="s">
        <v>318</v>
      </c>
      <c r="J116" t="s">
        <v>394</v>
      </c>
      <c r="K116" t="s">
        <v>187</v>
      </c>
      <c r="L116" s="47">
        <v>45768</v>
      </c>
      <c r="M116" s="47">
        <v>45858</v>
      </c>
      <c r="N116" s="47">
        <v>45759</v>
      </c>
      <c r="O116">
        <v>0.43399100000000002</v>
      </c>
      <c r="P116" s="47">
        <v>45505</v>
      </c>
      <c r="Q116">
        <v>263</v>
      </c>
      <c r="R116">
        <v>39.059190000000001</v>
      </c>
      <c r="S116">
        <v>50.940809999999999</v>
      </c>
      <c r="T116">
        <v>-99</v>
      </c>
      <c r="U116">
        <v>90</v>
      </c>
      <c r="V116">
        <v>67</v>
      </c>
      <c r="W116">
        <v>1.5818776119585585</v>
      </c>
      <c r="AD116" s="95">
        <f t="shared" si="4"/>
        <v>0.68652064669150681</v>
      </c>
    </row>
    <row r="117" spans="4:30" x14ac:dyDescent="0.25">
      <c r="D117" t="s">
        <v>89</v>
      </c>
      <c r="E117" t="s">
        <v>88</v>
      </c>
      <c r="F117" t="s">
        <v>27</v>
      </c>
      <c r="G117" t="s">
        <v>48</v>
      </c>
      <c r="H117" t="s">
        <v>94</v>
      </c>
      <c r="I117" t="s">
        <v>319</v>
      </c>
      <c r="J117" t="s">
        <v>393</v>
      </c>
      <c r="K117" t="s">
        <v>187</v>
      </c>
      <c r="L117" s="47">
        <v>45762</v>
      </c>
      <c r="M117" s="47">
        <v>45865</v>
      </c>
      <c r="N117" s="47">
        <v>45759</v>
      </c>
      <c r="O117">
        <v>8.6370000000000002E-2</v>
      </c>
      <c r="P117" s="47">
        <v>45505</v>
      </c>
      <c r="Q117">
        <v>257</v>
      </c>
      <c r="R117">
        <v>8.8961100000000002</v>
      </c>
      <c r="S117">
        <v>94.103890000000007</v>
      </c>
      <c r="T117">
        <v>-106</v>
      </c>
      <c r="U117">
        <v>103</v>
      </c>
      <c r="V117">
        <v>74</v>
      </c>
      <c r="W117">
        <v>1.2678290518311721</v>
      </c>
      <c r="AD117" s="95">
        <f t="shared" si="4"/>
        <v>0.10950239520665833</v>
      </c>
    </row>
    <row r="118" spans="4:30" x14ac:dyDescent="0.25">
      <c r="D118" t="s">
        <v>89</v>
      </c>
      <c r="E118" t="s">
        <v>88</v>
      </c>
      <c r="F118" t="s">
        <v>27</v>
      </c>
      <c r="G118" t="s">
        <v>48</v>
      </c>
      <c r="H118" t="s">
        <v>109</v>
      </c>
      <c r="I118" t="s">
        <v>320</v>
      </c>
      <c r="J118" t="s">
        <v>393</v>
      </c>
      <c r="K118" t="s">
        <v>187</v>
      </c>
      <c r="L118" s="47">
        <v>45775</v>
      </c>
      <c r="M118" s="47">
        <v>45891</v>
      </c>
      <c r="N118" s="47">
        <v>45759</v>
      </c>
      <c r="O118">
        <v>0</v>
      </c>
      <c r="P118" s="47">
        <v>45505</v>
      </c>
      <c r="Q118">
        <v>270</v>
      </c>
      <c r="R118">
        <v>0</v>
      </c>
      <c r="S118">
        <v>116</v>
      </c>
      <c r="T118">
        <v>-132</v>
      </c>
      <c r="U118">
        <v>116</v>
      </c>
      <c r="V118">
        <v>100</v>
      </c>
      <c r="W118">
        <v>0.35948495436649136</v>
      </c>
      <c r="AD118" s="95">
        <f t="shared" si="4"/>
        <v>0</v>
      </c>
    </row>
    <row r="119" spans="4:30" x14ac:dyDescent="0.25">
      <c r="D119" t="s">
        <v>89</v>
      </c>
      <c r="E119" t="s">
        <v>88</v>
      </c>
      <c r="F119" t="s">
        <v>27</v>
      </c>
      <c r="G119" t="s">
        <v>48</v>
      </c>
      <c r="H119" t="s">
        <v>100</v>
      </c>
      <c r="I119" t="s">
        <v>321</v>
      </c>
      <c r="J119" t="s">
        <v>393</v>
      </c>
      <c r="K119" t="s">
        <v>187</v>
      </c>
      <c r="L119" s="47">
        <v>45516</v>
      </c>
      <c r="M119" s="47">
        <v>45942</v>
      </c>
      <c r="N119" s="47">
        <v>45759</v>
      </c>
      <c r="O119" s="52">
        <v>0</v>
      </c>
      <c r="P119" s="47">
        <v>45505</v>
      </c>
      <c r="Q119">
        <v>11</v>
      </c>
      <c r="R119">
        <v>0</v>
      </c>
      <c r="S119">
        <v>426</v>
      </c>
      <c r="T119">
        <v>-183</v>
      </c>
      <c r="U119">
        <v>426</v>
      </c>
      <c r="V119">
        <v>151</v>
      </c>
      <c r="W119">
        <v>0</v>
      </c>
      <c r="AD119" s="95">
        <f t="shared" si="4"/>
        <v>0</v>
      </c>
    </row>
    <row r="120" spans="4:30" x14ac:dyDescent="0.25">
      <c r="D120" t="s">
        <v>89</v>
      </c>
      <c r="E120" t="s">
        <v>88</v>
      </c>
      <c r="F120" t="s">
        <v>27</v>
      </c>
      <c r="G120" t="s">
        <v>48</v>
      </c>
      <c r="H120" t="s">
        <v>107</v>
      </c>
      <c r="I120" t="s">
        <v>322</v>
      </c>
      <c r="J120" t="s">
        <v>394</v>
      </c>
      <c r="K120" t="s">
        <v>187</v>
      </c>
      <c r="L120" s="47">
        <v>45762</v>
      </c>
      <c r="M120" s="47">
        <v>45858</v>
      </c>
      <c r="N120" s="47">
        <v>45759</v>
      </c>
      <c r="O120">
        <v>0.40779199999999999</v>
      </c>
      <c r="P120" s="47">
        <v>45505</v>
      </c>
      <c r="Q120">
        <v>257</v>
      </c>
      <c r="R120">
        <v>39.148032000000001</v>
      </c>
      <c r="S120">
        <v>56.851967999999999</v>
      </c>
      <c r="T120">
        <v>-99</v>
      </c>
      <c r="U120">
        <v>96</v>
      </c>
      <c r="V120">
        <v>67</v>
      </c>
      <c r="W120">
        <v>3.3921463524873796</v>
      </c>
      <c r="AD120" s="95">
        <f t="shared" si="4"/>
        <v>1.3832901453735336</v>
      </c>
    </row>
    <row r="121" spans="4:30" x14ac:dyDescent="0.25">
      <c r="D121" t="s">
        <v>89</v>
      </c>
      <c r="E121" t="s">
        <v>88</v>
      </c>
      <c r="F121" t="s">
        <v>27</v>
      </c>
      <c r="G121" t="s">
        <v>48</v>
      </c>
      <c r="H121" t="s">
        <v>101</v>
      </c>
      <c r="I121" t="s">
        <v>323</v>
      </c>
      <c r="J121" t="s">
        <v>393</v>
      </c>
      <c r="K121" t="s">
        <v>187</v>
      </c>
      <c r="L121" s="47">
        <v>45782</v>
      </c>
      <c r="M121" s="47">
        <v>45851</v>
      </c>
      <c r="N121" s="47">
        <v>45759</v>
      </c>
      <c r="O121">
        <v>9.9324999999999997E-2</v>
      </c>
      <c r="P121" s="47">
        <v>45505</v>
      </c>
      <c r="Q121">
        <v>277</v>
      </c>
      <c r="R121">
        <v>6.8534249999999997</v>
      </c>
      <c r="S121">
        <v>62.146574999999999</v>
      </c>
      <c r="T121">
        <v>-92</v>
      </c>
      <c r="U121">
        <v>69</v>
      </c>
      <c r="V121">
        <v>60</v>
      </c>
      <c r="W121">
        <v>0.94074024135300072</v>
      </c>
      <c r="AD121" s="95">
        <f t="shared" si="4"/>
        <v>9.3439024472386792E-2</v>
      </c>
    </row>
    <row r="122" spans="4:30" x14ac:dyDescent="0.25">
      <c r="D122" t="s">
        <v>89</v>
      </c>
      <c r="E122" t="s">
        <v>88</v>
      </c>
      <c r="F122" t="s">
        <v>27</v>
      </c>
      <c r="G122" t="s">
        <v>48</v>
      </c>
      <c r="H122" t="s">
        <v>108</v>
      </c>
      <c r="I122" t="s">
        <v>324</v>
      </c>
      <c r="J122" t="s">
        <v>393</v>
      </c>
      <c r="K122" t="s">
        <v>187</v>
      </c>
      <c r="L122" s="47">
        <v>45782</v>
      </c>
      <c r="M122" s="47">
        <v>45879</v>
      </c>
      <c r="N122" s="47">
        <v>45759</v>
      </c>
      <c r="O122">
        <v>6.2209E-2</v>
      </c>
      <c r="P122" s="47">
        <v>45505</v>
      </c>
      <c r="Q122">
        <v>277</v>
      </c>
      <c r="R122">
        <v>6.0342729999999998</v>
      </c>
      <c r="S122">
        <v>90.965727000000001</v>
      </c>
      <c r="T122">
        <v>-120</v>
      </c>
      <c r="U122">
        <v>97</v>
      </c>
      <c r="V122">
        <v>88</v>
      </c>
      <c r="W122">
        <v>1.1565364385446064</v>
      </c>
      <c r="AD122" s="95">
        <f t="shared" si="4"/>
        <v>7.1946975305421421E-2</v>
      </c>
    </row>
    <row r="123" spans="4:30" x14ac:dyDescent="0.25">
      <c r="D123" t="s">
        <v>89</v>
      </c>
      <c r="E123" t="s">
        <v>88</v>
      </c>
      <c r="F123" t="s">
        <v>27</v>
      </c>
      <c r="G123" t="s">
        <v>48</v>
      </c>
      <c r="H123" t="s">
        <v>95</v>
      </c>
      <c r="I123" t="s">
        <v>325</v>
      </c>
      <c r="J123" t="s">
        <v>393</v>
      </c>
      <c r="K123" t="s">
        <v>191</v>
      </c>
      <c r="L123" s="47">
        <v>45782</v>
      </c>
      <c r="M123" s="47">
        <v>45802</v>
      </c>
      <c r="N123" s="47">
        <v>45759</v>
      </c>
      <c r="O123">
        <v>0.174376</v>
      </c>
      <c r="P123" s="47">
        <v>45505</v>
      </c>
      <c r="Q123">
        <v>277</v>
      </c>
      <c r="R123">
        <v>3.48752</v>
      </c>
      <c r="S123">
        <v>16.51248</v>
      </c>
      <c r="T123">
        <v>-43</v>
      </c>
      <c r="U123">
        <v>20</v>
      </c>
      <c r="V123">
        <v>11</v>
      </c>
      <c r="W123">
        <v>0.90362130154493769</v>
      </c>
      <c r="AD123" s="95">
        <f t="shared" si="4"/>
        <v>0.15756986807820006</v>
      </c>
    </row>
    <row r="124" spans="4:30" x14ac:dyDescent="0.25">
      <c r="D124" t="s">
        <v>89</v>
      </c>
      <c r="E124" t="s">
        <v>88</v>
      </c>
      <c r="F124" t="s">
        <v>27</v>
      </c>
      <c r="G124" t="s">
        <v>48</v>
      </c>
      <c r="H124" t="s">
        <v>95</v>
      </c>
      <c r="I124" t="s">
        <v>325</v>
      </c>
      <c r="J124" t="s">
        <v>393</v>
      </c>
      <c r="K124" t="s">
        <v>190</v>
      </c>
      <c r="L124" s="47">
        <v>45782</v>
      </c>
      <c r="M124" s="47">
        <v>45802</v>
      </c>
      <c r="N124" s="47">
        <v>45759</v>
      </c>
      <c r="O124">
        <v>0.174376</v>
      </c>
      <c r="P124" s="47">
        <v>45505</v>
      </c>
      <c r="Q124">
        <v>277</v>
      </c>
      <c r="R124">
        <v>3.48752</v>
      </c>
      <c r="S124">
        <v>16.51248</v>
      </c>
      <c r="T124">
        <v>-43</v>
      </c>
      <c r="U124">
        <v>20</v>
      </c>
      <c r="V124">
        <v>11</v>
      </c>
      <c r="W124">
        <v>0.90362130154493769</v>
      </c>
      <c r="AD124" s="95">
        <f t="shared" si="4"/>
        <v>0.15756986807820006</v>
      </c>
    </row>
    <row r="125" spans="4:30" x14ac:dyDescent="0.25">
      <c r="D125" t="s">
        <v>89</v>
      </c>
      <c r="E125" t="s">
        <v>88</v>
      </c>
      <c r="F125" t="s">
        <v>27</v>
      </c>
      <c r="G125" t="s">
        <v>48</v>
      </c>
      <c r="H125" t="s">
        <v>106</v>
      </c>
      <c r="I125" t="s">
        <v>326</v>
      </c>
      <c r="J125" t="s">
        <v>394</v>
      </c>
      <c r="K125" t="s">
        <v>187</v>
      </c>
      <c r="L125" s="47">
        <v>45782</v>
      </c>
      <c r="M125" s="47">
        <v>45851</v>
      </c>
      <c r="N125" s="47">
        <v>45759</v>
      </c>
      <c r="O125">
        <v>0.30740099999999998</v>
      </c>
      <c r="P125" s="47">
        <v>45505</v>
      </c>
      <c r="Q125">
        <v>277</v>
      </c>
      <c r="R125">
        <v>21.210668999999999</v>
      </c>
      <c r="S125">
        <v>47.789331000000004</v>
      </c>
      <c r="T125">
        <v>-92</v>
      </c>
      <c r="U125">
        <v>69</v>
      </c>
      <c r="V125">
        <v>60</v>
      </c>
      <c r="W125">
        <v>5.6463899562994637</v>
      </c>
      <c r="AD125" s="95">
        <f t="shared" si="4"/>
        <v>1.7357059189564112</v>
      </c>
    </row>
    <row r="126" spans="4:30" x14ac:dyDescent="0.25">
      <c r="D126" t="s">
        <v>89</v>
      </c>
      <c r="E126" t="s">
        <v>88</v>
      </c>
      <c r="F126" t="s">
        <v>27</v>
      </c>
      <c r="G126" t="s">
        <v>48</v>
      </c>
      <c r="H126" t="s">
        <v>99</v>
      </c>
      <c r="I126" t="s">
        <v>327</v>
      </c>
      <c r="J126" t="s">
        <v>6</v>
      </c>
      <c r="K126" t="s">
        <v>187</v>
      </c>
      <c r="L126" s="47">
        <v>45775</v>
      </c>
      <c r="M126" s="47">
        <v>45865</v>
      </c>
      <c r="N126" s="47">
        <v>45759</v>
      </c>
      <c r="O126">
        <v>0.79925100000000004</v>
      </c>
      <c r="P126" s="47">
        <v>45505</v>
      </c>
      <c r="Q126">
        <v>270</v>
      </c>
      <c r="R126">
        <v>71.932590000000005</v>
      </c>
      <c r="S126">
        <v>18.067409999999995</v>
      </c>
      <c r="T126">
        <v>-106</v>
      </c>
      <c r="U126">
        <v>90</v>
      </c>
      <c r="V126">
        <v>74</v>
      </c>
      <c r="W126">
        <v>6.1841913050091657</v>
      </c>
      <c r="AD126" s="95">
        <f t="shared" si="4"/>
        <v>4.9427210847198806</v>
      </c>
    </row>
    <row r="127" spans="4:30" x14ac:dyDescent="0.25">
      <c r="D127" t="s">
        <v>89</v>
      </c>
      <c r="E127" t="s">
        <v>88</v>
      </c>
      <c r="F127" t="s">
        <v>27</v>
      </c>
      <c r="G127" t="s">
        <v>53</v>
      </c>
      <c r="H127" t="s">
        <v>53</v>
      </c>
      <c r="I127" t="s">
        <v>328</v>
      </c>
      <c r="J127" t="s">
        <v>393</v>
      </c>
      <c r="K127" t="s">
        <v>187</v>
      </c>
      <c r="L127" s="47">
        <v>45516</v>
      </c>
      <c r="M127" s="47">
        <v>45942</v>
      </c>
      <c r="N127" s="47">
        <v>45759</v>
      </c>
      <c r="O127" s="52" t="s">
        <v>329</v>
      </c>
      <c r="P127" s="47">
        <v>45505</v>
      </c>
      <c r="Q127">
        <v>11</v>
      </c>
      <c r="R127">
        <v>0</v>
      </c>
      <c r="S127">
        <v>426</v>
      </c>
      <c r="T127">
        <v>-183</v>
      </c>
      <c r="U127">
        <v>426</v>
      </c>
      <c r="V127">
        <v>151</v>
      </c>
      <c r="W127">
        <v>0</v>
      </c>
      <c r="AD127" s="95" t="str">
        <f t="shared" si="4"/>
        <v/>
      </c>
    </row>
    <row r="128" spans="4:30" x14ac:dyDescent="0.25">
      <c r="D128" t="s">
        <v>89</v>
      </c>
      <c r="E128" t="s">
        <v>88</v>
      </c>
      <c r="F128" t="s">
        <v>27</v>
      </c>
      <c r="G128" t="s">
        <v>110</v>
      </c>
      <c r="H128" t="s">
        <v>111</v>
      </c>
      <c r="I128" t="s">
        <v>330</v>
      </c>
      <c r="J128" t="s">
        <v>393</v>
      </c>
      <c r="K128" t="s">
        <v>187</v>
      </c>
      <c r="L128" s="47">
        <v>45516</v>
      </c>
      <c r="M128" s="47">
        <v>45851</v>
      </c>
      <c r="N128" s="47">
        <v>45759</v>
      </c>
      <c r="O128">
        <v>0</v>
      </c>
      <c r="P128" s="47">
        <v>45505</v>
      </c>
      <c r="Q128">
        <v>11</v>
      </c>
      <c r="R128">
        <v>0</v>
      </c>
      <c r="S128">
        <v>335</v>
      </c>
      <c r="T128">
        <v>-92</v>
      </c>
      <c r="U128">
        <v>335</v>
      </c>
      <c r="V128">
        <v>60</v>
      </c>
      <c r="W128">
        <v>0</v>
      </c>
      <c r="AD128" s="95">
        <f t="shared" si="4"/>
        <v>0</v>
      </c>
    </row>
    <row r="129" spans="4:30" x14ac:dyDescent="0.25">
      <c r="D129" t="s">
        <v>89</v>
      </c>
      <c r="E129" t="s">
        <v>88</v>
      </c>
      <c r="F129" t="s">
        <v>27</v>
      </c>
      <c r="G129" t="s">
        <v>110</v>
      </c>
      <c r="H129" t="s">
        <v>112</v>
      </c>
      <c r="I129" t="s">
        <v>331</v>
      </c>
      <c r="J129" t="s">
        <v>393</v>
      </c>
      <c r="K129" t="s">
        <v>187</v>
      </c>
      <c r="L129" s="47">
        <v>45516</v>
      </c>
      <c r="M129" s="47">
        <v>45942</v>
      </c>
      <c r="N129" s="47">
        <v>45759</v>
      </c>
      <c r="O129">
        <v>0</v>
      </c>
      <c r="P129" s="47">
        <v>45505</v>
      </c>
      <c r="Q129">
        <v>11</v>
      </c>
      <c r="R129">
        <v>0</v>
      </c>
      <c r="S129">
        <v>426</v>
      </c>
      <c r="T129">
        <v>-183</v>
      </c>
      <c r="U129">
        <v>426</v>
      </c>
      <c r="V129">
        <v>151</v>
      </c>
      <c r="W129">
        <v>0</v>
      </c>
      <c r="AD129" s="95">
        <f t="shared" si="4"/>
        <v>0</v>
      </c>
    </row>
    <row r="130" spans="4:30" x14ac:dyDescent="0.25">
      <c r="D130" t="s">
        <v>89</v>
      </c>
      <c r="E130" t="s">
        <v>88</v>
      </c>
      <c r="F130" t="s">
        <v>27</v>
      </c>
      <c r="G130" t="s">
        <v>110</v>
      </c>
      <c r="H130" t="s">
        <v>113</v>
      </c>
      <c r="I130" t="s">
        <v>332</v>
      </c>
      <c r="J130" t="s">
        <v>393</v>
      </c>
      <c r="K130" t="s">
        <v>190</v>
      </c>
      <c r="L130" s="47">
        <v>45762</v>
      </c>
      <c r="M130" s="47">
        <v>45900</v>
      </c>
      <c r="N130" s="47">
        <v>45759</v>
      </c>
      <c r="O130">
        <v>8.8536000000000004E-2</v>
      </c>
      <c r="P130" s="47">
        <v>45505</v>
      </c>
      <c r="Q130">
        <v>257</v>
      </c>
      <c r="R130">
        <v>12.217968000000001</v>
      </c>
      <c r="S130">
        <v>125.782032</v>
      </c>
      <c r="T130">
        <v>-141</v>
      </c>
      <c r="U130">
        <v>138</v>
      </c>
      <c r="V130">
        <v>109</v>
      </c>
      <c r="W130">
        <v>7.3681118933140155</v>
      </c>
      <c r="AD130" s="95">
        <f t="shared" si="4"/>
        <v>0.65234315458644976</v>
      </c>
    </row>
  </sheetData>
  <pageMargins left="0.7" right="0.7" top="0.75" bottom="0.75" header="0.3" footer="0.3"/>
  <pageSetup orientation="portrait" r:id="rId6"/>
  <drawing r:id="rId7"/>
  <extLst>
    <ext xmlns:x14="http://schemas.microsoft.com/office/spreadsheetml/2009/9/main" uri="{A8765BA9-456A-4dab-B4F3-ACF838C121DE}">
      <x14:slicerList>
        <x14:slicer r:id="rId8"/>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showGridLines="0" topLeftCell="A6" workbookViewId="0"/>
  </sheetViews>
  <sheetFormatPr defaultRowHeight="13.8" x14ac:dyDescent="0.25"/>
  <cols>
    <col min="1" max="1" width="9" customWidth="1"/>
    <col min="2" max="2" width="68.5" customWidth="1"/>
    <col min="3" max="3" width="6" customWidth="1"/>
  </cols>
  <sheetData>
    <row r="1" spans="1:4" ht="33" customHeight="1" x14ac:dyDescent="0.25">
      <c r="A1" s="2" t="s">
        <v>1</v>
      </c>
      <c r="B1" s="2"/>
      <c r="C1" s="3"/>
    </row>
    <row r="2" spans="1:4" x14ac:dyDescent="0.25">
      <c r="C2" s="4"/>
    </row>
    <row r="4" spans="1:4" x14ac:dyDescent="0.25">
      <c r="A4" s="6" t="s">
        <v>2</v>
      </c>
      <c r="B4" s="5"/>
      <c r="D4" s="5"/>
    </row>
    <row r="5" spans="1:4" ht="69" x14ac:dyDescent="0.25">
      <c r="B5" s="7" t="s">
        <v>19</v>
      </c>
      <c r="D5" s="5"/>
    </row>
    <row r="6" spans="1:4" x14ac:dyDescent="0.25">
      <c r="B6" s="7"/>
      <c r="D6" s="5"/>
    </row>
    <row r="7" spans="1:4" x14ac:dyDescent="0.25">
      <c r="A7" s="6" t="s">
        <v>18</v>
      </c>
      <c r="B7" s="7"/>
      <c r="D7" s="5"/>
    </row>
    <row r="8" spans="1:4" ht="41.4" x14ac:dyDescent="0.25">
      <c r="B8" s="7" t="s">
        <v>17</v>
      </c>
      <c r="D8" s="5"/>
    </row>
    <row r="9" spans="1:4" x14ac:dyDescent="0.25">
      <c r="B9" s="7"/>
      <c r="D9" s="5"/>
    </row>
    <row r="10" spans="1:4" x14ac:dyDescent="0.25">
      <c r="A10" s="6" t="s">
        <v>20</v>
      </c>
      <c r="B10" s="7"/>
      <c r="D10" s="5"/>
    </row>
    <row r="11" spans="1:4" ht="27.6" x14ac:dyDescent="0.25">
      <c r="B11" s="7" t="s">
        <v>21</v>
      </c>
      <c r="D11" s="5"/>
    </row>
    <row r="12" spans="1:4" x14ac:dyDescent="0.25">
      <c r="B12" s="7"/>
      <c r="D12" s="5"/>
    </row>
    <row r="13" spans="1:4" x14ac:dyDescent="0.25">
      <c r="A13" s="6" t="s">
        <v>3</v>
      </c>
      <c r="B13" s="7"/>
      <c r="D13" s="5"/>
    </row>
    <row r="14" spans="1:4" ht="41.4" x14ac:dyDescent="0.25">
      <c r="B14" s="7" t="s">
        <v>22</v>
      </c>
    </row>
    <row r="15" spans="1:4" x14ac:dyDescent="0.25">
      <c r="B15" s="7"/>
    </row>
    <row r="16" spans="1:4" ht="27.6" x14ac:dyDescent="0.25">
      <c r="B16" s="7" t="s">
        <v>4</v>
      </c>
    </row>
    <row r="18" spans="1:2" x14ac:dyDescent="0.25">
      <c r="A18" s="6"/>
      <c r="B18" s="5"/>
    </row>
    <row r="19" spans="1:2" x14ac:dyDescent="0.25">
      <c r="B19" s="7"/>
    </row>
    <row r="20" spans="1:2" x14ac:dyDescent="0.25">
      <c r="B20" s="5"/>
    </row>
    <row r="21" spans="1:2" x14ac:dyDescent="0.25">
      <c r="B21" s="8"/>
    </row>
    <row r="22" spans="1:2" x14ac:dyDescent="0.25">
      <c r="B22" s="5"/>
    </row>
    <row r="23" spans="1:2" x14ac:dyDescent="0.25">
      <c r="B23" s="9"/>
    </row>
    <row r="24" spans="1:2" x14ac:dyDescent="0.25">
      <c r="B24" s="5"/>
    </row>
    <row r="25" spans="1:2" x14ac:dyDescent="0.25">
      <c r="A25" s="6"/>
      <c r="B25" s="7"/>
    </row>
    <row r="26" spans="1:2" x14ac:dyDescent="0.25">
      <c r="B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Kontrak</vt:lpstr>
      <vt:lpstr>DASHBOARD</vt:lpstr>
      <vt:lpstr>BASE DATA (wajib update)</vt:lpstr>
      <vt:lpstr>NILAI KONTRAK</vt:lpstr>
      <vt:lpstr>PIVOT</vt:lpstr>
      <vt:lpstr>Help</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Task List with Gantt Chart</dc:title>
  <dc:creator>Vertex42.com</dc:creator>
  <dc:description>(c) 2017 Vertex42 LLC. All Rights Reserved.</dc:description>
  <cp:lastModifiedBy>muhammad hisyam</cp:lastModifiedBy>
  <cp:lastPrinted>2017-01-10T22:42:33Z</cp:lastPrinted>
  <dcterms:created xsi:type="dcterms:W3CDTF">2017-01-09T18:01:51Z</dcterms:created>
  <dcterms:modified xsi:type="dcterms:W3CDTF">2025-09-30T07:16:16Z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1.0.1</vt:lpwstr>
  </property>
</Properties>
</file>